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9315" windowHeight="6960" tabRatio="662"/>
  </bookViews>
  <sheets>
    <sheet name="Table of Contents" sheetId="25" r:id="rId1"/>
    <sheet name="Entering Strings" sheetId="44" r:id="rId2"/>
    <sheet name="String Information" sheetId="41" r:id="rId3"/>
    <sheet name="String Information (Cont)" sheetId="45" r:id="rId4"/>
    <sheet name="String Manipulation - Concat" sheetId="47" r:id="rId5"/>
    <sheet name="String Manipulation - Substring" sheetId="48" r:id="rId6"/>
    <sheet name="Bond Credit Ratings" sheetId="50" r:id="rId7"/>
    <sheet name="String Manipulation - Case" sheetId="51" r:id="rId8"/>
    <sheet name="String Manipulation - Edit Text" sheetId="52" r:id="rId9"/>
    <sheet name="String Manipulation - Convert" sheetId="54" r:id="rId10"/>
  </sheets>
  <definedNames>
    <definedName name="_xlnm._FilterDatabase" localSheetId="2" hidden="1">'String Information'!$B$9:$C$21</definedName>
    <definedName name="_xlnm._FilterDatabase" localSheetId="3" hidden="1">'String Information (Cont)'!$B$52:$D$72</definedName>
  </definedNames>
  <calcPr calcId="145621"/>
</workbook>
</file>

<file path=xl/calcChain.xml><?xml version="1.0" encoding="utf-8"?>
<calcChain xmlns="http://schemas.openxmlformats.org/spreadsheetml/2006/main">
  <c r="D42" i="54" l="1"/>
  <c r="E53" i="45" l="1"/>
  <c r="C50" i="45"/>
  <c r="C49" i="45"/>
  <c r="B13" i="25" l="1"/>
  <c r="B12" i="25"/>
  <c r="C42" i="54" l="1"/>
  <c r="B37" i="54" s="1"/>
  <c r="C13" i="54"/>
  <c r="D13" i="54"/>
  <c r="E13" i="54"/>
  <c r="F13" i="54"/>
  <c r="G13" i="54"/>
  <c r="H13" i="54"/>
  <c r="C17" i="54"/>
  <c r="C16" i="54"/>
  <c r="F7" i="54"/>
  <c r="H12" i="54"/>
  <c r="G12" i="54"/>
  <c r="F12" i="54"/>
  <c r="E12" i="54"/>
  <c r="D12" i="54"/>
  <c r="C12" i="54"/>
  <c r="C8" i="54"/>
  <c r="C20" i="54" s="1"/>
  <c r="D62" i="54" a="1"/>
  <c r="D62" i="54" s="1"/>
  <c r="C69" i="54" s="1" a="1"/>
  <c r="C69" i="54" s="1"/>
  <c r="D69" i="54" s="1" a="1"/>
  <c r="D69" i="54" s="1"/>
  <c r="F8" i="52"/>
  <c r="C104" i="52"/>
  <c r="D96" i="52"/>
  <c r="D95" i="52"/>
  <c r="D94" i="52"/>
  <c r="D93" i="52"/>
  <c r="D92" i="52"/>
  <c r="D91" i="52"/>
  <c r="D90" i="52"/>
  <c r="D89" i="52"/>
  <c r="D88" i="52"/>
  <c r="D87" i="52"/>
  <c r="D86" i="52"/>
  <c r="D85" i="52"/>
  <c r="J58" i="52"/>
  <c r="C49" i="52"/>
  <c r="J12" i="52"/>
  <c r="J19" i="52"/>
  <c r="D48" i="52"/>
  <c r="D47" i="52"/>
  <c r="D46" i="52"/>
  <c r="D45" i="52"/>
  <c r="E45" i="52" s="1"/>
  <c r="F45" i="52" s="1"/>
  <c r="D44" i="52"/>
  <c r="D43" i="52"/>
  <c r="D42" i="52"/>
  <c r="E41" i="52"/>
  <c r="F41" i="52" s="1"/>
  <c r="D41" i="52"/>
  <c r="D40" i="52"/>
  <c r="D39" i="52"/>
  <c r="D38" i="52"/>
  <c r="D37" i="52"/>
  <c r="E37" i="52" s="1"/>
  <c r="F37" i="52" s="1"/>
  <c r="D36" i="52"/>
  <c r="D35" i="52"/>
  <c r="E35" i="52" s="1"/>
  <c r="D34" i="52"/>
  <c r="E33" i="52"/>
  <c r="F33" i="52" s="1"/>
  <c r="D33" i="52"/>
  <c r="D32" i="52"/>
  <c r="D31" i="52"/>
  <c r="D30" i="52"/>
  <c r="D29" i="52"/>
  <c r="E29" i="52" s="1"/>
  <c r="F29" i="52" s="1"/>
  <c r="D28" i="52"/>
  <c r="D27" i="52"/>
  <c r="E27" i="52" s="1"/>
  <c r="D26" i="52"/>
  <c r="D25" i="52"/>
  <c r="E25" i="52" s="1"/>
  <c r="F25" i="52" s="1"/>
  <c r="D24" i="52"/>
  <c r="E23" i="52"/>
  <c r="D23" i="52"/>
  <c r="D22" i="52"/>
  <c r="D21" i="52"/>
  <c r="E21" i="52" s="1"/>
  <c r="F21" i="52" s="1"/>
  <c r="D20" i="52"/>
  <c r="D19" i="52"/>
  <c r="E19" i="52" s="1"/>
  <c r="D18" i="52"/>
  <c r="D17" i="52"/>
  <c r="E17" i="52" s="1"/>
  <c r="F17" i="52" s="1"/>
  <c r="D16" i="52"/>
  <c r="D15" i="52"/>
  <c r="E15" i="52" s="1"/>
  <c r="D14" i="52"/>
  <c r="E13" i="52"/>
  <c r="F13" i="52" s="1"/>
  <c r="D13" i="52"/>
  <c r="D12" i="52"/>
  <c r="D11" i="52"/>
  <c r="D10" i="52"/>
  <c r="D9" i="52"/>
  <c r="E9" i="52" s="1"/>
  <c r="F9" i="52" s="1"/>
  <c r="D8" i="52"/>
  <c r="E8" i="52" s="1"/>
  <c r="C66" i="54" l="1" a="1"/>
  <c r="C66" i="54" s="1"/>
  <c r="D66" i="54" s="1" a="1"/>
  <c r="D66" i="54" s="1"/>
  <c r="C70" i="54" a="1"/>
  <c r="C70" i="54" s="1"/>
  <c r="D70" i="54" s="1" a="1"/>
  <c r="D70" i="54" s="1"/>
  <c r="C74" i="54" a="1"/>
  <c r="C74" i="54" s="1"/>
  <c r="D74" i="54" s="1" a="1"/>
  <c r="D74" i="54" s="1"/>
  <c r="C65" i="54" a="1"/>
  <c r="C65" i="54" s="1"/>
  <c r="D65" i="54" s="1" a="1"/>
  <c r="D65" i="54" s="1"/>
  <c r="C73" i="54" a="1"/>
  <c r="C73" i="54" s="1"/>
  <c r="D73" i="54" s="1" a="1"/>
  <c r="D73" i="54" s="1"/>
  <c r="C67" i="54" a="1"/>
  <c r="C67" i="54" s="1"/>
  <c r="D67" i="54" s="1" a="1"/>
  <c r="D67" i="54" s="1"/>
  <c r="C71" i="54" a="1"/>
  <c r="C71" i="54" s="1"/>
  <c r="D71" i="54" s="1" a="1"/>
  <c r="D71" i="54" s="1"/>
  <c r="C68" i="54" a="1"/>
  <c r="C68" i="54" s="1"/>
  <c r="D68" i="54" s="1" a="1"/>
  <c r="D68" i="54" s="1"/>
  <c r="C72" i="54" a="1"/>
  <c r="C72" i="54" s="1"/>
  <c r="D72" i="54" s="1" a="1"/>
  <c r="D72" i="54" s="1"/>
  <c r="F74" i="54" a="1"/>
  <c r="F74" i="54" s="1"/>
  <c r="F73" i="54" a="1"/>
  <c r="F73" i="54" s="1"/>
  <c r="E11" i="52"/>
  <c r="F11" i="52" s="1"/>
  <c r="F23" i="52"/>
  <c r="E31" i="52"/>
  <c r="F31" i="52" s="1"/>
  <c r="E39" i="52"/>
  <c r="F39" i="52" s="1"/>
  <c r="F15" i="52"/>
  <c r="F27" i="52"/>
  <c r="F35" i="52"/>
  <c r="E43" i="52"/>
  <c r="F43" i="52" s="1"/>
  <c r="E47" i="52"/>
  <c r="F47" i="52" s="1"/>
  <c r="F19" i="52"/>
  <c r="E10" i="52"/>
  <c r="F10" i="52" s="1"/>
  <c r="E14" i="52"/>
  <c r="F14" i="52" s="1"/>
  <c r="E18" i="52"/>
  <c r="F18" i="52" s="1"/>
  <c r="E22" i="52"/>
  <c r="F22" i="52" s="1"/>
  <c r="E26" i="52"/>
  <c r="F26" i="52" s="1"/>
  <c r="E30" i="52"/>
  <c r="F30" i="52" s="1"/>
  <c r="E34" i="52"/>
  <c r="F34" i="52" s="1"/>
  <c r="E38" i="52"/>
  <c r="F38" i="52" s="1"/>
  <c r="E42" i="52"/>
  <c r="F42" i="52" s="1"/>
  <c r="E46" i="52"/>
  <c r="F46" i="52" s="1"/>
  <c r="E12" i="52"/>
  <c r="F12" i="52" s="1"/>
  <c r="E16" i="52"/>
  <c r="F16" i="52" s="1"/>
  <c r="E20" i="52"/>
  <c r="F20" i="52" s="1"/>
  <c r="E24" i="52"/>
  <c r="F24" i="52" s="1"/>
  <c r="E28" i="52"/>
  <c r="F28" i="52" s="1"/>
  <c r="E32" i="52"/>
  <c r="F32" i="52" s="1"/>
  <c r="E36" i="52"/>
  <c r="F36" i="52" s="1"/>
  <c r="E40" i="52"/>
  <c r="F40" i="52" s="1"/>
  <c r="E44" i="52"/>
  <c r="F44" i="52" s="1"/>
  <c r="E48" i="52"/>
  <c r="F48" i="52" s="1"/>
  <c r="B11" i="25"/>
  <c r="C28" i="51"/>
  <c r="C27" i="51"/>
  <c r="C26" i="51"/>
  <c r="C25" i="51"/>
  <c r="C24" i="51"/>
  <c r="C23" i="51"/>
  <c r="C22" i="51"/>
  <c r="C21" i="51"/>
  <c r="C20" i="51"/>
  <c r="C19" i="51"/>
  <c r="C11" i="51"/>
  <c r="C10" i="51"/>
  <c r="C9" i="51"/>
  <c r="B10" i="25"/>
  <c r="E8" i="48"/>
  <c r="E43" i="48"/>
  <c r="D43" i="48"/>
  <c r="C43" i="48"/>
  <c r="E42" i="48"/>
  <c r="D42" i="48"/>
  <c r="C42" i="48"/>
  <c r="E41" i="48"/>
  <c r="D41" i="48"/>
  <c r="C41" i="48"/>
  <c r="E40" i="48"/>
  <c r="D40" i="48"/>
  <c r="C40" i="48"/>
  <c r="E39" i="48"/>
  <c r="D39" i="48"/>
  <c r="C39" i="48"/>
  <c r="E38" i="48"/>
  <c r="D38" i="48"/>
  <c r="C38" i="48"/>
  <c r="E37" i="48"/>
  <c r="D37" i="48"/>
  <c r="C37" i="48"/>
  <c r="E36" i="48"/>
  <c r="D36" i="48"/>
  <c r="C36" i="48"/>
  <c r="E35" i="48"/>
  <c r="D35" i="48"/>
  <c r="C35" i="48"/>
  <c r="E34" i="48"/>
  <c r="D34" i="48"/>
  <c r="C34" i="48"/>
  <c r="E33" i="48"/>
  <c r="D33" i="48"/>
  <c r="C33" i="48"/>
  <c r="E32" i="48"/>
  <c r="D32" i="48"/>
  <c r="C32" i="48"/>
  <c r="E31" i="48"/>
  <c r="D31" i="48"/>
  <c r="C31" i="48"/>
  <c r="E30" i="48"/>
  <c r="D30" i="48"/>
  <c r="C30" i="48"/>
  <c r="E29" i="48"/>
  <c r="D29" i="48"/>
  <c r="C29" i="48"/>
  <c r="E28" i="48"/>
  <c r="D28" i="48"/>
  <c r="C28" i="48"/>
  <c r="E27" i="48"/>
  <c r="D27" i="48"/>
  <c r="C27" i="48"/>
  <c r="E26" i="48"/>
  <c r="D26" i="48"/>
  <c r="C26" i="48"/>
  <c r="E25" i="48"/>
  <c r="D25" i="48"/>
  <c r="C25" i="48"/>
  <c r="E24" i="48"/>
  <c r="D24" i="48"/>
  <c r="C24" i="48"/>
  <c r="E23" i="48"/>
  <c r="D23" i="48"/>
  <c r="C23" i="48"/>
  <c r="E22" i="48"/>
  <c r="D22" i="48"/>
  <c r="C22" i="48"/>
  <c r="E21" i="48"/>
  <c r="D21" i="48"/>
  <c r="C21" i="48"/>
  <c r="E20" i="48"/>
  <c r="D20" i="48"/>
  <c r="C20" i="48"/>
  <c r="E19" i="48"/>
  <c r="D19" i="48"/>
  <c r="C19" i="48"/>
  <c r="E18" i="48"/>
  <c r="D18" i="48"/>
  <c r="C18" i="48"/>
  <c r="E17" i="48"/>
  <c r="D17" i="48"/>
  <c r="C17" i="48"/>
  <c r="E16" i="48"/>
  <c r="D16" i="48"/>
  <c r="C16" i="48"/>
  <c r="E15" i="48"/>
  <c r="D15" i="48"/>
  <c r="C15" i="48"/>
  <c r="E14" i="48"/>
  <c r="D14" i="48"/>
  <c r="C14" i="48"/>
  <c r="E13" i="48"/>
  <c r="D13" i="48"/>
  <c r="C13" i="48"/>
  <c r="E12" i="48"/>
  <c r="D12" i="48"/>
  <c r="C12" i="48"/>
  <c r="E11" i="48"/>
  <c r="D11" i="48"/>
  <c r="C11" i="48"/>
  <c r="E10" i="48"/>
  <c r="D10" i="48"/>
  <c r="C10" i="48"/>
  <c r="E9" i="48"/>
  <c r="D9" i="48"/>
  <c r="C9" i="48"/>
  <c r="C8" i="48"/>
  <c r="D73" i="48"/>
  <c r="D72" i="48"/>
  <c r="D71" i="48"/>
  <c r="D70" i="48"/>
  <c r="D69" i="48"/>
  <c r="D68" i="48"/>
  <c r="D67" i="48"/>
  <c r="D66" i="48"/>
  <c r="D58" i="48"/>
  <c r="E58" i="48" s="1"/>
  <c r="D57" i="48"/>
  <c r="E57" i="48" s="1"/>
  <c r="D56" i="48"/>
  <c r="E56" i="48" s="1"/>
  <c r="D55" i="48"/>
  <c r="E55" i="48" s="1"/>
  <c r="D54" i="48"/>
  <c r="E54" i="48" s="1"/>
  <c r="D53" i="48"/>
  <c r="E53" i="48" s="1"/>
  <c r="D52" i="48"/>
  <c r="E52" i="48" s="1"/>
  <c r="D51" i="48"/>
  <c r="E51" i="48" s="1"/>
  <c r="B52" i="48"/>
  <c r="B53" i="48" s="1"/>
  <c r="B54" i="48" s="1"/>
  <c r="B55" i="48" s="1"/>
  <c r="B56" i="48" s="1"/>
  <c r="B57" i="48" s="1"/>
  <c r="B58" i="48" s="1"/>
  <c r="D8" i="48"/>
  <c r="J24" i="52" l="1"/>
  <c r="J21" i="52"/>
  <c r="J14" i="52"/>
  <c r="J9" i="52"/>
  <c r="J23" i="52"/>
  <c r="J16" i="52"/>
  <c r="J13" i="52"/>
  <c r="J25" i="52"/>
  <c r="J10" i="52"/>
  <c r="J15" i="52"/>
  <c r="J11" i="52"/>
  <c r="J18" i="52"/>
  <c r="J17" i="52"/>
  <c r="J20" i="52"/>
  <c r="J8" i="52"/>
  <c r="J22" i="52"/>
  <c r="F55" i="48"/>
  <c r="F52" i="48"/>
  <c r="F56" i="48"/>
  <c r="F53" i="48"/>
  <c r="F57" i="48"/>
  <c r="F54" i="48"/>
  <c r="F58" i="48"/>
  <c r="F51" i="48"/>
  <c r="F11" i="48"/>
  <c r="F15" i="48"/>
  <c r="F19" i="48"/>
  <c r="F23" i="48"/>
  <c r="F27" i="48"/>
  <c r="F31" i="48"/>
  <c r="F35" i="48"/>
  <c r="F39" i="48"/>
  <c r="F43" i="48"/>
  <c r="F12" i="48"/>
  <c r="F16" i="48"/>
  <c r="F20" i="48"/>
  <c r="F24" i="48"/>
  <c r="F28" i="48"/>
  <c r="F32" i="48"/>
  <c r="F36" i="48"/>
  <c r="F40" i="48"/>
  <c r="F10" i="48"/>
  <c r="F14" i="48"/>
  <c r="F18" i="48"/>
  <c r="F22" i="48"/>
  <c r="F26" i="48"/>
  <c r="F30" i="48"/>
  <c r="F34" i="48"/>
  <c r="F38" i="48"/>
  <c r="F42" i="48"/>
  <c r="F9" i="48"/>
  <c r="F13" i="48"/>
  <c r="F17" i="48"/>
  <c r="F21" i="48"/>
  <c r="F25" i="48"/>
  <c r="F29" i="48"/>
  <c r="F33" i="48"/>
  <c r="F37" i="48"/>
  <c r="F41" i="48"/>
  <c r="F8" i="48"/>
  <c r="B9" i="25"/>
  <c r="B8" i="25"/>
  <c r="D27" i="47"/>
  <c r="C19" i="47"/>
  <c r="E8" i="47"/>
  <c r="J26" i="52" l="1"/>
  <c r="D29" i="47"/>
  <c r="D28" i="47"/>
  <c r="E12" i="47"/>
  <c r="D12" i="47"/>
  <c r="E11" i="47"/>
  <c r="D11" i="47"/>
  <c r="E10" i="47"/>
  <c r="D10" i="47"/>
  <c r="E9" i="47"/>
  <c r="D9" i="47"/>
  <c r="D8" i="47"/>
  <c r="D55" i="47" a="1"/>
  <c r="D55" i="47" s="1"/>
  <c r="C58" i="47" l="1" a="1"/>
  <c r="C58" i="47" s="1"/>
  <c r="D58" i="47" s="1" a="1"/>
  <c r="D58" i="47" s="1"/>
  <c r="C60" i="47" a="1"/>
  <c r="C60" i="47" s="1"/>
  <c r="D60" i="47" s="1" a="1"/>
  <c r="D60" i="47" s="1"/>
  <c r="C62" i="47" a="1"/>
  <c r="C62" i="47" s="1"/>
  <c r="D62" i="47" s="1" a="1"/>
  <c r="D62" i="47" s="1"/>
  <c r="C64" i="47" a="1"/>
  <c r="C64" i="47" s="1"/>
  <c r="D64" i="47" s="1" a="1"/>
  <c r="D64" i="47" s="1"/>
  <c r="C66" i="47" a="1"/>
  <c r="C66" i="47" s="1"/>
  <c r="D66" i="47" s="1" a="1"/>
  <c r="D66" i="47" s="1"/>
  <c r="C59" i="47" a="1"/>
  <c r="C59" i="47" s="1"/>
  <c r="D59" i="47" s="1" a="1"/>
  <c r="D59" i="47" s="1"/>
  <c r="C61" i="47" a="1"/>
  <c r="C61" i="47" s="1"/>
  <c r="D61" i="47" s="1" a="1"/>
  <c r="D61" i="47" s="1"/>
  <c r="C63" i="47" a="1"/>
  <c r="C63" i="47" s="1"/>
  <c r="D63" i="47" s="1" a="1"/>
  <c r="D63" i="47" s="1"/>
  <c r="C65" i="47" a="1"/>
  <c r="C65" i="47" s="1"/>
  <c r="D65" i="47" s="1" a="1"/>
  <c r="D65" i="47" s="1"/>
  <c r="C67" i="47" a="1"/>
  <c r="C67" i="47" s="1"/>
  <c r="D67" i="47" s="1" a="1"/>
  <c r="D67" i="47" s="1"/>
  <c r="F67" i="47" a="1"/>
  <c r="F67" i="47" s="1"/>
  <c r="F66" i="47" a="1"/>
  <c r="F66" i="47" s="1"/>
  <c r="B7" i="25" l="1"/>
  <c r="B6" i="25"/>
  <c r="E72" i="45" l="1"/>
  <c r="E71" i="45"/>
  <c r="E70" i="45"/>
  <c r="E69" i="45"/>
  <c r="E68" i="45"/>
  <c r="E67" i="45"/>
  <c r="E66" i="45"/>
  <c r="E65" i="45"/>
  <c r="E64" i="45"/>
  <c r="E63" i="45"/>
  <c r="E62" i="45"/>
  <c r="E61" i="45"/>
  <c r="E60" i="45"/>
  <c r="E59" i="45"/>
  <c r="E58" i="45"/>
  <c r="E57" i="45"/>
  <c r="E56" i="45"/>
  <c r="E55" i="45"/>
  <c r="E54" i="45"/>
  <c r="E41" i="45"/>
  <c r="E40" i="45"/>
  <c r="E39" i="45"/>
  <c r="E38" i="45"/>
  <c r="E37" i="45"/>
  <c r="E36" i="45"/>
  <c r="E35" i="45"/>
  <c r="E34" i="45"/>
  <c r="E33" i="45"/>
  <c r="E32" i="45"/>
  <c r="E31" i="45"/>
  <c r="E30" i="45"/>
  <c r="E29" i="45"/>
  <c r="E28" i="45"/>
  <c r="E27" i="45"/>
  <c r="E26" i="45"/>
  <c r="E25" i="45"/>
  <c r="E24" i="45"/>
  <c r="E23" i="45"/>
  <c r="E22" i="45"/>
  <c r="E21" i="45"/>
  <c r="E20" i="45"/>
  <c r="E19" i="45"/>
  <c r="E18" i="45"/>
  <c r="E17" i="45"/>
  <c r="E16" i="45"/>
  <c r="E15" i="45"/>
  <c r="E14" i="45"/>
  <c r="E13" i="45"/>
  <c r="E1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B24" i="45"/>
  <c r="B25" i="45" s="1"/>
  <c r="B26" i="45" s="1"/>
  <c r="B27" i="45" s="1"/>
  <c r="B28" i="45" s="1"/>
  <c r="B29" i="45" s="1"/>
  <c r="B30" i="45" s="1"/>
  <c r="B31" i="45" s="1"/>
  <c r="B32" i="45" s="1"/>
  <c r="B33" i="45" s="1"/>
  <c r="B34" i="45" s="1"/>
  <c r="B35" i="45" s="1"/>
  <c r="B36" i="45" s="1"/>
  <c r="B37" i="45" s="1"/>
  <c r="B38" i="45" s="1"/>
  <c r="B39" i="45" s="1"/>
  <c r="B40" i="45" s="1"/>
  <c r="B41" i="45" s="1"/>
  <c r="F94" i="41"/>
  <c r="F93" i="41"/>
  <c r="F92" i="41"/>
  <c r="F91" i="41"/>
  <c r="F90" i="41"/>
  <c r="F89" i="41"/>
  <c r="F88" i="41"/>
  <c r="F87" i="41"/>
  <c r="F86" i="41"/>
  <c r="F85" i="41"/>
  <c r="F84" i="41"/>
  <c r="F83" i="41"/>
  <c r="F82" i="41"/>
  <c r="F81" i="41"/>
  <c r="F80" i="41"/>
  <c r="F79" i="41"/>
  <c r="F78" i="41"/>
  <c r="F77" i="41"/>
  <c r="F76" i="41"/>
  <c r="F75" i="41"/>
  <c r="E94" i="41"/>
  <c r="E93" i="41"/>
  <c r="E92" i="41"/>
  <c r="E91" i="41"/>
  <c r="E90" i="41"/>
  <c r="E89" i="41"/>
  <c r="E88" i="41"/>
  <c r="E87" i="41"/>
  <c r="E86" i="41"/>
  <c r="E85" i="41"/>
  <c r="E84" i="41"/>
  <c r="E83" i="41"/>
  <c r="E82" i="41"/>
  <c r="E81" i="41"/>
  <c r="E80" i="41"/>
  <c r="E79" i="41"/>
  <c r="E78" i="41"/>
  <c r="E77" i="41"/>
  <c r="E76" i="41"/>
  <c r="E75" i="41"/>
  <c r="B7"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12" i="44"/>
  <c r="C9" i="44"/>
  <c r="B5" i="25"/>
  <c r="C8" i="45" l="1"/>
  <c r="C9" i="45"/>
  <c r="D14" i="25"/>
</calcChain>
</file>

<file path=xl/sharedStrings.xml><?xml version="1.0" encoding="utf-8"?>
<sst xmlns="http://schemas.openxmlformats.org/spreadsheetml/2006/main" count="674" uniqueCount="438">
  <si>
    <t>Goal</t>
  </si>
  <si>
    <t>Description</t>
  </si>
  <si>
    <t>Worksheet</t>
  </si>
  <si>
    <t>Number of Examples</t>
  </si>
  <si>
    <t>D</t>
  </si>
  <si>
    <t>Review the difference between date values and their presentation.</t>
  </si>
  <si>
    <t>ID</t>
  </si>
  <si>
    <t>Christmas Eve</t>
  </si>
  <si>
    <t>C</t>
  </si>
  <si>
    <t>B</t>
  </si>
  <si>
    <t>A</t>
  </si>
  <si>
    <t>Table of Contents - Practical Application Workbook for Module 2.6 (Working with Strings)</t>
  </si>
  <si>
    <t>a</t>
  </si>
  <si>
    <t>b</t>
  </si>
  <si>
    <t>c</t>
  </si>
  <si>
    <t>Using single quote</t>
  </si>
  <si>
    <t>Typing a String</t>
  </si>
  <si>
    <t>Jarrod was here</t>
  </si>
  <si>
    <t>10/2</t>
  </si>
  <si>
    <t>=sum(10,12,15)</t>
  </si>
  <si>
    <t>Formula on 
Numeric Value</t>
  </si>
  <si>
    <t>Strings can be hard typed into a cell.</t>
  </si>
  <si>
    <t>When used in formulas, strings need to be surrounded by double quotes.</t>
  </si>
  <si>
    <t>Starting a cell off with a single quote mark, let's Excel know that we want to treat the contents of the cell as text</t>
  </si>
  <si>
    <t>Notes:</t>
  </si>
  <si>
    <t>Double Quotes</t>
  </si>
  <si>
    <t>Example 1. Understanding String Data Entry</t>
  </si>
  <si>
    <t>Understand how strings can be entered in Excel and handled in formulas.</t>
  </si>
  <si>
    <t>Excel automatically converts numeric values into text, when using a function that expects a text input. While this will happen, it's best practice to convert values to text first.</t>
  </si>
  <si>
    <t>Example 1. Using the length function conditionally</t>
  </si>
  <si>
    <t>Christmas</t>
  </si>
  <si>
    <t>Mixed Data</t>
  </si>
  <si>
    <t>angel</t>
  </si>
  <si>
    <t>artificial tree</t>
  </si>
  <si>
    <t>bells</t>
  </si>
  <si>
    <t>birth</t>
  </si>
  <si>
    <t>blizzard</t>
  </si>
  <si>
    <t>blustery</t>
  </si>
  <si>
    <t>boots</t>
  </si>
  <si>
    <t>bough</t>
  </si>
  <si>
    <t>bow</t>
  </si>
  <si>
    <t>box</t>
  </si>
  <si>
    <t>candle</t>
  </si>
  <si>
    <t>candy</t>
  </si>
  <si>
    <t>candy cane</t>
  </si>
  <si>
    <t>cap</t>
  </si>
  <si>
    <t>card</t>
  </si>
  <si>
    <t>carolers</t>
  </si>
  <si>
    <t>caroling</t>
  </si>
  <si>
    <t>carols</t>
  </si>
  <si>
    <t>celebrate</t>
  </si>
  <si>
    <t>celebration</t>
  </si>
  <si>
    <t>ceremony</t>
  </si>
  <si>
    <t>charity</t>
  </si>
  <si>
    <t>chestnuts</t>
  </si>
  <si>
    <t>chill</t>
  </si>
  <si>
    <t>chilly</t>
  </si>
  <si>
    <t>chimney</t>
  </si>
  <si>
    <t>Christmas card</t>
  </si>
  <si>
    <t>Christmas carol</t>
  </si>
  <si>
    <t>Christmastide</t>
  </si>
  <si>
    <t>Christmas tree</t>
  </si>
  <si>
    <t>cider</t>
  </si>
  <si>
    <t>coal</t>
  </si>
  <si>
    <t>cold</t>
  </si>
  <si>
    <t>cookie</t>
  </si>
  <si>
    <t>creche</t>
  </si>
  <si>
    <t>decorate</t>
  </si>
  <si>
    <t>decorations</t>
  </si>
  <si>
    <t>display</t>
  </si>
  <si>
    <t>Christmas tree stand</t>
  </si>
  <si>
    <t>Example 2. Testing Equality when Case Matters</t>
  </si>
  <si>
    <t>Ratings Scale</t>
  </si>
  <si>
    <t>NR</t>
  </si>
  <si>
    <t>Highly Exceeds Expectations</t>
  </si>
  <si>
    <t>Highly Meets Expectations</t>
  </si>
  <si>
    <t>Meets Expectations</t>
  </si>
  <si>
    <t>Below Expectations</t>
  </si>
  <si>
    <t>Not Acceptable</t>
  </si>
  <si>
    <t>Not Yet Rated</t>
  </si>
  <si>
    <t>Substantially Below Expectations</t>
  </si>
  <si>
    <t>Current Year Rating</t>
  </si>
  <si>
    <t>Prior Year Rating</t>
  </si>
  <si>
    <t>Employee ID</t>
  </si>
  <si>
    <t>160A58</t>
  </si>
  <si>
    <t>166Z92</t>
  </si>
  <si>
    <t>152A91</t>
  </si>
  <si>
    <t>149Z62</t>
  </si>
  <si>
    <t>190B90</t>
  </si>
  <si>
    <t>162B99</t>
  </si>
  <si>
    <t>154A51</t>
  </si>
  <si>
    <t>153A62</t>
  </si>
  <si>
    <t>208Z55</t>
  </si>
  <si>
    <t>214A52</t>
  </si>
  <si>
    <t>219Z61</t>
  </si>
  <si>
    <t>220Z70</t>
  </si>
  <si>
    <t>198B72</t>
  </si>
  <si>
    <t>188Z75</t>
  </si>
  <si>
    <t>231Z63</t>
  </si>
  <si>
    <t>167B83</t>
  </si>
  <si>
    <t>212B85</t>
  </si>
  <si>
    <t>168B86</t>
  </si>
  <si>
    <t>218B72</t>
  </si>
  <si>
    <t>148B67</t>
  </si>
  <si>
    <t>Build a tool that determines if an employee's rating has changed.</t>
  </si>
  <si>
    <t>Rating Same? (EXACT)</t>
  </si>
  <si>
    <t>Rating Same? 
(= TEST)</t>
  </si>
  <si>
    <t>Incorrect</t>
  </si>
  <si>
    <t>Correct</t>
  </si>
  <si>
    <t>Manuel Lopez-01-01-2014</t>
  </si>
  <si>
    <t>James Hyper-10-01-2014</t>
  </si>
  <si>
    <t>Manuel Lopez-visit-12-01-2014</t>
  </si>
  <si>
    <t>James Hyper.07-01-14</t>
  </si>
  <si>
    <t>James Hyper10-01-14</t>
  </si>
  <si>
    <t>Bernice Ross+12-01-14</t>
  </si>
  <si>
    <t>Manuel Lopez-visit-02-01-14</t>
  </si>
  <si>
    <t>David Ann10-01-14</t>
  </si>
  <si>
    <t>Patient</t>
  </si>
  <si>
    <t>Match</t>
  </si>
  <si>
    <t>Amy</t>
  </si>
  <si>
    <t>Match
(Find)</t>
  </si>
  <si>
    <t>Match
(Search)</t>
  </si>
  <si>
    <t>JAMES HYPER03-31-14</t>
  </si>
  <si>
    <t>SHANKAR KULKARNI-10-01-14</t>
  </si>
  <si>
    <t>JAMES HYPER09-01-14</t>
  </si>
  <si>
    <t>SHANKAR KULKARNI.09-01-14</t>
  </si>
  <si>
    <t>manuel lopez-visit-07-01-14</t>
  </si>
  <si>
    <t>DAVID ANN-09-01-14</t>
  </si>
  <si>
    <t>DAVID ANN06-01-14</t>
  </si>
  <si>
    <t>Non Standard Filenames</t>
  </si>
  <si>
    <t>SHANKAR KULKARNI.11-30-2014</t>
  </si>
  <si>
    <t>JAMES HYPER.07-01-2014</t>
  </si>
  <si>
    <t>SHANKAR KULKARNI.09-01-2014</t>
  </si>
  <si>
    <t>MANUEL LOPEZ10-01-2014</t>
  </si>
  <si>
    <t>amy chase.04-01-2014</t>
  </si>
  <si>
    <t>Amy Chase-06-1-14</t>
  </si>
  <si>
    <t>SHANKAR KULKARNI12-1-14</t>
  </si>
  <si>
    <t>david ann.09-1-14</t>
  </si>
  <si>
    <t>Bernice Ross11-1-14</t>
  </si>
  <si>
    <t>david ann07-1-14</t>
  </si>
  <si>
    <t>shankar kulkarni03-1-14</t>
  </si>
  <si>
    <t>Days Missed</t>
  </si>
  <si>
    <t>Rating</t>
  </si>
  <si>
    <r>
      <t xml:space="preserve">Avg Days Missed </t>
    </r>
    <r>
      <rPr>
        <b/>
        <sz val="11"/>
        <color rgb="FFFF0000"/>
        <rFont val="Calibri"/>
        <family val="2"/>
        <scheme val="minor"/>
      </rPr>
      <t>(Incorrect)</t>
    </r>
  </si>
  <si>
    <r>
      <t xml:space="preserve">Avg Days Missed
</t>
    </r>
    <r>
      <rPr>
        <b/>
        <sz val="11"/>
        <color rgb="FF92D050"/>
        <rFont val="Calibri"/>
        <family val="2"/>
        <scheme val="minor"/>
      </rPr>
      <t>(Correct)</t>
    </r>
  </si>
  <si>
    <t>Build a tool to find the average number of days missed based on employee rating category.</t>
  </si>
  <si>
    <t>Build a tool to quickly identify all of the files related to a given patient</t>
  </si>
  <si>
    <t>chase,amy-visit-11-30-14</t>
  </si>
  <si>
    <t>shankar.kulkarni09-01-2014</t>
  </si>
  <si>
    <t>Kulkarni.Shankar12-01-2014</t>
  </si>
  <si>
    <t>amy-chase+08-01-2014</t>
  </si>
  <si>
    <t>Example 1. Searching Strings to Find Matching Rows</t>
  </si>
  <si>
    <t>Hits (Search)</t>
  </si>
  <si>
    <t>Hits (Find)</t>
  </si>
  <si>
    <t>Corporate Training Events</t>
  </si>
  <si>
    <t>Offerings</t>
  </si>
  <si>
    <t>Session 1</t>
  </si>
  <si>
    <t>Session 2</t>
  </si>
  <si>
    <t>Session 3</t>
  </si>
  <si>
    <t>Session 4</t>
  </si>
  <si>
    <t>Session 5</t>
  </si>
  <si>
    <t>Session 6</t>
  </si>
  <si>
    <t>Session 7</t>
  </si>
  <si>
    <t>Session 8</t>
  </si>
  <si>
    <t>Session 9</t>
  </si>
  <si>
    <t>Session 10</t>
  </si>
  <si>
    <t>Event</t>
  </si>
  <si>
    <t>Class Size</t>
  </si>
  <si>
    <t>8:00a</t>
  </si>
  <si>
    <t>1:00p</t>
  </si>
  <si>
    <t>6 Sigma Training</t>
  </si>
  <si>
    <t>Analytics Training</t>
  </si>
  <si>
    <t>Excel Training</t>
  </si>
  <si>
    <t>Export Training</t>
  </si>
  <si>
    <t>HR Training</t>
  </si>
  <si>
    <t>New Hire Training</t>
  </si>
  <si>
    <t>PMO Training</t>
  </si>
  <si>
    <t>Select 
Event</t>
  </si>
  <si>
    <t>Sessions
Left</t>
  </si>
  <si>
    <t>Seats Left</t>
  </si>
  <si>
    <t>Example 1. Simple String Concatenation</t>
  </si>
  <si>
    <t>First Name</t>
  </si>
  <si>
    <t>Last Name</t>
  </si>
  <si>
    <t>Full Name (&amp;)</t>
  </si>
  <si>
    <t>Julie</t>
  </si>
  <si>
    <t>Ali</t>
  </si>
  <si>
    <t>Patrick</t>
  </si>
  <si>
    <t>Vega</t>
  </si>
  <si>
    <t>Rogers</t>
  </si>
  <si>
    <t>Bruce</t>
  </si>
  <si>
    <t>Long</t>
  </si>
  <si>
    <t>Wang</t>
  </si>
  <si>
    <t>Full Name (Concatenate)</t>
  </si>
  <si>
    <t>Get the full name using both the "concatenate" and "&amp;" string concatenation methods.</t>
  </si>
  <si>
    <t>107a</t>
  </si>
  <si>
    <t>107b</t>
  </si>
  <si>
    <t>107c</t>
  </si>
  <si>
    <t>Type</t>
  </si>
  <si>
    <t>Sales Price</t>
  </si>
  <si>
    <t>Part Number</t>
  </si>
  <si>
    <t>Part Number Details</t>
  </si>
  <si>
    <t>Price</t>
  </si>
  <si>
    <t>Simple Combination:</t>
  </si>
  <si>
    <t>Example 2. Combining String Concatenation with Functions (Outside Functions)</t>
  </si>
  <si>
    <t>Perform a lookup to get the sales price, without creating a new column.</t>
  </si>
  <si>
    <t>Example 4. Enhancing a Previous Example - Using Concatenation to Return a Group of Information &amp; Lookup a Group of Information</t>
  </si>
  <si>
    <t>Session Info</t>
  </si>
  <si>
    <t>Update the Admin tool we built earlier to return the session number and it's start time in the results table, instead of just the session number.</t>
  </si>
  <si>
    <t>Example 3. Combining String Concatenation with Functions (Inside Functions)</t>
  </si>
  <si>
    <r>
      <rPr>
        <b/>
        <sz val="10"/>
        <color theme="1"/>
        <rFont val="Calibri"/>
        <family val="2"/>
        <scheme val="minor"/>
      </rPr>
      <t>Note:</t>
    </r>
    <r>
      <rPr>
        <sz val="10"/>
        <color theme="1"/>
        <rFont val="Calibri"/>
        <family val="2"/>
        <scheme val="minor"/>
      </rPr>
      <t xml:space="preserve"> In Excel 2013, Microsoft added some functionality referred to as FlashFill. This new functionality can be used to quickly solve these sort of problems by picking up on certain patterns during data entry.</t>
    </r>
  </si>
  <si>
    <t>Write a formula to show the text "Winning Number is: ", followed by a random number between 1 and 1000. The contents should all be within the same cell.</t>
  </si>
  <si>
    <t>Full Part Number</t>
  </si>
  <si>
    <t>Build a tool to quickly extract just the words from the data below. (e.g., ignore the title rows such as "A", "B", etc.)</t>
  </si>
  <si>
    <t>Date</t>
  </si>
  <si>
    <t>Day</t>
  </si>
  <si>
    <t>Month</t>
  </si>
  <si>
    <t>Year</t>
  </si>
  <si>
    <t>Example 1. Building Dates from Numbers</t>
  </si>
  <si>
    <t>Name</t>
  </si>
  <si>
    <t>Document</t>
  </si>
  <si>
    <t>Find "-"</t>
  </si>
  <si>
    <t>Example 2. Extracting Data based on Character Position</t>
  </si>
  <si>
    <t>Name Part</t>
  </si>
  <si>
    <t>Date Part</t>
  </si>
  <si>
    <t>Maria Jenson - 11-29-2015</t>
  </si>
  <si>
    <t>Raquel Jamerson - 12-28-2015</t>
  </si>
  <si>
    <t>Abdalla Brooks - 12-31-2015</t>
  </si>
  <si>
    <t>Jo Ray - 12-14-2016</t>
  </si>
  <si>
    <t>Ashley Hernandez - 1-6-2016</t>
  </si>
  <si>
    <t>Abdalla Brooks - 2-11-2016</t>
  </si>
  <si>
    <t>Maria Costa - 3 -8-2016</t>
  </si>
  <si>
    <t>Raquel Smith - 1-2-2016</t>
  </si>
  <si>
    <t xml:space="preserve">Example 3. Trimming Data for Lookups </t>
  </si>
  <si>
    <t>Fitch</t>
  </si>
  <si>
    <t>S&amp;P</t>
  </si>
  <si>
    <t>Moody's</t>
  </si>
  <si>
    <t>Aaa</t>
  </si>
  <si>
    <t>AAA</t>
  </si>
  <si>
    <t>Aa1</t>
  </si>
  <si>
    <t>AA+</t>
  </si>
  <si>
    <t>Aa2</t>
  </si>
  <si>
    <t>AA</t>
  </si>
  <si>
    <t>Aa3</t>
  </si>
  <si>
    <t>AA−</t>
  </si>
  <si>
    <t>A1</t>
  </si>
  <si>
    <t>A+</t>
  </si>
  <si>
    <t>A2</t>
  </si>
  <si>
    <t>A3</t>
  </si>
  <si>
    <t>A−</t>
  </si>
  <si>
    <t>Baa1</t>
  </si>
  <si>
    <t>BBB+</t>
  </si>
  <si>
    <t>Baa2</t>
  </si>
  <si>
    <t>BBB</t>
  </si>
  <si>
    <t>Baa3</t>
  </si>
  <si>
    <t>BBB−</t>
  </si>
  <si>
    <t>Ba1</t>
  </si>
  <si>
    <t>BB+</t>
  </si>
  <si>
    <t>Ba2</t>
  </si>
  <si>
    <t>BB</t>
  </si>
  <si>
    <t>Ba3</t>
  </si>
  <si>
    <t>BB−</t>
  </si>
  <si>
    <t>B1</t>
  </si>
  <si>
    <t>B+</t>
  </si>
  <si>
    <t>B2</t>
  </si>
  <si>
    <t>B3</t>
  </si>
  <si>
    <t>B−</t>
  </si>
  <si>
    <t>Caa</t>
  </si>
  <si>
    <t>CCC</t>
  </si>
  <si>
    <t>Ca</t>
  </si>
  <si>
    <t>CC</t>
  </si>
  <si>
    <t>The obligor is CURRENTLY HIGHLY-VULNERABLE to nonpayment. May be used where a bankruptcy petition has been filed.</t>
  </si>
  <si>
    <t>No rating has been requested, or there is insufficient information on which to base a rating.</t>
  </si>
  <si>
    <t>Holding</t>
  </si>
  <si>
    <t xml:space="preserve">Aa2 </t>
  </si>
  <si>
    <t xml:space="preserve"> Aa2</t>
  </si>
  <si>
    <t xml:space="preserve">A1  </t>
  </si>
  <si>
    <t>Rating Description</t>
  </si>
  <si>
    <t>Add a column to show the rating description for each of the holdings below. Rating descriptions can be found on the "Bond Credit Ratings" worksheet.</t>
  </si>
  <si>
    <t>Obligor has EXTREMELY STRONG capacity to meet its financial commitments.</t>
  </si>
  <si>
    <t>Obligor has VERY STRONG capacity to meet its financial commitments. It differs from the highest-rated obligors only to a small degree.</t>
  </si>
  <si>
    <t>Obligor has ADEQUATE capacity to meet its financial commitments. However, adverse economic conditions or changing circumstances are more likely to lead to a weakened capacity of the obligor to meet its financial commitments.</t>
  </si>
  <si>
    <t>Obligor is LESS VULNERABLE in the near term than other lower-rated obligors. However, it faces major ongoing uncertainties and exposure to adverse business, financial, or economic conditions which could lead to the obligor's inadequate capacity to meet its financial commitments.</t>
  </si>
  <si>
    <t>Obligor is MORE VULNERABLE than the obligors rated 'BB', but the obligor currently has the capacity to meet its financial commitments. Adverse business, financial, or economic conditions will likely impair the obligor's capacity or willingness to meet its financial commitments.</t>
  </si>
  <si>
    <t>Obligor is CURRENTLY HIGHLY-VULNERABLE.</t>
  </si>
  <si>
    <t>Obligor has failed to pay one or more of its financial obligations (rated or unrated) when it became due.</t>
  </si>
  <si>
    <t>Date (dmmyyyy)</t>
  </si>
  <si>
    <t>Build a tool that converts the date that's currently stored as a number into an Excel Date.</t>
  </si>
  <si>
    <t>Build a tool to extract the names and dates into 2 columns.</t>
  </si>
  <si>
    <t>Example 1. Using Case Transformation Functions</t>
  </si>
  <si>
    <t>Text</t>
  </si>
  <si>
    <t>Lower</t>
  </si>
  <si>
    <t>Upper</t>
  </si>
  <si>
    <t>Proper</t>
  </si>
  <si>
    <t>Here is some TEXT that WE are going to TraNsform</t>
  </si>
  <si>
    <t>Example 2. Cleaning up a List of Names</t>
  </si>
  <si>
    <t>Use the case transformation functions to manipulate the string below.</t>
  </si>
  <si>
    <t>Marissa MILLER</t>
  </si>
  <si>
    <t>macy fell</t>
  </si>
  <si>
    <t>lenny spire</t>
  </si>
  <si>
    <t>howard roman</t>
  </si>
  <si>
    <t>jessica vasquez</t>
  </si>
  <si>
    <t>freda hope</t>
  </si>
  <si>
    <t>deen Spillman</t>
  </si>
  <si>
    <t>Rita Muniez</t>
  </si>
  <si>
    <t>JASMINE Stellmore</t>
  </si>
  <si>
    <t>jonh clampie</t>
  </si>
  <si>
    <t>Name Formatted</t>
  </si>
  <si>
    <t>1st "-"</t>
  </si>
  <si>
    <t>2nd "-"</t>
  </si>
  <si>
    <t>Item Code
(dept-part_num-category)</t>
  </si>
  <si>
    <t>Analysis Field
[dept][category]</t>
  </si>
  <si>
    <t>Units Sold</t>
  </si>
  <si>
    <t>TGJ</t>
  </si>
  <si>
    <t>HG1H</t>
  </si>
  <si>
    <t>BJ</t>
  </si>
  <si>
    <t>TBJ</t>
  </si>
  <si>
    <t>GJ</t>
  </si>
  <si>
    <t>W+J</t>
  </si>
  <si>
    <t>WH</t>
  </si>
  <si>
    <t>M+H</t>
  </si>
  <si>
    <t>BH</t>
  </si>
  <si>
    <t>Unique Combinations</t>
  </si>
  <si>
    <t>Aggregate the total number of units sold by each unique department / category combination below.</t>
  </si>
  <si>
    <t>W-41b481-J</t>
  </si>
  <si>
    <t>G-29k176-H</t>
  </si>
  <si>
    <t>HG1-23b483-H</t>
  </si>
  <si>
    <t>M+-18t196-J</t>
  </si>
  <si>
    <t>TG-10c606-H</t>
  </si>
  <si>
    <t>TB-49b720-J</t>
  </si>
  <si>
    <t>B-27b807-J</t>
  </si>
  <si>
    <t>B-14k491-J</t>
  </si>
  <si>
    <t>W-39t809-J</t>
  </si>
  <si>
    <t>M-29b656-J</t>
  </si>
  <si>
    <t>W-22b899-H</t>
  </si>
  <si>
    <t>G-45c877-J</t>
  </si>
  <si>
    <t>W+-37a668-J</t>
  </si>
  <si>
    <t>M-47a849-H</t>
  </si>
  <si>
    <t>TB-50c445-H</t>
  </si>
  <si>
    <t>B-17k309-H</t>
  </si>
  <si>
    <t>M+-43c859-H</t>
  </si>
  <si>
    <t>W-20a285-H</t>
  </si>
  <si>
    <t>G-40a375-J</t>
  </si>
  <si>
    <t>G-38k146-J</t>
  </si>
  <si>
    <t>B-45k501-J</t>
  </si>
  <si>
    <t>M-27t613-J</t>
  </si>
  <si>
    <t>W+-42t850-J</t>
  </si>
  <si>
    <t>HG1-23c845-J</t>
  </si>
  <si>
    <t>W+-45b231-J</t>
  </si>
  <si>
    <t>W+-24c374-H</t>
  </si>
  <si>
    <t>HG1-11a161-J</t>
  </si>
  <si>
    <t>M-19k680-J</t>
  </si>
  <si>
    <t>HG1-31a177-H</t>
  </si>
  <si>
    <t>G-13c123-H</t>
  </si>
  <si>
    <t>TG-28a179-J</t>
  </si>
  <si>
    <t>B-44b333-H</t>
  </si>
  <si>
    <t>G-30c132-H</t>
  </si>
  <si>
    <t>HG1-40t151-H</t>
  </si>
  <si>
    <t>TG-39a227-H</t>
  </si>
  <si>
    <t>TG-37a134-H</t>
  </si>
  <si>
    <t>TG-34a484-H</t>
  </si>
  <si>
    <t>TB-29c684-H</t>
  </si>
  <si>
    <t>TB-38t345-H</t>
  </si>
  <si>
    <t>B-31c812-J</t>
  </si>
  <si>
    <t>W+-35a200-H</t>
  </si>
  <si>
    <t>WJ</t>
  </si>
  <si>
    <t>GH</t>
  </si>
  <si>
    <t>M+J</t>
  </si>
  <si>
    <t>TGH</t>
  </si>
  <si>
    <t>MJ</t>
  </si>
  <si>
    <t>MH</t>
  </si>
  <si>
    <t>TBH</t>
  </si>
  <si>
    <t>HG1J</t>
  </si>
  <si>
    <t>W+H</t>
  </si>
  <si>
    <t>Example 1. Extracting Relevant Data Using Replace</t>
  </si>
  <si>
    <t>The department's combined productivity was above the productivity goal this month.</t>
  </si>
  <si>
    <t>Performance Summary</t>
  </si>
  <si>
    <t>Summary</t>
  </si>
  <si>
    <t>The department's combined productivity was below the productivity goal this month.</t>
  </si>
  <si>
    <t>The department's combined productivity was on target with the productivity goal this month.</t>
  </si>
  <si>
    <t>Example 2. Replacing Only Certain Occurrences</t>
  </si>
  <si>
    <t>Remove the 2nd occurrence of the word "productivity" in each of the summaries below.</t>
  </si>
  <si>
    <t>Member ID</t>
  </si>
  <si>
    <t>Silver</t>
  </si>
  <si>
    <t>Gold</t>
  </si>
  <si>
    <t>Bronze</t>
  </si>
  <si>
    <t>New Plan</t>
  </si>
  <si>
    <t>Change each of the "Gold" plans to "Gold Plus".</t>
  </si>
  <si>
    <t>Original Plan</t>
  </si>
  <si>
    <t>Example 4. Creating a CSV List</t>
  </si>
  <si>
    <t>String</t>
  </si>
  <si>
    <t>CSV Version</t>
  </si>
  <si>
    <t>The Laser Interferometer Gravitational-Wave Observatory (LIGO) is a large-scale physics experiment to detect gravitational waves. </t>
  </si>
  <si>
    <t>Create a CSV string from the text provided below.</t>
  </si>
  <si>
    <t>Example 3. Substitutions when the Original Content is Needed in Addition to the New Content</t>
  </si>
  <si>
    <t>Example 1. Text Conversion and Formatting</t>
  </si>
  <si>
    <t>Numeric Value</t>
  </si>
  <si>
    <t>String Value</t>
  </si>
  <si>
    <t>Executive Summary</t>
  </si>
  <si>
    <t>Revenue</t>
  </si>
  <si>
    <t>Example 2. Automating Text</t>
  </si>
  <si>
    <t>https://support.microsoft.com/en-us/kb/264372</t>
  </si>
  <si>
    <t>Format notes from Microsoft</t>
  </si>
  <si>
    <t>Example 3. Enhancing a Previous Example - Using Text to Format Dates Looked up</t>
  </si>
  <si>
    <t>Get an overview of text conversion and formatting.</t>
  </si>
  <si>
    <t>Style</t>
  </si>
  <si>
    <t>Conditional Default</t>
  </si>
  <si>
    <t>Conditional Custom</t>
  </si>
  <si>
    <t>The Shortcut Formatters</t>
  </si>
  <si>
    <t>Going the Other Way</t>
  </si>
  <si>
    <t># in Thousands
("," Operator)</t>
  </si>
  <si>
    <t>The "Control Everything" Formatter</t>
  </si>
  <si>
    <t>Text()</t>
  </si>
  <si>
    <t>Fixed()</t>
  </si>
  <si>
    <t>Dollar()</t>
  </si>
  <si>
    <t>Value()</t>
  </si>
  <si>
    <r>
      <rPr>
        <b/>
        <i/>
        <sz val="9"/>
        <color theme="1"/>
        <rFont val="Calibri"/>
        <family val="2"/>
        <scheme val="minor"/>
      </rPr>
      <t>Note:</t>
    </r>
    <r>
      <rPr>
        <i/>
        <sz val="9"/>
        <color theme="1"/>
        <rFont val="Calibri"/>
        <family val="2"/>
        <scheme val="minor"/>
      </rPr>
      <t xml:space="preserve"> When specifying format text, there are many formatting styles that can be controlled by different operators. We just covered some of the basics here. The link above discusses the operators such as the "?", "#", ".", "0", and "," in detail. I strongly encourage you to read this document to get a better understanding of how to write formatting expressions. I would like to point out that the information presented here is the same information that can be used when writing custom format expressions in the format cells dialog box. However, the format cells dialog box can use the color operator, while the text() function cannot. </t>
    </r>
  </si>
  <si>
    <t>Currency</t>
  </si>
  <si>
    <t>Time</t>
  </si>
  <si>
    <t>Format:</t>
  </si>
  <si>
    <t>Daily Performance Report</t>
  </si>
  <si>
    <t>Flagging rows based on their length and understanding case matters.</t>
  </si>
  <si>
    <t>Searching strings and aggregating case sensitive data.</t>
  </si>
  <si>
    <t>A review of two methods for joining strings together.</t>
  </si>
  <si>
    <t>Deconstructing strings into smaller substrings.</t>
  </si>
  <si>
    <t>A lookup table used for String Manipulation - Substring.</t>
  </si>
  <si>
    <t>A review of functions used to transform the case of a string.</t>
  </si>
  <si>
    <t>Modifying strings by finding, replacing, and removing values.</t>
  </si>
  <si>
    <t>A review of text conversion and formatting functions.</t>
  </si>
  <si>
    <t>Length</t>
  </si>
  <si>
    <t>Exceeds Expectations</t>
  </si>
  <si>
    <t>Example 2. Aggregating Case Sensitive Data</t>
  </si>
  <si>
    <t>Evelin</t>
  </si>
  <si>
    <t>Hollingsworth</t>
  </si>
  <si>
    <t>Obligor has STRONG capacity to meet its financial commitments but is somewhat more susceptible to the adverse effects of changes in circumstances and economic conditions than obligors in higher-rated categories.</t>
  </si>
  <si>
    <t>Obligor is CURRENTLY VULNERABLE, and is dependent upon favorable business, financial, and economic conditions to meet its financial commitments.</t>
  </si>
  <si>
    <t>Use the correct transformation function to clean up the list of names below. The first and last name should start with a capital letter.</t>
  </si>
  <si>
    <t>Automate the executive summary text for the daily performance report below.</t>
  </si>
  <si>
    <t>Update the Admin tool we built earlier to return a session's start date along with its session number and start time in the results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</si>
</sst>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00"/>
    <numFmt numFmtId="166" formatCode="&quot;$&quot;#,##0"/>
    <numFmt numFmtId="167" formatCode="#,"/>
    <numFmt numFmtId="168" formatCode="[&gt;50]&quot;Above Goal&quot;;[&lt;40]&quot;Below Goal&quot;;&quot;At Goal&quot;"/>
    <numFmt numFmtId="169" formatCode="ddd\ &quot;the&quot;\ dd"/>
  </numFmts>
  <fonts count="52"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name val="Calibri"/>
      <family val="2"/>
      <scheme val="minor"/>
    </font>
    <font>
      <sz val="11"/>
      <color theme="1"/>
      <name val="Calibri"/>
      <family val="2"/>
      <scheme val="minor"/>
    </font>
    <font>
      <sz val="10"/>
      <name val="Arial"/>
      <family val="2"/>
    </font>
    <font>
      <sz val="7"/>
      <name val="Times New Roman"/>
      <family val="1"/>
    </font>
    <font>
      <sz val="8"/>
      <color theme="1"/>
      <name val="Times New Roman"/>
      <family val="2"/>
    </font>
    <font>
      <sz val="10"/>
      <name val="MS Sans Serif"/>
      <family val="2"/>
    </font>
    <font>
      <sz val="10"/>
      <color theme="1"/>
      <name val="Arial"/>
      <family val="2"/>
    </font>
    <font>
      <b/>
      <sz val="14"/>
      <color theme="1" tint="0.249977111117893"/>
      <name val="Calibri"/>
      <family val="2"/>
      <scheme val="minor"/>
    </font>
    <font>
      <u/>
      <sz val="11"/>
      <color theme="10"/>
      <name val="Calibri"/>
      <family val="2"/>
      <scheme val="minor"/>
    </font>
    <font>
      <b/>
      <i/>
      <sz val="11"/>
      <color theme="1"/>
      <name val="Calibri"/>
      <family val="2"/>
      <scheme val="minor"/>
    </font>
    <font>
      <sz val="8"/>
      <name val="Times New Roman"/>
      <family val="1"/>
    </font>
    <font>
      <b/>
      <i/>
      <sz val="11"/>
      <color rgb="FFFF0000"/>
      <name val="Calibri"/>
      <family val="2"/>
      <scheme val="minor"/>
    </font>
    <font>
      <b/>
      <sz val="14"/>
      <color theme="6" tint="-0.249977111117893"/>
      <name val="Calibri"/>
      <family val="2"/>
      <scheme val="minor"/>
    </font>
    <font>
      <i/>
      <sz val="11"/>
      <color theme="6" tint="-0.249977111117893"/>
      <name val="Calibri"/>
      <family val="2"/>
      <scheme val="minor"/>
    </font>
    <font>
      <i/>
      <sz val="11"/>
      <color theme="7" tint="-0.249977111117893"/>
      <name val="Calibri"/>
      <family val="2"/>
      <scheme val="minor"/>
    </font>
    <font>
      <b/>
      <sz val="14"/>
      <color theme="7" tint="-0.249977111117893"/>
      <name val="Calibri"/>
      <family val="2"/>
      <scheme val="minor"/>
    </font>
    <font>
      <b/>
      <sz val="14"/>
      <color theme="8" tint="-0.249977111117893"/>
      <name val="Calibri"/>
      <family val="2"/>
      <scheme val="minor"/>
    </font>
    <font>
      <i/>
      <sz val="11"/>
      <color theme="8" tint="-0.249977111117893"/>
      <name val="Calibri"/>
      <family val="2"/>
      <scheme val="minor"/>
    </font>
    <font>
      <i/>
      <sz val="11"/>
      <color theme="1" tint="0.249977111117893"/>
      <name val="Calibri"/>
      <family val="2"/>
      <scheme val="minor"/>
    </font>
    <font>
      <b/>
      <sz val="14"/>
      <color theme="3" tint="-0.249977111117893"/>
      <name val="Calibri"/>
      <family val="2"/>
      <scheme val="minor"/>
    </font>
    <font>
      <i/>
      <sz val="11"/>
      <color theme="3" tint="-0.249977111117893"/>
      <name val="Calibri"/>
      <family val="2"/>
      <scheme val="minor"/>
    </font>
    <font>
      <i/>
      <sz val="11"/>
      <color theme="1"/>
      <name val="Calibri"/>
      <family val="2"/>
      <scheme val="minor"/>
    </font>
    <font>
      <b/>
      <i/>
      <sz val="11"/>
      <color rgb="FF00B050"/>
      <name val="Calibri"/>
      <family val="2"/>
      <scheme val="minor"/>
    </font>
    <font>
      <b/>
      <sz val="11"/>
      <color rgb="FFFF0000"/>
      <name val="Calibri"/>
      <family val="2"/>
      <scheme val="minor"/>
    </font>
    <font>
      <b/>
      <sz val="11"/>
      <color rgb="FF92D050"/>
      <name val="Calibri"/>
      <family val="2"/>
      <scheme val="minor"/>
    </font>
    <font>
      <sz val="11"/>
      <color theme="0"/>
      <name val="Calibri"/>
      <family val="2"/>
      <scheme val="minor"/>
    </font>
    <font>
      <i/>
      <sz val="11"/>
      <color theme="5" tint="-0.249977111117893"/>
      <name val="Calibri"/>
      <family val="2"/>
      <scheme val="minor"/>
    </font>
    <font>
      <b/>
      <sz val="14"/>
      <color theme="5" tint="-0.249977111117893"/>
      <name val="Calibri"/>
      <family val="2"/>
      <scheme val="minor"/>
    </font>
    <font>
      <b/>
      <i/>
      <sz val="11"/>
      <color theme="6" tint="-0.249977111117893"/>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4"/>
      <color theme="4" tint="-0.249977111117893"/>
      <name val="Calibri"/>
      <family val="2"/>
      <scheme val="minor"/>
    </font>
    <font>
      <i/>
      <sz val="11"/>
      <color theme="4" tint="-0.249977111117893"/>
      <name val="Calibri"/>
      <family val="2"/>
      <scheme val="minor"/>
    </font>
    <font>
      <b/>
      <sz val="14"/>
      <color theme="9" tint="-0.249977111117893"/>
      <name val="Calibri"/>
      <family val="2"/>
      <scheme val="minor"/>
    </font>
    <font>
      <i/>
      <sz val="11"/>
      <color theme="9" tint="-0.249977111117893"/>
      <name val="Calibri"/>
      <family val="2"/>
      <scheme val="minor"/>
    </font>
    <font>
      <b/>
      <sz val="11"/>
      <color rgb="FF000000"/>
      <name val="Arial"/>
      <family val="2"/>
    </font>
    <font>
      <sz val="9"/>
      <color rgb="FF000000"/>
      <name val="Arial"/>
      <family val="2"/>
    </font>
    <font>
      <b/>
      <sz val="14"/>
      <color theme="2" tint="-0.499984740745262"/>
      <name val="Calibri"/>
      <family val="2"/>
      <scheme val="minor"/>
    </font>
    <font>
      <i/>
      <sz val="11"/>
      <color theme="2" tint="-0.499984740745262"/>
      <name val="Calibri"/>
      <family val="2"/>
      <scheme val="minor"/>
    </font>
    <font>
      <b/>
      <sz val="12"/>
      <color theme="8" tint="-0.249977111117893"/>
      <name val="Calibri"/>
      <family val="2"/>
      <scheme val="minor"/>
    </font>
    <font>
      <b/>
      <sz val="14"/>
      <color theme="3"/>
      <name val="Calibri"/>
      <family val="2"/>
      <scheme val="minor"/>
    </font>
    <font>
      <i/>
      <sz val="11"/>
      <color theme="3"/>
      <name val="Calibri"/>
      <family val="2"/>
      <scheme val="minor"/>
    </font>
    <font>
      <i/>
      <sz val="9"/>
      <color theme="1"/>
      <name val="Calibri"/>
      <family val="2"/>
      <scheme val="minor"/>
    </font>
    <font>
      <b/>
      <i/>
      <sz val="9"/>
      <color theme="1"/>
      <name val="Calibri"/>
      <family val="2"/>
      <scheme val="minor"/>
    </font>
    <font>
      <b/>
      <sz val="11"/>
      <color theme="1" tint="0.249977111117893"/>
      <name val="Calibri"/>
      <family val="2"/>
      <scheme val="minor"/>
    </font>
    <font>
      <sz val="11"/>
      <color theme="1" tint="0.249977111117893"/>
      <name val="Calibri"/>
      <family val="2"/>
      <scheme val="minor"/>
    </font>
    <font>
      <b/>
      <i/>
      <sz val="11"/>
      <color theme="1" tint="0.249977111117893"/>
      <name val="Calibri"/>
      <family val="2"/>
      <scheme val="minor"/>
    </font>
  </fonts>
  <fills count="22">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1" tint="0.14999847407452621"/>
        <bgColor indexed="64"/>
      </patternFill>
    </fill>
    <fill>
      <patternFill patternType="solid">
        <fgColor theme="3"/>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86">
    <xf numFmtId="0" fontId="0"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7" fillId="0" borderId="0"/>
    <xf numFmtId="0" fontId="8" fillId="0" borderId="0"/>
    <xf numFmtId="0" fontId="10" fillId="0" borderId="0"/>
    <xf numFmtId="0" fontId="9" fillId="0" borderId="0"/>
    <xf numFmtId="0" fontId="1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8" fillId="0" borderId="0"/>
    <xf numFmtId="0" fontId="8" fillId="0" borderId="0"/>
    <xf numFmtId="0" fontId="8" fillId="0" borderId="0"/>
    <xf numFmtId="0" fontId="14"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14"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8" fillId="0" borderId="0"/>
    <xf numFmtId="0" fontId="8" fillId="0" borderId="0"/>
    <xf numFmtId="0" fontId="8" fillId="0" borderId="0"/>
    <xf numFmtId="0" fontId="8" fillId="0" borderId="0"/>
    <xf numFmtId="0" fontId="7" fillId="0" borderId="0"/>
    <xf numFmtId="0" fontId="9" fillId="0" borderId="0"/>
    <xf numFmtId="0" fontId="14" fillId="0" borderId="0"/>
    <xf numFmtId="0" fontId="14" fillId="0" borderId="0"/>
    <xf numFmtId="0" fontId="9" fillId="0" borderId="0"/>
    <xf numFmtId="0" fontId="9" fillId="0" borderId="0"/>
    <xf numFmtId="9" fontId="9"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299">
    <xf numFmtId="0" fontId="0" fillId="0" borderId="0" xfId="0"/>
    <xf numFmtId="0" fontId="2" fillId="2" borderId="0" xfId="0" applyFont="1" applyFill="1"/>
    <xf numFmtId="0" fontId="0" fillId="2" borderId="0" xfId="0" applyFill="1"/>
    <xf numFmtId="0" fontId="0" fillId="2" borderId="0" xfId="0" applyFill="1" applyAlignment="1">
      <alignment horizontal="center"/>
    </xf>
    <xf numFmtId="0" fontId="4" fillId="2" borderId="0" xfId="0" applyFont="1" applyFill="1"/>
    <xf numFmtId="0" fontId="11" fillId="2" borderId="0" xfId="0" applyFont="1" applyFill="1"/>
    <xf numFmtId="0" fontId="0" fillId="2" borderId="9" xfId="0" applyFill="1" applyBorder="1" applyAlignment="1">
      <alignment horizontal="center"/>
    </xf>
    <xf numFmtId="0" fontId="1" fillId="3" borderId="3" xfId="0" applyFont="1" applyFill="1" applyBorder="1" applyAlignment="1">
      <alignment horizontal="center"/>
    </xf>
    <xf numFmtId="0" fontId="1" fillId="3" borderId="1" xfId="0" applyFont="1" applyFill="1" applyBorder="1"/>
    <xf numFmtId="0" fontId="1" fillId="3" borderId="2" xfId="0" applyFont="1" applyFill="1" applyBorder="1"/>
    <xf numFmtId="0" fontId="0" fillId="2" borderId="11" xfId="0" applyFill="1" applyBorder="1"/>
    <xf numFmtId="0" fontId="0" fillId="2" borderId="12" xfId="0" applyFill="1" applyBorder="1" applyAlignment="1">
      <alignment horizontal="center"/>
    </xf>
    <xf numFmtId="0" fontId="0" fillId="2" borderId="5" xfId="0" applyFill="1" applyBorder="1"/>
    <xf numFmtId="0" fontId="0" fillId="2" borderId="8" xfId="0" applyFill="1" applyBorder="1"/>
    <xf numFmtId="0" fontId="12" fillId="2" borderId="10" xfId="16" applyFill="1" applyBorder="1"/>
    <xf numFmtId="0" fontId="12" fillId="2" borderId="4" xfId="16" applyFill="1" applyBorder="1"/>
    <xf numFmtId="0" fontId="12" fillId="2" borderId="7" xfId="16" applyFill="1" applyBorder="1"/>
    <xf numFmtId="0" fontId="4" fillId="2" borderId="0" xfId="16" applyFont="1" applyFill="1"/>
    <xf numFmtId="0" fontId="13" fillId="2" borderId="0" xfId="0" applyFont="1" applyFill="1" applyAlignment="1">
      <alignment horizontal="center"/>
    </xf>
    <xf numFmtId="0" fontId="0" fillId="2" borderId="13" xfId="0" applyFill="1" applyBorder="1" applyAlignment="1">
      <alignment horizontal="center"/>
    </xf>
    <xf numFmtId="0" fontId="16" fillId="2" borderId="0" xfId="0" applyFont="1" applyFill="1"/>
    <xf numFmtId="0" fontId="17" fillId="2" borderId="0" xfId="0" applyFont="1" applyFill="1"/>
    <xf numFmtId="0" fontId="3" fillId="6" borderId="0" xfId="0" applyFont="1" applyFill="1"/>
    <xf numFmtId="0" fontId="0" fillId="2" borderId="14" xfId="0" applyFill="1" applyBorder="1"/>
    <xf numFmtId="0" fontId="0" fillId="2" borderId="0" xfId="0" applyFill="1" applyBorder="1" applyAlignment="1">
      <alignment horizontal="center"/>
    </xf>
    <xf numFmtId="0" fontId="0" fillId="2" borderId="0" xfId="0" applyFill="1" applyBorder="1"/>
    <xf numFmtId="0" fontId="3" fillId="7" borderId="0" xfId="0" applyFont="1" applyFill="1"/>
    <xf numFmtId="0" fontId="18" fillId="2" borderId="0" xfId="0" applyFont="1" applyFill="1"/>
    <xf numFmtId="0" fontId="19" fillId="2" borderId="0" xfId="0" applyFont="1" applyFill="1"/>
    <xf numFmtId="0" fontId="20" fillId="2" borderId="0" xfId="0" applyFont="1" applyFill="1"/>
    <xf numFmtId="0" fontId="21" fillId="2" borderId="0" xfId="0" applyFont="1" applyFill="1"/>
    <xf numFmtId="0" fontId="3" fillId="5" borderId="0" xfId="0" applyFont="1" applyFill="1"/>
    <xf numFmtId="0" fontId="1" fillId="5" borderId="19" xfId="0" applyFont="1" applyFill="1" applyBorder="1" applyAlignment="1">
      <alignment horizontal="center"/>
    </xf>
    <xf numFmtId="0" fontId="0" fillId="2" borderId="0" xfId="0" quotePrefix="1" applyFill="1"/>
    <xf numFmtId="0" fontId="0" fillId="2" borderId="21" xfId="0" applyFill="1" applyBorder="1" applyAlignment="1">
      <alignment horizontal="center"/>
    </xf>
    <xf numFmtId="0" fontId="0" fillId="2" borderId="15" xfId="0" applyFill="1" applyBorder="1" applyAlignment="1">
      <alignment horizontal="center"/>
    </xf>
    <xf numFmtId="0" fontId="3" fillId="3" borderId="0" xfId="0" applyFont="1" applyFill="1"/>
    <xf numFmtId="0" fontId="22" fillId="2" borderId="0" xfId="0" applyFont="1" applyFill="1"/>
    <xf numFmtId="0" fontId="0" fillId="2" borderId="24" xfId="0" applyFill="1" applyBorder="1" applyAlignment="1">
      <alignment horizontal="center"/>
    </xf>
    <xf numFmtId="0" fontId="0" fillId="2" borderId="5" xfId="0" applyFill="1" applyBorder="1" applyAlignment="1">
      <alignment horizontal="center"/>
    </xf>
    <xf numFmtId="0" fontId="0" fillId="2" borderId="8" xfId="0" applyFill="1" applyBorder="1" applyAlignment="1">
      <alignment horizontal="center"/>
    </xf>
    <xf numFmtId="0" fontId="3" fillId="8" borderId="0" xfId="0" applyFont="1" applyFill="1"/>
    <xf numFmtId="0" fontId="23" fillId="2" borderId="0" xfId="0" applyFont="1" applyFill="1"/>
    <xf numFmtId="0" fontId="24" fillId="2" borderId="0" xfId="0" applyFont="1" applyFill="1"/>
    <xf numFmtId="0" fontId="0" fillId="2" borderId="0" xfId="0" applyFill="1" applyAlignment="1">
      <alignment horizontal="center" vertical="center"/>
    </xf>
    <xf numFmtId="0" fontId="0" fillId="2" borderId="16" xfId="0" applyFill="1" applyBorder="1" applyAlignment="1">
      <alignment horizontal="center" vertical="center"/>
    </xf>
    <xf numFmtId="0" fontId="2" fillId="4" borderId="0" xfId="0" applyFont="1" applyFill="1"/>
    <xf numFmtId="0" fontId="0" fillId="4" borderId="0" xfId="0" applyFill="1"/>
    <xf numFmtId="0" fontId="0" fillId="2" borderId="3" xfId="0" applyFill="1" applyBorder="1" applyAlignment="1">
      <alignment horizontal="center" vertical="center"/>
    </xf>
    <xf numFmtId="16" fontId="0" fillId="2" borderId="22" xfId="0" quotePrefix="1" applyNumberFormat="1" applyFill="1" applyBorder="1" applyAlignment="1">
      <alignment horizontal="center" vertical="center"/>
    </xf>
    <xf numFmtId="0" fontId="1" fillId="9" borderId="1" xfId="0" applyFont="1" applyFill="1" applyBorder="1" applyAlignment="1">
      <alignment vertical="center"/>
    </xf>
    <xf numFmtId="0" fontId="1" fillId="9" borderId="21" xfId="0" applyFont="1" applyFill="1" applyBorder="1" applyAlignment="1">
      <alignment vertical="center"/>
    </xf>
    <xf numFmtId="0" fontId="1" fillId="9" borderId="15" xfId="0" applyFont="1" applyFill="1" applyBorder="1" applyAlignment="1">
      <alignment vertical="center" wrapText="1"/>
    </xf>
    <xf numFmtId="2" fontId="0" fillId="2" borderId="22" xfId="0" quotePrefix="1" applyNumberFormat="1" applyFill="1" applyBorder="1" applyAlignment="1">
      <alignment horizontal="center" vertical="center"/>
    </xf>
    <xf numFmtId="1" fontId="0" fillId="2" borderId="22" xfId="0" quotePrefix="1" applyNumberFormat="1" applyFill="1" applyBorder="1" applyAlignment="1">
      <alignment horizontal="center" vertical="center"/>
    </xf>
    <xf numFmtId="0" fontId="0" fillId="2" borderId="22" xfId="0" quotePrefix="1" applyFill="1" applyBorder="1" applyAlignment="1">
      <alignment horizontal="center" vertical="center"/>
    </xf>
    <xf numFmtId="2" fontId="0" fillId="2" borderId="0" xfId="0" quotePrefix="1" applyNumberFormat="1" applyFill="1" applyAlignment="1">
      <alignment horizontal="center" vertical="center"/>
    </xf>
    <xf numFmtId="0" fontId="1" fillId="6" borderId="19" xfId="0" applyFont="1" applyFill="1" applyBorder="1" applyAlignment="1">
      <alignment horizontal="center"/>
    </xf>
    <xf numFmtId="0" fontId="1" fillId="6" borderId="20" xfId="0" applyFont="1" applyFill="1" applyBorder="1" applyAlignment="1">
      <alignment horizontal="center"/>
    </xf>
    <xf numFmtId="0" fontId="0" fillId="2" borderId="0" xfId="0" applyFont="1" applyFill="1"/>
    <xf numFmtId="16" fontId="0" fillId="2" borderId="0" xfId="0" applyNumberFormat="1" applyFont="1" applyFill="1"/>
    <xf numFmtId="0" fontId="12" fillId="2" borderId="0" xfId="16" applyFill="1"/>
    <xf numFmtId="0" fontId="1" fillId="5" borderId="19" xfId="0" applyFont="1" applyFill="1" applyBorder="1" applyAlignment="1">
      <alignment horizontal="center" vertical="center"/>
    </xf>
    <xf numFmtId="0" fontId="1" fillId="5" borderId="23" xfId="0" applyFont="1" applyFill="1" applyBorder="1" applyAlignment="1">
      <alignment horizontal="center" vertical="center" wrapText="1"/>
    </xf>
    <xf numFmtId="49" fontId="0" fillId="2" borderId="17" xfId="0" applyNumberFormat="1" applyFill="1" applyBorder="1" applyAlignment="1">
      <alignment horizontal="center"/>
    </xf>
    <xf numFmtId="49" fontId="0" fillId="2" borderId="4" xfId="0" applyNumberFormat="1" applyFill="1" applyBorder="1" applyAlignment="1">
      <alignment horizontal="center"/>
    </xf>
    <xf numFmtId="49" fontId="0" fillId="2" borderId="7" xfId="0" applyNumberFormat="1" applyFill="1" applyBorder="1" applyAlignment="1">
      <alignment horizontal="center"/>
    </xf>
    <xf numFmtId="0" fontId="1" fillId="7" borderId="19" xfId="0" applyFont="1" applyFill="1" applyBorder="1" applyAlignment="1">
      <alignment horizontal="center"/>
    </xf>
    <xf numFmtId="0" fontId="4" fillId="10" borderId="6" xfId="0" applyFont="1" applyFill="1" applyBorder="1" applyAlignment="1">
      <alignment horizontal="center"/>
    </xf>
    <xf numFmtId="0" fontId="4" fillId="10" borderId="9" xfId="0" applyFont="1" applyFill="1" applyBorder="1" applyAlignment="1">
      <alignment horizontal="center"/>
    </xf>
    <xf numFmtId="0" fontId="1" fillId="5" borderId="20" xfId="0" applyFont="1" applyFill="1" applyBorder="1" applyAlignment="1">
      <alignment horizontal="center" wrapText="1"/>
    </xf>
    <xf numFmtId="49" fontId="0" fillId="2" borderId="10" xfId="0" applyNumberFormat="1" applyFill="1" applyBorder="1" applyAlignment="1">
      <alignment horizontal="center"/>
    </xf>
    <xf numFmtId="0" fontId="0" fillId="2" borderId="11" xfId="0" applyFill="1" applyBorder="1" applyAlignment="1">
      <alignment horizontal="center"/>
    </xf>
    <xf numFmtId="0" fontId="4" fillId="10" borderId="12" xfId="0" applyFont="1" applyFill="1" applyBorder="1" applyAlignment="1">
      <alignment horizontal="center"/>
    </xf>
    <xf numFmtId="0" fontId="1" fillId="5" borderId="23" xfId="0" applyFont="1" applyFill="1" applyBorder="1" applyAlignment="1">
      <alignment horizontal="center" wrapText="1"/>
    </xf>
    <xf numFmtId="0" fontId="15" fillId="2" borderId="0" xfId="0" applyFont="1" applyFill="1" applyAlignment="1">
      <alignment horizontal="center"/>
    </xf>
    <xf numFmtId="0" fontId="26" fillId="2" borderId="0" xfId="0" applyFont="1" applyFill="1" applyAlignment="1">
      <alignment horizontal="center"/>
    </xf>
    <xf numFmtId="0" fontId="0" fillId="10" borderId="11" xfId="0" applyFill="1" applyBorder="1" applyAlignment="1">
      <alignment horizontal="center"/>
    </xf>
    <xf numFmtId="0" fontId="0" fillId="10" borderId="5" xfId="0" applyFill="1" applyBorder="1" applyAlignment="1">
      <alignment horizontal="center"/>
    </xf>
    <xf numFmtId="0" fontId="0" fillId="10" borderId="8" xfId="0" applyFill="1" applyBorder="1" applyAlignment="1">
      <alignment horizontal="center"/>
    </xf>
    <xf numFmtId="0" fontId="0" fillId="2" borderId="0" xfId="0" applyFill="1" applyBorder="1" applyAlignment="1">
      <alignment horizontal="left"/>
    </xf>
    <xf numFmtId="14" fontId="0" fillId="2" borderId="0" xfId="0" quotePrefix="1" applyNumberFormat="1" applyFill="1"/>
    <xf numFmtId="0" fontId="1" fillId="7" borderId="23" xfId="0" applyFont="1" applyFill="1" applyBorder="1" applyAlignment="1">
      <alignment horizontal="center"/>
    </xf>
    <xf numFmtId="0" fontId="1" fillId="7" borderId="20" xfId="0" applyFont="1" applyFill="1" applyBorder="1" applyAlignment="1">
      <alignment horizontal="center" wrapText="1"/>
    </xf>
    <xf numFmtId="0" fontId="1" fillId="7" borderId="23" xfId="0" applyFont="1" applyFill="1" applyBorder="1" applyAlignment="1">
      <alignment horizontal="center" wrapText="1"/>
    </xf>
    <xf numFmtId="0" fontId="1" fillId="3" borderId="19"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0" xfId="0" applyFont="1" applyFill="1" applyBorder="1" applyAlignment="1">
      <alignment horizontal="center" vertical="center" wrapText="1"/>
    </xf>
    <xf numFmtId="2" fontId="0" fillId="2" borderId="16" xfId="0" quotePrefix="1" applyNumberFormat="1" applyFill="1" applyBorder="1" applyAlignment="1">
      <alignment horizontal="center" vertical="center"/>
    </xf>
    <xf numFmtId="0" fontId="1" fillId="3" borderId="21" xfId="0" applyFont="1" applyFill="1" applyBorder="1" applyAlignment="1">
      <alignment vertical="center" wrapText="1"/>
    </xf>
    <xf numFmtId="2" fontId="0" fillId="2" borderId="3" xfId="0" quotePrefix="1" applyNumberFormat="1" applyFill="1" applyBorder="1" applyAlignment="1">
      <alignment horizontal="center" vertical="center"/>
    </xf>
    <xf numFmtId="0" fontId="0" fillId="11" borderId="0" xfId="0" applyFill="1" applyAlignment="1">
      <alignment horizontal="center"/>
    </xf>
    <xf numFmtId="0" fontId="0" fillId="11" borderId="22" xfId="0" applyFill="1" applyBorder="1" applyAlignment="1">
      <alignment horizontal="center"/>
    </xf>
    <xf numFmtId="0" fontId="0" fillId="11" borderId="14" xfId="0" applyFill="1" applyBorder="1" applyAlignment="1">
      <alignment horizontal="center"/>
    </xf>
    <xf numFmtId="0" fontId="0" fillId="11" borderId="16" xfId="0" applyFill="1" applyBorder="1" applyAlignment="1">
      <alignment horizontal="center"/>
    </xf>
    <xf numFmtId="0" fontId="0" fillId="4" borderId="18" xfId="0" applyFill="1" applyBorder="1" applyAlignment="1">
      <alignment horizontal="center"/>
    </xf>
    <xf numFmtId="0" fontId="0" fillId="4" borderId="6" xfId="0" applyFill="1" applyBorder="1" applyAlignment="1">
      <alignment horizontal="center"/>
    </xf>
    <xf numFmtId="0" fontId="0" fillId="4" borderId="9" xfId="0" applyFill="1" applyBorder="1" applyAlignment="1">
      <alignment horizontal="center"/>
    </xf>
    <xf numFmtId="0" fontId="1" fillId="7" borderId="1" xfId="0" applyFont="1" applyFill="1" applyBorder="1"/>
    <xf numFmtId="0" fontId="1" fillId="7" borderId="21" xfId="0" applyFont="1" applyFill="1" applyBorder="1"/>
    <xf numFmtId="0" fontId="1" fillId="7" borderId="15" xfId="0" applyFont="1" applyFill="1" applyBorder="1"/>
    <xf numFmtId="0" fontId="0" fillId="4" borderId="3" xfId="0" quotePrefix="1" applyFill="1" applyBorder="1" applyAlignment="1">
      <alignment horizontal="center"/>
    </xf>
    <xf numFmtId="0" fontId="0" fillId="4" borderId="22" xfId="0" quotePrefix="1" applyFill="1" applyBorder="1" applyAlignment="1">
      <alignment horizontal="center"/>
    </xf>
    <xf numFmtId="0" fontId="0" fillId="4" borderId="16" xfId="0" quotePrefix="1" applyFill="1" applyBorder="1" applyAlignment="1">
      <alignment horizontal="center"/>
    </xf>
    <xf numFmtId="0" fontId="3" fillId="12" borderId="0" xfId="0" applyFont="1" applyFill="1"/>
    <xf numFmtId="0" fontId="1" fillId="13" borderId="25" xfId="0" applyFont="1" applyFill="1" applyBorder="1" applyAlignment="1">
      <alignment horizontal="center"/>
    </xf>
    <xf numFmtId="14" fontId="1" fillId="13" borderId="25" xfId="0" applyNumberFormat="1" applyFont="1" applyFill="1" applyBorder="1" applyAlignment="1">
      <alignment horizontal="center"/>
    </xf>
    <xf numFmtId="0" fontId="1" fillId="12" borderId="25" xfId="0" applyFont="1" applyFill="1" applyBorder="1" applyAlignment="1">
      <alignment vertical="center" wrapText="1"/>
    </xf>
    <xf numFmtId="0" fontId="1" fillId="13" borderId="25" xfId="0" applyFont="1" applyFill="1" applyBorder="1"/>
    <xf numFmtId="0" fontId="29" fillId="13" borderId="25" xfId="0" applyFont="1" applyFill="1" applyBorder="1" applyAlignment="1">
      <alignment horizontal="center"/>
    </xf>
    <xf numFmtId="0" fontId="0" fillId="2" borderId="25" xfId="0" applyFill="1" applyBorder="1" applyAlignment="1">
      <alignment horizontal="center"/>
    </xf>
    <xf numFmtId="0" fontId="1" fillId="12" borderId="25" xfId="0" applyFont="1" applyFill="1" applyBorder="1" applyAlignment="1">
      <alignment horizontal="center"/>
    </xf>
    <xf numFmtId="0" fontId="0" fillId="2" borderId="25" xfId="0" applyFill="1" applyBorder="1"/>
    <xf numFmtId="0" fontId="31" fillId="2" borderId="0" xfId="0" applyFont="1" applyFill="1"/>
    <xf numFmtId="0" fontId="1" fillId="3" borderId="2" xfId="0" applyFont="1" applyFill="1" applyBorder="1" applyAlignment="1">
      <alignment wrapText="1"/>
    </xf>
    <xf numFmtId="0" fontId="1" fillId="3" borderId="3" xfId="0" applyFont="1" applyFill="1" applyBorder="1" applyAlignment="1">
      <alignment wrapText="1"/>
    </xf>
    <xf numFmtId="0" fontId="0" fillId="2" borderId="27" xfId="0" applyFill="1" applyBorder="1"/>
    <xf numFmtId="0" fontId="0" fillId="2" borderId="28" xfId="0" applyFill="1" applyBorder="1"/>
    <xf numFmtId="0" fontId="0" fillId="2" borderId="30" xfId="0" applyFill="1" applyBorder="1"/>
    <xf numFmtId="0" fontId="0" fillId="2" borderId="31" xfId="0" applyFill="1" applyBorder="1"/>
    <xf numFmtId="0" fontId="0" fillId="2" borderId="33" xfId="0" applyFill="1" applyBorder="1"/>
    <xf numFmtId="0" fontId="0" fillId="2" borderId="34" xfId="0" applyFill="1" applyBorder="1"/>
    <xf numFmtId="0" fontId="1" fillId="6" borderId="1" xfId="0" applyFont="1" applyFill="1" applyBorder="1" applyAlignment="1">
      <alignment horizontal="center"/>
    </xf>
    <xf numFmtId="0" fontId="1" fillId="6" borderId="3" xfId="0" applyFont="1" applyFill="1" applyBorder="1" applyAlignment="1">
      <alignment horizontal="center"/>
    </xf>
    <xf numFmtId="0" fontId="1" fillId="6" borderId="1" xfId="0" applyFont="1" applyFill="1" applyBorder="1" applyAlignment="1">
      <alignment horizontal="center"/>
    </xf>
    <xf numFmtId="0" fontId="1" fillId="6" borderId="3" xfId="0" applyFont="1" applyFill="1" applyBorder="1" applyAlignment="1">
      <alignment horizontal="center"/>
    </xf>
    <xf numFmtId="0" fontId="1" fillId="6" borderId="21" xfId="0" applyFont="1" applyFill="1" applyBorder="1" applyAlignment="1">
      <alignment horizontal="center"/>
    </xf>
    <xf numFmtId="0" fontId="1" fillId="6" borderId="22" xfId="0" applyFont="1" applyFill="1" applyBorder="1" applyAlignment="1">
      <alignment horizontal="center"/>
    </xf>
    <xf numFmtId="164" fontId="0" fillId="2" borderId="22" xfId="84" applyNumberFormat="1" applyFont="1" applyFill="1" applyBorder="1" applyAlignment="1">
      <alignment horizontal="center"/>
    </xf>
    <xf numFmtId="0" fontId="0" fillId="2" borderId="14" xfId="0" applyFill="1" applyBorder="1" applyAlignment="1">
      <alignment horizontal="center"/>
    </xf>
    <xf numFmtId="164" fontId="0" fillId="2" borderId="16" xfId="84" applyNumberFormat="1" applyFont="1" applyFill="1" applyBorder="1" applyAlignment="1">
      <alignment horizontal="center"/>
    </xf>
    <xf numFmtId="0" fontId="1" fillId="6" borderId="2" xfId="0" applyFont="1" applyFill="1" applyBorder="1" applyAlignment="1">
      <alignment horizontal="center"/>
    </xf>
    <xf numFmtId="0" fontId="1" fillId="0" borderId="0" xfId="0" applyFont="1" applyFill="1" applyBorder="1" applyAlignment="1"/>
    <xf numFmtId="164" fontId="0" fillId="14" borderId="22" xfId="0" applyNumberFormat="1" applyFill="1" applyBorder="1" applyAlignment="1">
      <alignment horizontal="center"/>
    </xf>
    <xf numFmtId="164" fontId="0" fillId="14" borderId="16" xfId="0" applyNumberFormat="1" applyFill="1" applyBorder="1" applyAlignment="1">
      <alignment horizontal="center"/>
    </xf>
    <xf numFmtId="0" fontId="32" fillId="2" borderId="0" xfId="0" applyFont="1" applyFill="1"/>
    <xf numFmtId="0" fontId="1" fillId="5" borderId="19" xfId="0" applyFont="1" applyFill="1" applyBorder="1"/>
    <xf numFmtId="0" fontId="0" fillId="10" borderId="20" xfId="0" applyFill="1" applyBorder="1"/>
    <xf numFmtId="0" fontId="30" fillId="2" borderId="0" xfId="0" applyFont="1" applyFill="1" applyAlignment="1">
      <alignment vertical="top" wrapText="1"/>
    </xf>
    <xf numFmtId="0" fontId="30" fillId="2" borderId="0" xfId="0" applyFont="1" applyFill="1" applyAlignment="1">
      <alignment vertical="top"/>
    </xf>
    <xf numFmtId="0" fontId="1" fillId="12" borderId="36" xfId="0" applyFont="1" applyFill="1" applyBorder="1" applyAlignment="1">
      <alignment horizontal="center" wrapText="1"/>
    </xf>
    <xf numFmtId="0" fontId="0" fillId="2" borderId="26" xfId="0" applyFill="1" applyBorder="1"/>
    <xf numFmtId="0" fontId="0" fillId="2" borderId="26" xfId="0" applyFill="1" applyBorder="1" applyAlignment="1">
      <alignment horizontal="center"/>
    </xf>
    <xf numFmtId="0" fontId="1" fillId="12" borderId="25" xfId="0" applyFont="1" applyFill="1" applyBorder="1" applyAlignment="1">
      <alignment horizontal="center"/>
    </xf>
    <xf numFmtId="0" fontId="0" fillId="4" borderId="28" xfId="0" applyFill="1" applyBorder="1" applyAlignment="1">
      <alignment wrapText="1"/>
    </xf>
    <xf numFmtId="0" fontId="0" fillId="4" borderId="29" xfId="0" applyFill="1" applyBorder="1" applyAlignment="1">
      <alignment wrapText="1"/>
    </xf>
    <xf numFmtId="0" fontId="0" fillId="4" borderId="31" xfId="0" applyFill="1" applyBorder="1" applyAlignment="1">
      <alignment wrapText="1"/>
    </xf>
    <xf numFmtId="0" fontId="0" fillId="4" borderId="32" xfId="0" applyFill="1" applyBorder="1" applyAlignment="1">
      <alignment wrapText="1"/>
    </xf>
    <xf numFmtId="0" fontId="0" fillId="4" borderId="34" xfId="0" applyFill="1" applyBorder="1" applyAlignment="1">
      <alignment wrapText="1"/>
    </xf>
    <xf numFmtId="0" fontId="0" fillId="4" borderId="35" xfId="0" applyFill="1" applyBorder="1" applyAlignment="1">
      <alignment wrapText="1"/>
    </xf>
    <xf numFmtId="0" fontId="0" fillId="2" borderId="0" xfId="0" applyFill="1" applyAlignment="1"/>
    <xf numFmtId="0" fontId="0" fillId="2" borderId="21" xfId="0" applyNumberFormat="1" applyFill="1" applyBorder="1"/>
    <xf numFmtId="0" fontId="0" fillId="14" borderId="0" xfId="0" applyFill="1" applyBorder="1" applyAlignment="1">
      <alignment horizontal="center"/>
    </xf>
    <xf numFmtId="14" fontId="0" fillId="14" borderId="22" xfId="0" applyNumberFormat="1" applyFill="1" applyBorder="1"/>
    <xf numFmtId="0" fontId="0" fillId="2" borderId="15" xfId="0" applyNumberFormat="1" applyFill="1" applyBorder="1"/>
    <xf numFmtId="0" fontId="0" fillId="14" borderId="14" xfId="0" applyFill="1" applyBorder="1" applyAlignment="1">
      <alignment horizontal="center"/>
    </xf>
    <xf numFmtId="14" fontId="0" fillId="14" borderId="16" xfId="0" applyNumberFormat="1" applyFill="1" applyBorder="1"/>
    <xf numFmtId="0" fontId="36" fillId="2" borderId="0" xfId="0" applyFont="1" applyFill="1"/>
    <xf numFmtId="0" fontId="37" fillId="2" borderId="0" xfId="0" applyFont="1" applyFill="1"/>
    <xf numFmtId="0" fontId="3" fillId="15" borderId="0" xfId="0" applyFont="1" applyFill="1"/>
    <xf numFmtId="43" fontId="0" fillId="2" borderId="0" xfId="85" applyFont="1" applyFill="1"/>
    <xf numFmtId="0" fontId="0" fillId="2" borderId="22" xfId="0" applyFill="1" applyBorder="1"/>
    <xf numFmtId="0" fontId="0" fillId="2" borderId="16" xfId="0" applyFill="1" applyBorder="1"/>
    <xf numFmtId="0" fontId="1" fillId="15" borderId="1" xfId="0" applyFont="1" applyFill="1" applyBorder="1" applyAlignment="1">
      <alignment horizontal="center"/>
    </xf>
    <xf numFmtId="0" fontId="1" fillId="15" borderId="2" xfId="0" applyFont="1" applyFill="1" applyBorder="1"/>
    <xf numFmtId="0" fontId="1" fillId="15" borderId="3" xfId="0" applyFont="1" applyFill="1" applyBorder="1"/>
    <xf numFmtId="0" fontId="0" fillId="16" borderId="0" xfId="0" applyFill="1" applyBorder="1" applyAlignment="1">
      <alignment horizontal="center"/>
    </xf>
    <xf numFmtId="0" fontId="0" fillId="16" borderId="14" xfId="0" applyFill="1" applyBorder="1" applyAlignment="1">
      <alignment horizontal="center"/>
    </xf>
    <xf numFmtId="0" fontId="38" fillId="2" borderId="0" xfId="0" applyFont="1" applyFill="1"/>
    <xf numFmtId="0" fontId="39" fillId="2" borderId="0" xfId="0" applyFont="1" applyFill="1"/>
    <xf numFmtId="0" fontId="3" fillId="17" borderId="0" xfId="0" applyFont="1" applyFill="1"/>
    <xf numFmtId="0" fontId="0" fillId="16" borderId="0" xfId="0" applyFill="1" applyBorder="1"/>
    <xf numFmtId="0" fontId="0" fillId="16" borderId="14" xfId="0" applyFill="1" applyBorder="1"/>
    <xf numFmtId="14" fontId="0" fillId="16" borderId="22" xfId="0" applyNumberFormat="1" applyFill="1" applyBorder="1"/>
    <xf numFmtId="14" fontId="0" fillId="16" borderId="16" xfId="0" applyNumberFormat="1" applyFill="1" applyBorder="1"/>
    <xf numFmtId="0" fontId="35" fillId="18" borderId="19" xfId="16" applyFont="1" applyFill="1" applyBorder="1" applyAlignment="1">
      <alignment horizontal="center" vertical="center" wrapText="1"/>
    </xf>
    <xf numFmtId="0" fontId="35" fillId="18" borderId="23" xfId="16" applyFont="1" applyFill="1" applyBorder="1" applyAlignment="1">
      <alignment horizontal="center" vertical="center" wrapText="1"/>
    </xf>
    <xf numFmtId="0" fontId="40" fillId="18" borderId="20" xfId="0" applyFont="1" applyFill="1" applyBorder="1" applyAlignment="1">
      <alignment horizontal="center" vertical="center" wrapText="1"/>
    </xf>
    <xf numFmtId="0" fontId="41" fillId="2" borderId="17" xfId="0" applyFont="1" applyFill="1" applyBorder="1" applyAlignment="1">
      <alignment vertical="center" wrapText="1"/>
    </xf>
    <xf numFmtId="0" fontId="41" fillId="2" borderId="24" xfId="0" applyFont="1" applyFill="1" applyBorder="1" applyAlignment="1">
      <alignment vertical="center" wrapText="1"/>
    </xf>
    <xf numFmtId="0" fontId="41" fillId="2" borderId="18" xfId="0" applyFont="1" applyFill="1" applyBorder="1" applyAlignment="1">
      <alignment vertical="center" wrapText="1"/>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0" fontId="41" fillId="2" borderId="6" xfId="0" applyFont="1" applyFill="1" applyBorder="1" applyAlignment="1">
      <alignment vertical="center" wrapText="1"/>
    </xf>
    <xf numFmtId="0" fontId="41" fillId="2" borderId="7" xfId="0" applyFont="1" applyFill="1" applyBorder="1" applyAlignment="1">
      <alignment vertical="center" wrapText="1"/>
    </xf>
    <xf numFmtId="0" fontId="41" fillId="2" borderId="8" xfId="0" applyFont="1" applyFill="1" applyBorder="1" applyAlignment="1">
      <alignment vertical="center" wrapText="1"/>
    </xf>
    <xf numFmtId="0" fontId="41" fillId="2" borderId="9" xfId="0" applyFont="1" applyFill="1" applyBorder="1" applyAlignment="1">
      <alignment vertical="center" wrapText="1"/>
    </xf>
    <xf numFmtId="0" fontId="0" fillId="2" borderId="3" xfId="0" applyFill="1" applyBorder="1"/>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17" borderId="19" xfId="0" applyFont="1" applyFill="1" applyBorder="1" applyAlignment="1">
      <alignment horizontal="center" vertical="center"/>
    </xf>
    <xf numFmtId="0" fontId="1" fillId="17" borderId="23" xfId="0" applyFont="1" applyFill="1" applyBorder="1" applyAlignment="1">
      <alignment horizontal="center" vertical="center"/>
    </xf>
    <xf numFmtId="0" fontId="0" fillId="2" borderId="20" xfId="0" applyFill="1" applyBorder="1"/>
    <xf numFmtId="0" fontId="1" fillId="9" borderId="19" xfId="0" applyFont="1" applyFill="1" applyBorder="1" applyAlignment="1">
      <alignment horizontal="center"/>
    </xf>
    <xf numFmtId="0" fontId="1" fillId="9" borderId="1" xfId="0" applyFont="1" applyFill="1" applyBorder="1" applyAlignment="1">
      <alignment horizontal="center"/>
    </xf>
    <xf numFmtId="0" fontId="1" fillId="9" borderId="21" xfId="0" applyFont="1" applyFill="1" applyBorder="1" applyAlignment="1">
      <alignment horizontal="center"/>
    </xf>
    <xf numFmtId="0" fontId="1" fillId="9" borderId="15" xfId="0" applyFont="1" applyFill="1" applyBorder="1" applyAlignment="1">
      <alignment horizontal="center"/>
    </xf>
    <xf numFmtId="0" fontId="42" fillId="2" borderId="0" xfId="0" applyFont="1" applyFill="1"/>
    <xf numFmtId="0" fontId="43" fillId="2" borderId="0" xfId="0" applyFont="1" applyFill="1"/>
    <xf numFmtId="0" fontId="3" fillId="18" borderId="0" xfId="0" applyFont="1" applyFill="1"/>
    <xf numFmtId="0" fontId="0" fillId="2" borderId="21" xfId="0" applyFill="1" applyBorder="1"/>
    <xf numFmtId="0" fontId="0" fillId="2" borderId="15" xfId="0" applyFill="1" applyBorder="1"/>
    <xf numFmtId="0" fontId="1" fillId="18" borderId="19" xfId="0" applyFont="1" applyFill="1" applyBorder="1"/>
    <xf numFmtId="0" fontId="1" fillId="18" borderId="20" xfId="0" applyFont="1" applyFill="1" applyBorder="1" applyAlignment="1">
      <alignment horizontal="center"/>
    </xf>
    <xf numFmtId="0" fontId="1" fillId="3" borderId="19" xfId="0" applyFont="1" applyFill="1" applyBorder="1" applyAlignment="1">
      <alignment vertical="center" wrapText="1"/>
    </xf>
    <xf numFmtId="0" fontId="1" fillId="3" borderId="23" xfId="0" applyFont="1" applyFill="1" applyBorder="1" applyAlignment="1">
      <alignment horizontal="center" vertical="center"/>
    </xf>
    <xf numFmtId="0" fontId="0" fillId="2" borderId="1"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1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0" xfId="0" applyFill="1" applyBorder="1" applyAlignment="1">
      <alignment horizontal="center"/>
    </xf>
    <xf numFmtId="0" fontId="0" fillId="4" borderId="22"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1" fillId="3" borderId="19" xfId="0" applyFont="1" applyFill="1" applyBorder="1"/>
    <xf numFmtId="0" fontId="30" fillId="2" borderId="0" xfId="0" applyFont="1" applyFill="1"/>
    <xf numFmtId="0" fontId="1" fillId="3" borderId="0" xfId="0" applyFont="1" applyFill="1" applyBorder="1" applyAlignment="1">
      <alignment vertical="center"/>
    </xf>
    <xf numFmtId="14" fontId="0" fillId="2" borderId="21" xfId="0" applyNumberFormat="1" applyFont="1" applyFill="1" applyBorder="1" applyAlignment="1">
      <alignment horizontal="center"/>
    </xf>
    <xf numFmtId="14" fontId="0" fillId="2" borderId="15" xfId="0" applyNumberFormat="1" applyFont="1" applyFill="1" applyBorder="1" applyAlignment="1">
      <alignment horizontal="center"/>
    </xf>
    <xf numFmtId="0" fontId="1" fillId="12" borderId="15" xfId="0" applyFont="1" applyFill="1" applyBorder="1" applyAlignment="1">
      <alignment horizontal="center"/>
    </xf>
    <xf numFmtId="0" fontId="1" fillId="18" borderId="19" xfId="0" applyFont="1" applyFill="1" applyBorder="1" applyAlignment="1">
      <alignment horizontal="center"/>
    </xf>
    <xf numFmtId="0" fontId="1" fillId="18" borderId="23" xfId="0" applyFont="1" applyFill="1" applyBorder="1" applyAlignment="1">
      <alignment horizontal="center"/>
    </xf>
    <xf numFmtId="0" fontId="0" fillId="21" borderId="22" xfId="0" applyFill="1" applyBorder="1" applyAlignment="1">
      <alignment horizontal="center"/>
    </xf>
    <xf numFmtId="0" fontId="0" fillId="21" borderId="16" xfId="0" applyFill="1" applyBorder="1" applyAlignment="1">
      <alignment horizontal="center"/>
    </xf>
    <xf numFmtId="0" fontId="45" fillId="2" borderId="0" xfId="0" applyFont="1" applyFill="1"/>
    <xf numFmtId="0" fontId="46" fillId="2" borderId="0" xfId="0" applyFont="1" applyFill="1"/>
    <xf numFmtId="0" fontId="3" fillId="20" borderId="0" xfId="0" applyFont="1" applyFill="1"/>
    <xf numFmtId="0" fontId="1" fillId="20" borderId="0" xfId="0" applyFont="1" applyFill="1"/>
    <xf numFmtId="165" fontId="0" fillId="2" borderId="3" xfId="0" applyNumberFormat="1" applyFill="1" applyBorder="1" applyAlignment="1">
      <alignment horizontal="center"/>
    </xf>
    <xf numFmtId="3" fontId="0" fillId="2" borderId="0" xfId="85" applyNumberFormat="1" applyFont="1" applyFill="1" applyBorder="1" applyAlignment="1">
      <alignment horizontal="center"/>
    </xf>
    <xf numFmtId="3" fontId="0" fillId="2" borderId="22" xfId="85" applyNumberFormat="1" applyFont="1" applyFill="1" applyBorder="1" applyAlignment="1">
      <alignment horizontal="center"/>
    </xf>
    <xf numFmtId="166" fontId="0" fillId="2" borderId="14" xfId="85" applyNumberFormat="1" applyFont="1" applyFill="1" applyBorder="1" applyAlignment="1">
      <alignment horizontal="center"/>
    </xf>
    <xf numFmtId="166" fontId="0" fillId="2" borderId="16" xfId="85" applyNumberFormat="1" applyFont="1" applyFill="1" applyBorder="1" applyAlignment="1">
      <alignment horizontal="center"/>
    </xf>
    <xf numFmtId="0" fontId="29" fillId="5" borderId="1" xfId="0" applyFont="1" applyFill="1" applyBorder="1"/>
    <xf numFmtId="0" fontId="1" fillId="5" borderId="21" xfId="0" applyFont="1" applyFill="1" applyBorder="1"/>
    <xf numFmtId="0" fontId="1" fillId="5" borderId="15" xfId="0" applyFont="1" applyFill="1" applyBorder="1"/>
    <xf numFmtId="0" fontId="1" fillId="5" borderId="1" xfId="0" applyFont="1" applyFill="1" applyBorder="1"/>
    <xf numFmtId="0" fontId="29" fillId="5" borderId="2" xfId="0" applyFont="1" applyFill="1" applyBorder="1"/>
    <xf numFmtId="0" fontId="29" fillId="5" borderId="3" xfId="0" applyFont="1" applyFill="1" applyBorder="1"/>
    <xf numFmtId="0" fontId="1" fillId="3" borderId="15" xfId="0" applyFont="1" applyFill="1" applyBorder="1"/>
    <xf numFmtId="0" fontId="49" fillId="2" borderId="0" xfId="0" applyFont="1" applyFill="1" applyBorder="1"/>
    <xf numFmtId="0" fontId="50" fillId="2" borderId="0" xfId="0" applyFont="1" applyFill="1" applyBorder="1" applyAlignment="1">
      <alignment horizontal="center"/>
    </xf>
    <xf numFmtId="0" fontId="51" fillId="2" borderId="0" xfId="0" applyFont="1" applyFill="1"/>
    <xf numFmtId="0" fontId="1" fillId="2" borderId="0" xfId="0" applyFont="1" applyFill="1" applyBorder="1"/>
    <xf numFmtId="0" fontId="0" fillId="2" borderId="20" xfId="0" applyFill="1" applyBorder="1" applyAlignment="1">
      <alignment horizontal="center"/>
    </xf>
    <xf numFmtId="0" fontId="47" fillId="2" borderId="0" xfId="0" applyFont="1" applyFill="1" applyAlignment="1">
      <alignment horizontal="left" vertical="center" wrapText="1"/>
    </xf>
    <xf numFmtId="2" fontId="0" fillId="2" borderId="0" xfId="85" applyNumberFormat="1" applyFont="1" applyFill="1"/>
    <xf numFmtId="167" fontId="0" fillId="2" borderId="0" xfId="0" applyNumberFormat="1" applyFill="1"/>
    <xf numFmtId="168" fontId="0" fillId="2" borderId="0" xfId="0" applyNumberFormat="1" applyFill="1"/>
    <xf numFmtId="168" fontId="0" fillId="2" borderId="20" xfId="0" applyNumberFormat="1" applyFill="1" applyBorder="1" applyAlignment="1">
      <alignment horizontal="center"/>
    </xf>
    <xf numFmtId="0" fontId="50" fillId="2" borderId="23" xfId="0" applyFont="1" applyFill="1" applyBorder="1" applyAlignment="1">
      <alignment horizontal="center"/>
    </xf>
    <xf numFmtId="0" fontId="50" fillId="2" borderId="20" xfId="0" applyFont="1" applyFill="1" applyBorder="1" applyAlignment="1">
      <alignment horizontal="center"/>
    </xf>
    <xf numFmtId="169" fontId="1" fillId="5" borderId="2" xfId="0" applyNumberFormat="1" applyFont="1" applyFill="1" applyBorder="1" applyAlignment="1">
      <alignment horizontal="center"/>
    </xf>
    <xf numFmtId="169" fontId="1" fillId="5" borderId="3" xfId="0" applyNumberFormat="1" applyFont="1" applyFill="1" applyBorder="1" applyAlignment="1">
      <alignment horizontal="center"/>
    </xf>
    <xf numFmtId="0" fontId="25" fillId="4" borderId="0" xfId="0" applyFont="1" applyFill="1" applyAlignment="1">
      <alignment horizontal="left" vertical="center" wrapText="1"/>
    </xf>
    <xf numFmtId="0" fontId="0" fillId="2" borderId="14" xfId="0" applyFill="1" applyBorder="1" applyAlignment="1">
      <alignment horizontal="left"/>
    </xf>
    <xf numFmtId="0" fontId="0" fillId="2" borderId="16" xfId="0" applyFill="1" applyBorder="1" applyAlignment="1">
      <alignment horizontal="left"/>
    </xf>
    <xf numFmtId="0" fontId="0" fillId="2" borderId="0" xfId="0" applyFill="1" applyBorder="1" applyAlignment="1">
      <alignment horizontal="left"/>
    </xf>
    <xf numFmtId="0" fontId="0" fillId="2" borderId="22" xfId="0" applyFill="1" applyBorder="1" applyAlignment="1">
      <alignment horizontal="left"/>
    </xf>
    <xf numFmtId="0" fontId="1" fillId="5" borderId="23" xfId="0" applyFont="1" applyFill="1" applyBorder="1" applyAlignment="1">
      <alignment horizontal="center"/>
    </xf>
    <xf numFmtId="0" fontId="1" fillId="5" borderId="20" xfId="0" applyFont="1" applyFill="1" applyBorder="1" applyAlignment="1">
      <alignment horizontal="center"/>
    </xf>
    <xf numFmtId="0" fontId="33" fillId="4" borderId="0" xfId="0" applyFont="1" applyFill="1" applyAlignment="1">
      <alignment horizontal="left" vertical="center" wrapText="1"/>
    </xf>
    <xf numFmtId="0" fontId="1" fillId="12" borderId="25" xfId="0" applyFont="1" applyFill="1" applyBorder="1" applyAlignment="1">
      <alignment horizontal="center" vertical="center" wrapText="1"/>
    </xf>
    <xf numFmtId="0" fontId="1" fillId="12" borderId="25" xfId="0" applyFont="1" applyFill="1" applyBorder="1" applyAlignment="1">
      <alignment horizontal="center"/>
    </xf>
    <xf numFmtId="0" fontId="1" fillId="6" borderId="1" xfId="0" applyFont="1" applyFill="1" applyBorder="1" applyAlignment="1">
      <alignment horizontal="center"/>
    </xf>
    <xf numFmtId="0" fontId="1" fillId="6" borderId="3" xfId="0" applyFont="1" applyFill="1" applyBorder="1" applyAlignment="1">
      <alignment horizontal="center"/>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 fillId="17" borderId="23" xfId="0" applyFont="1" applyFill="1" applyBorder="1" applyAlignment="1">
      <alignment horizontal="center" vertical="center"/>
    </xf>
    <xf numFmtId="0" fontId="1" fillId="17" borderId="20" xfId="0" applyFont="1"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ont="1" applyFill="1" applyBorder="1" applyAlignment="1">
      <alignment horizontal="left"/>
    </xf>
    <xf numFmtId="0" fontId="0" fillId="2" borderId="22" xfId="0" applyFont="1" applyFill="1" applyBorder="1" applyAlignment="1">
      <alignment horizontal="left"/>
    </xf>
    <xf numFmtId="0" fontId="0" fillId="2" borderId="14" xfId="0" applyFont="1" applyFill="1" applyBorder="1" applyAlignment="1">
      <alignment horizontal="left"/>
    </xf>
    <xf numFmtId="0" fontId="0" fillId="2" borderId="16" xfId="0" applyFont="1" applyFill="1" applyBorder="1" applyAlignment="1">
      <alignment horizontal="left"/>
    </xf>
    <xf numFmtId="0" fontId="1" fillId="12" borderId="14" xfId="0" applyFont="1" applyFill="1" applyBorder="1" applyAlignment="1">
      <alignment horizontal="left"/>
    </xf>
    <xf numFmtId="0" fontId="1" fillId="12" borderId="16" xfId="0" applyFont="1" applyFill="1" applyBorder="1" applyAlignment="1">
      <alignment horizontal="left"/>
    </xf>
    <xf numFmtId="0" fontId="1" fillId="12" borderId="1" xfId="0" applyFont="1" applyFill="1" applyBorder="1" applyAlignment="1">
      <alignment horizont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9" borderId="0" xfId="0" applyFont="1" applyFill="1" applyAlignment="1">
      <alignment horizontal="center" vertical="center"/>
    </xf>
    <xf numFmtId="0" fontId="25" fillId="4" borderId="21" xfId="0" applyNumberFormat="1"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22" xfId="0" applyFont="1" applyFill="1" applyBorder="1" applyAlignment="1">
      <alignment horizontal="left" vertical="center" wrapText="1"/>
    </xf>
    <xf numFmtId="0" fontId="25" fillId="4" borderId="15"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44" fillId="2" borderId="0" xfId="0" applyFont="1" applyFill="1" applyAlignment="1">
      <alignment horizontal="center"/>
    </xf>
    <xf numFmtId="0" fontId="12" fillId="4" borderId="0" xfId="16" applyFill="1" applyAlignment="1">
      <alignment horizontal="center" vertical="center"/>
    </xf>
    <xf numFmtId="0" fontId="47" fillId="4" borderId="0" xfId="0" applyFont="1" applyFill="1" applyAlignment="1">
      <alignment horizontal="left" vertical="center" wrapText="1"/>
    </xf>
  </cellXfs>
  <cellStyles count="86">
    <cellStyle name="Comma" xfId="85" builtinId="3"/>
    <cellStyle name="Currency" xfId="84" builtinId="4"/>
    <cellStyle name="Hyperlink" xfId="16" builtinId="8"/>
    <cellStyle name="Normal" xfId="0" builtinId="0"/>
    <cellStyle name="Normal 10" xfId="17"/>
    <cellStyle name="Normal 11" xfId="18"/>
    <cellStyle name="Normal 12" xfId="19"/>
    <cellStyle name="Normal 13" xfId="20"/>
    <cellStyle name="Normal 14" xfId="21"/>
    <cellStyle name="Normal 15" xfId="22"/>
    <cellStyle name="Normal 16" xfId="23"/>
    <cellStyle name="Normal 17" xfId="24"/>
    <cellStyle name="Normal 18" xfId="25"/>
    <cellStyle name="Normal 19" xfId="26"/>
    <cellStyle name="Normal 2" xfId="2"/>
    <cellStyle name="Normal 2 2" xfId="12"/>
    <cellStyle name="Normal 2 2 2" xfId="27"/>
    <cellStyle name="Normal 2 3" xfId="14"/>
    <cellStyle name="Normal 2 3 2" xfId="29"/>
    <cellStyle name="Normal 2 3 3" xfId="30"/>
    <cellStyle name="Normal 2 3 4" xfId="31"/>
    <cellStyle name="Normal 2 3 5" xfId="32"/>
    <cellStyle name="Normal 2 3 6" xfId="28"/>
    <cellStyle name="Normal 2 4" xfId="33"/>
    <cellStyle name="Normal 2 5" xfId="34"/>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4"/>
    <cellStyle name="Normal 3" xfId="3"/>
    <cellStyle name="Normal 3 2" xfId="4"/>
    <cellStyle name="Normal 3 2 2" xfId="45"/>
    <cellStyle name="Normal 3 3" xfId="13"/>
    <cellStyle name="Normal 3 4" xfId="15"/>
    <cellStyle name="Normal 30" xfId="46"/>
    <cellStyle name="Normal 31" xfId="47"/>
    <cellStyle name="Normal 32" xfId="48"/>
    <cellStyle name="Normal 33" xfId="49"/>
    <cellStyle name="Normal 34" xfId="50"/>
    <cellStyle name="Normal 35" xfId="51"/>
    <cellStyle name="Normal 36" xfId="52"/>
    <cellStyle name="Normal 37" xfId="53"/>
    <cellStyle name="Normal 38" xfId="54"/>
    <cellStyle name="Normal 39" xfId="55"/>
    <cellStyle name="Normal 4" xfId="5"/>
    <cellStyle name="Normal 4 2" xfId="6"/>
    <cellStyle name="Normal 4 2 2" xfId="7"/>
    <cellStyle name="Normal 4 2 3" xfId="57"/>
    <cellStyle name="Normal 4 3" xfId="8"/>
    <cellStyle name="Normal 4 3 2" xfId="58"/>
    <cellStyle name="Normal 4 4" xfId="59"/>
    <cellStyle name="Normal 4 5" xfId="56"/>
    <cellStyle name="Normal 40" xfId="60"/>
    <cellStyle name="Normal 41" xfId="61"/>
    <cellStyle name="Normal 42" xfId="62"/>
    <cellStyle name="Normal 43" xfId="63"/>
    <cellStyle name="Normal 44" xfId="64"/>
    <cellStyle name="Normal 45" xfId="65"/>
    <cellStyle name="Normal 46" xfId="66"/>
    <cellStyle name="Normal 47" xfId="67"/>
    <cellStyle name="Normal 48" xfId="68"/>
    <cellStyle name="Normal 49" xfId="69"/>
    <cellStyle name="Normal 5" xfId="9"/>
    <cellStyle name="Normal 5 2" xfId="10"/>
    <cellStyle name="Normal 5 3" xfId="70"/>
    <cellStyle name="Normal 50" xfId="71"/>
    <cellStyle name="Normal 50 2" xfId="72"/>
    <cellStyle name="Normal 51" xfId="73"/>
    <cellStyle name="Normal 51 2" xfId="74"/>
    <cellStyle name="Normal 51 3" xfId="75"/>
    <cellStyle name="Normal 51 4" xfId="76"/>
    <cellStyle name="Normal 52" xfId="77"/>
    <cellStyle name="Normal 6" xfId="11"/>
    <cellStyle name="Normal 6 2" xfId="78"/>
    <cellStyle name="Normal 7" xfId="1"/>
    <cellStyle name="Normal 7 2" xfId="80"/>
    <cellStyle name="Normal 7 3" xfId="79"/>
    <cellStyle name="Normal 8" xfId="81"/>
    <cellStyle name="Normal 9" xfId="82"/>
    <cellStyle name="Percent 2" xfId="83"/>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bg1"/>
                </a:solidFill>
              </a:defRPr>
            </a:pPr>
            <a:r>
              <a:rPr lang="en-US" sz="1600">
                <a:solidFill>
                  <a:schemeClr val="bg1"/>
                </a:solidFill>
              </a:rPr>
              <a:t>Units Sold</a:t>
            </a:r>
            <a:r>
              <a:rPr lang="en-US" sz="1600" baseline="0">
                <a:solidFill>
                  <a:schemeClr val="bg1"/>
                </a:solidFill>
              </a:rPr>
              <a:t> by Department / Category</a:t>
            </a:r>
            <a:endParaRPr lang="en-US" sz="1600">
              <a:solidFill>
                <a:schemeClr val="bg1"/>
              </a:solidFill>
            </a:endParaRPr>
          </a:p>
        </c:rich>
      </c:tx>
      <c:layout/>
      <c:overlay val="0"/>
    </c:title>
    <c:autoTitleDeleted val="0"/>
    <c:plotArea>
      <c:layout/>
      <c:barChart>
        <c:barDir val="col"/>
        <c:grouping val="clustered"/>
        <c:varyColors val="0"/>
        <c:ser>
          <c:idx val="0"/>
          <c:order val="0"/>
          <c:spPr>
            <a:solidFill>
              <a:schemeClr val="accent6">
                <a:lumMod val="75000"/>
              </a:schemeClr>
            </a:solidFill>
          </c:spPr>
          <c:invertIfNegative val="0"/>
          <c:cat>
            <c:strRef>
              <c:f>'String Manipulation - Edit Text'!$I$8:$I$25</c:f>
              <c:strCache>
                <c:ptCount val="18"/>
                <c:pt idx="0">
                  <c:v>MJ</c:v>
                </c:pt>
                <c:pt idx="1">
                  <c:v>HG1H</c:v>
                </c:pt>
                <c:pt idx="2">
                  <c:v>GH</c:v>
                </c:pt>
                <c:pt idx="3">
                  <c:v>WH</c:v>
                </c:pt>
                <c:pt idx="4">
                  <c:v>TBH</c:v>
                </c:pt>
                <c:pt idx="5">
                  <c:v>GJ</c:v>
                </c:pt>
                <c:pt idx="6">
                  <c:v>BJ</c:v>
                </c:pt>
                <c:pt idx="7">
                  <c:v>W+H</c:v>
                </c:pt>
                <c:pt idx="8">
                  <c:v>BH</c:v>
                </c:pt>
                <c:pt idx="9">
                  <c:v>HG1J</c:v>
                </c:pt>
                <c:pt idx="10">
                  <c:v>TGH</c:v>
                </c:pt>
                <c:pt idx="11">
                  <c:v>WJ</c:v>
                </c:pt>
                <c:pt idx="12">
                  <c:v>MH</c:v>
                </c:pt>
                <c:pt idx="13">
                  <c:v>W+J</c:v>
                </c:pt>
                <c:pt idx="14">
                  <c:v>M+J</c:v>
                </c:pt>
                <c:pt idx="15">
                  <c:v>TGJ</c:v>
                </c:pt>
                <c:pt idx="16">
                  <c:v>M+H</c:v>
                </c:pt>
                <c:pt idx="17">
                  <c:v>TBJ</c:v>
                </c:pt>
              </c:strCache>
            </c:strRef>
          </c:cat>
          <c:val>
            <c:numRef>
              <c:f>'String Manipulation - Edit Text'!$J$8:$J$25</c:f>
              <c:numCache>
                <c:formatCode>General</c:formatCode>
                <c:ptCount val="18"/>
                <c:pt idx="0">
                  <c:v>200</c:v>
                </c:pt>
                <c:pt idx="1">
                  <c:v>189</c:v>
                </c:pt>
                <c:pt idx="2">
                  <c:v>169</c:v>
                </c:pt>
                <c:pt idx="3">
                  <c:v>156</c:v>
                </c:pt>
                <c:pt idx="4">
                  <c:v>149</c:v>
                </c:pt>
                <c:pt idx="5">
                  <c:v>142</c:v>
                </c:pt>
                <c:pt idx="6">
                  <c:v>140</c:v>
                </c:pt>
                <c:pt idx="7">
                  <c:v>119</c:v>
                </c:pt>
                <c:pt idx="8">
                  <c:v>118</c:v>
                </c:pt>
                <c:pt idx="9">
                  <c:v>114</c:v>
                </c:pt>
                <c:pt idx="10">
                  <c:v>99</c:v>
                </c:pt>
                <c:pt idx="11">
                  <c:v>95</c:v>
                </c:pt>
                <c:pt idx="12">
                  <c:v>84</c:v>
                </c:pt>
                <c:pt idx="13">
                  <c:v>65</c:v>
                </c:pt>
                <c:pt idx="14">
                  <c:v>52</c:v>
                </c:pt>
                <c:pt idx="15">
                  <c:v>27</c:v>
                </c:pt>
                <c:pt idx="16">
                  <c:v>20</c:v>
                </c:pt>
                <c:pt idx="17">
                  <c:v>13</c:v>
                </c:pt>
              </c:numCache>
            </c:numRef>
          </c:val>
        </c:ser>
        <c:dLbls>
          <c:showLegendKey val="0"/>
          <c:showVal val="0"/>
          <c:showCatName val="0"/>
          <c:showSerName val="0"/>
          <c:showPercent val="0"/>
          <c:showBubbleSize val="0"/>
        </c:dLbls>
        <c:gapWidth val="150"/>
        <c:axId val="81843328"/>
        <c:axId val="81845248"/>
      </c:barChart>
      <c:catAx>
        <c:axId val="81843328"/>
        <c:scaling>
          <c:orientation val="minMax"/>
        </c:scaling>
        <c:delete val="0"/>
        <c:axPos val="b"/>
        <c:majorTickMark val="out"/>
        <c:minorTickMark val="none"/>
        <c:tickLblPos val="nextTo"/>
        <c:txPr>
          <a:bodyPr/>
          <a:lstStyle/>
          <a:p>
            <a:pPr>
              <a:defRPr>
                <a:solidFill>
                  <a:schemeClr val="bg1"/>
                </a:solidFill>
              </a:defRPr>
            </a:pPr>
            <a:endParaRPr lang="en-US"/>
          </a:p>
        </c:txPr>
        <c:crossAx val="81845248"/>
        <c:crosses val="autoZero"/>
        <c:auto val="1"/>
        <c:lblAlgn val="ctr"/>
        <c:lblOffset val="100"/>
        <c:noMultiLvlLbl val="0"/>
      </c:catAx>
      <c:valAx>
        <c:axId val="81845248"/>
        <c:scaling>
          <c:orientation val="minMax"/>
        </c:scaling>
        <c:delete val="0"/>
        <c:axPos val="l"/>
        <c:majorGridlines/>
        <c:numFmt formatCode="General" sourceLinked="1"/>
        <c:majorTickMark val="out"/>
        <c:minorTickMark val="none"/>
        <c:tickLblPos val="nextTo"/>
        <c:txPr>
          <a:bodyPr/>
          <a:lstStyle/>
          <a:p>
            <a:pPr>
              <a:defRPr>
                <a:solidFill>
                  <a:schemeClr val="bg1"/>
                </a:solidFill>
              </a:defRPr>
            </a:pPr>
            <a:endParaRPr lang="en-US"/>
          </a:p>
        </c:txPr>
        <c:crossAx val="81843328"/>
        <c:crosses val="autoZero"/>
        <c:crossBetween val="between"/>
      </c:valAx>
      <c:spPr>
        <a:solidFill>
          <a:schemeClr val="tx1">
            <a:lumMod val="75000"/>
            <a:lumOff val="25000"/>
          </a:schemeClr>
        </a:solidFill>
      </c:spPr>
    </c:plotArea>
    <c:plotVisOnly val="1"/>
    <c:dispBlanksAs val="gap"/>
    <c:showDLblsOverMax val="0"/>
  </c:chart>
  <c:spPr>
    <a:solidFill>
      <a:schemeClr val="tx1">
        <a:lumMod val="75000"/>
        <a:lumOff val="25000"/>
      </a:schemeClr>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657225</xdr:colOff>
      <xdr:row>5</xdr:row>
      <xdr:rowOff>190499</xdr:rowOff>
    </xdr:from>
    <xdr:to>
      <xdr:col>16</xdr:col>
      <xdr:colOff>447675</xdr:colOff>
      <xdr:row>19</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en.wikipedia.org/wiki/Fitch_Ratings" TargetMode="External"/><Relationship Id="rId2" Type="http://schemas.openxmlformats.org/officeDocument/2006/relationships/hyperlink" Target="https://en.wikipedia.org/wiki/Standard_%26_Poor%27s" TargetMode="External"/><Relationship Id="rId1" Type="http://schemas.openxmlformats.org/officeDocument/2006/relationships/hyperlink" Target="https://en.wikipedia.org/wiki/Moody%27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microsoft.com/en-us/kb/2643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F14"/>
  <sheetViews>
    <sheetView showGridLines="0" showRowColHeaders="0" tabSelected="1" workbookViewId="0"/>
  </sheetViews>
  <sheetFormatPr defaultRowHeight="15" x14ac:dyDescent="0.25"/>
  <cols>
    <col min="1" max="1" width="2.7109375" style="2" customWidth="1"/>
    <col min="2" max="2" width="33.85546875" style="2" customWidth="1"/>
    <col min="3" max="3" width="62.7109375" style="2" customWidth="1"/>
    <col min="4" max="4" width="19.7109375" style="3" bestFit="1" customWidth="1"/>
    <col min="5" max="5" width="9.140625" style="2"/>
    <col min="6" max="6" width="9.140625" style="4"/>
    <col min="7" max="16384" width="9.140625" style="2"/>
  </cols>
  <sheetData>
    <row r="1" spans="2:6" ht="6" customHeight="1" x14ac:dyDescent="0.25">
      <c r="F1" s="2"/>
    </row>
    <row r="2" spans="2:6" ht="18.75" x14ac:dyDescent="0.3">
      <c r="B2" s="5" t="s">
        <v>11</v>
      </c>
      <c r="F2" s="2"/>
    </row>
    <row r="3" spans="2:6" ht="6.75" customHeight="1" x14ac:dyDescent="0.25"/>
    <row r="4" spans="2:6" x14ac:dyDescent="0.25">
      <c r="B4" s="8" t="s">
        <v>2</v>
      </c>
      <c r="C4" s="9" t="s">
        <v>1</v>
      </c>
      <c r="D4" s="7" t="s">
        <v>3</v>
      </c>
      <c r="E4" s="1"/>
    </row>
    <row r="5" spans="2:6" x14ac:dyDescent="0.25">
      <c r="B5" s="14" t="str">
        <f>HYPERLINK("#'Entering Strings'!A1","Entering Strings")</f>
        <v>Entering Strings</v>
      </c>
      <c r="C5" s="10" t="s">
        <v>5</v>
      </c>
      <c r="D5" s="11">
        <v>1</v>
      </c>
      <c r="F5" s="17"/>
    </row>
    <row r="6" spans="2:6" x14ac:dyDescent="0.25">
      <c r="B6" s="15" t="str">
        <f>HYPERLINK("#'String Information'!A1","String Information")</f>
        <v>String Information</v>
      </c>
      <c r="C6" s="12" t="s">
        <v>420</v>
      </c>
      <c r="D6" s="19">
        <v>2</v>
      </c>
      <c r="F6" s="17"/>
    </row>
    <row r="7" spans="2:6" x14ac:dyDescent="0.25">
      <c r="B7" s="15" t="str">
        <f>HYPERLINK("#'String Information (Cont)'!A1","String Information (Cont)")</f>
        <v>String Information (Cont)</v>
      </c>
      <c r="C7" s="12" t="s">
        <v>421</v>
      </c>
      <c r="D7" s="19">
        <v>2</v>
      </c>
    </row>
    <row r="8" spans="2:6" x14ac:dyDescent="0.25">
      <c r="B8" s="15" t="str">
        <f>HYPERLINK("#'String Manipulation - Concat'!A1","String Manipulation - Concat")</f>
        <v>String Manipulation - Concat</v>
      </c>
      <c r="C8" s="12" t="s">
        <v>422</v>
      </c>
      <c r="D8" s="19">
        <v>4</v>
      </c>
    </row>
    <row r="9" spans="2:6" x14ac:dyDescent="0.25">
      <c r="B9" s="15" t="str">
        <f>HYPERLINK("#'String Manipulation - Substring'!A1","String Manipulation - Substring")</f>
        <v>String Manipulation - Substring</v>
      </c>
      <c r="C9" s="12" t="s">
        <v>423</v>
      </c>
      <c r="D9" s="19">
        <v>3</v>
      </c>
    </row>
    <row r="10" spans="2:6" x14ac:dyDescent="0.25">
      <c r="B10" s="15" t="str">
        <f>HYPERLINK("#'Bond Credit Ratings'!A1","Bond Credit Ratings")</f>
        <v>Bond Credit Ratings</v>
      </c>
      <c r="C10" s="12" t="s">
        <v>424</v>
      </c>
      <c r="D10" s="19">
        <v>0</v>
      </c>
    </row>
    <row r="11" spans="2:6" x14ac:dyDescent="0.25">
      <c r="B11" s="15" t="str">
        <f>HYPERLINK("#'String Manipulation - Case'!A1","String Manipulation - Case")</f>
        <v>String Manipulation - Case</v>
      </c>
      <c r="C11" s="12" t="s">
        <v>425</v>
      </c>
      <c r="D11" s="19">
        <v>2</v>
      </c>
    </row>
    <row r="12" spans="2:6" x14ac:dyDescent="0.25">
      <c r="B12" s="15" t="str">
        <f>HYPERLINK("#'String Manipulation - Edit Text'!A1","String Manipulation - Edit Text")</f>
        <v>String Manipulation - Edit Text</v>
      </c>
      <c r="C12" s="12" t="s">
        <v>426</v>
      </c>
      <c r="D12" s="19">
        <v>4</v>
      </c>
    </row>
    <row r="13" spans="2:6" x14ac:dyDescent="0.25">
      <c r="B13" s="16" t="str">
        <f>HYPERLINK("#'String Manipulation - Convert'!A1","String Manipulation - Convert")</f>
        <v>String Manipulation - Convert</v>
      </c>
      <c r="C13" s="13" t="s">
        <v>427</v>
      </c>
      <c r="D13" s="6">
        <v>3</v>
      </c>
    </row>
    <row r="14" spans="2:6" x14ac:dyDescent="0.25">
      <c r="D14" s="18">
        <f>SUM(D5:D13)</f>
        <v>21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B2:J13"/>
  <sheetViews>
    <sheetView workbookViewId="0"/>
  </sheetViews>
  <sheetFormatPr defaultRowHeight="15" x14ac:dyDescent="0.25"/>
  <cols>
    <col min="1" max="1" width="3.7109375" style="2" customWidth="1"/>
    <col min="2" max="2" width="19.28515625" style="2" customWidth="1"/>
    <col min="3" max="3" width="16.85546875" style="2" customWidth="1"/>
    <col min="4" max="16384" width="9.140625" style="2"/>
  </cols>
  <sheetData>
    <row r="2" spans="2:10" ht="18.75" x14ac:dyDescent="0.3">
      <c r="B2" s="42" t="s">
        <v>26</v>
      </c>
    </row>
    <row r="4" spans="2:10" x14ac:dyDescent="0.25">
      <c r="B4" s="41" t="s">
        <v>0</v>
      </c>
    </row>
    <row r="5" spans="2:10" x14ac:dyDescent="0.25">
      <c r="B5" s="43" t="s">
        <v>27</v>
      </c>
    </row>
    <row r="7" spans="2:10" x14ac:dyDescent="0.25">
      <c r="E7" s="46" t="s">
        <v>24</v>
      </c>
      <c r="F7" s="47"/>
      <c r="G7" s="47"/>
      <c r="H7" s="47"/>
      <c r="I7" s="47"/>
      <c r="J7" s="47"/>
    </row>
    <row r="8" spans="2:10" ht="21.75" customHeight="1" x14ac:dyDescent="0.25">
      <c r="B8" s="50" t="s">
        <v>16</v>
      </c>
      <c r="C8" s="48" t="s">
        <v>17</v>
      </c>
      <c r="E8" s="260" t="s">
        <v>21</v>
      </c>
      <c r="F8" s="260"/>
      <c r="G8" s="260"/>
      <c r="H8" s="260"/>
      <c r="I8" s="260"/>
      <c r="J8" s="260"/>
    </row>
    <row r="9" spans="2:10" ht="36" customHeight="1" x14ac:dyDescent="0.25">
      <c r="B9" s="51" t="s">
        <v>25</v>
      </c>
      <c r="C9" s="55" t="str">
        <f>"Jarrod was here"</f>
        <v>Jarrod was here</v>
      </c>
      <c r="E9" s="260" t="s">
        <v>22</v>
      </c>
      <c r="F9" s="260"/>
      <c r="G9" s="260"/>
      <c r="H9" s="260"/>
      <c r="I9" s="260"/>
      <c r="J9" s="260"/>
    </row>
    <row r="10" spans="2:10" ht="36" customHeight="1" x14ac:dyDescent="0.25">
      <c r="B10" s="51" t="s">
        <v>15</v>
      </c>
      <c r="C10" s="54" t="s">
        <v>19</v>
      </c>
      <c r="E10" s="260" t="s">
        <v>23</v>
      </c>
      <c r="F10" s="260"/>
      <c r="G10" s="260"/>
      <c r="H10" s="260"/>
      <c r="I10" s="260"/>
      <c r="J10" s="260"/>
    </row>
    <row r="11" spans="2:10" ht="36" customHeight="1" x14ac:dyDescent="0.25">
      <c r="B11" s="51" t="s">
        <v>15</v>
      </c>
      <c r="C11" s="49" t="s">
        <v>18</v>
      </c>
      <c r="E11" s="260"/>
      <c r="F11" s="260"/>
      <c r="G11" s="260"/>
      <c r="H11" s="260"/>
      <c r="I11" s="260"/>
      <c r="J11" s="260"/>
    </row>
    <row r="12" spans="2:10" ht="49.5" customHeight="1" x14ac:dyDescent="0.25">
      <c r="B12" s="52" t="s">
        <v>20</v>
      </c>
      <c r="C12" s="45">
        <f>LEN(D12)</f>
        <v>3</v>
      </c>
      <c r="D12" s="56">
        <v>105</v>
      </c>
      <c r="E12" s="260" t="s">
        <v>28</v>
      </c>
      <c r="F12" s="260"/>
      <c r="G12" s="260"/>
      <c r="H12" s="260"/>
      <c r="I12" s="260"/>
      <c r="J12" s="260"/>
    </row>
    <row r="13" spans="2:10" x14ac:dyDescent="0.25">
      <c r="C13" s="44"/>
    </row>
  </sheetData>
  <mergeCells count="4">
    <mergeCell ref="E8:J8"/>
    <mergeCell ref="E9:J9"/>
    <mergeCell ref="E12:J12"/>
    <mergeCell ref="E10:J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F94"/>
  <sheetViews>
    <sheetView workbookViewId="0"/>
  </sheetViews>
  <sheetFormatPr defaultRowHeight="15" x14ac:dyDescent="0.25"/>
  <cols>
    <col min="1" max="1" width="3.7109375" style="2" customWidth="1"/>
    <col min="2" max="2" width="18.140625" style="2" customWidth="1"/>
    <col min="3" max="3" width="12.42578125" style="2" customWidth="1"/>
    <col min="4" max="4" width="12.140625" style="2" bestFit="1" customWidth="1"/>
    <col min="5" max="5" width="9.7109375" style="2" customWidth="1"/>
    <col min="6" max="16384" width="9.140625" style="2"/>
  </cols>
  <sheetData>
    <row r="2" spans="2:3" ht="18.75" x14ac:dyDescent="0.3">
      <c r="B2" s="20" t="s">
        <v>29</v>
      </c>
    </row>
    <row r="4" spans="2:3" x14ac:dyDescent="0.25">
      <c r="B4" s="22" t="s">
        <v>0</v>
      </c>
    </row>
    <row r="5" spans="2:3" x14ac:dyDescent="0.25">
      <c r="B5" s="21" t="s">
        <v>212</v>
      </c>
    </row>
    <row r="6" spans="2:3" x14ac:dyDescent="0.25">
      <c r="B6" s="21"/>
    </row>
    <row r="7" spans="2:3" x14ac:dyDescent="0.25">
      <c r="B7" s="61" t="str">
        <f>HYPERLINK("http://www.enchantedlearning.com/wordlist/christmas.shtml","Link to list of Xmas words")</f>
        <v>Link to list of Xmas words</v>
      </c>
    </row>
    <row r="9" spans="2:3" x14ac:dyDescent="0.25">
      <c r="B9" s="57" t="s">
        <v>31</v>
      </c>
      <c r="C9" s="58" t="s">
        <v>428</v>
      </c>
    </row>
    <row r="10" spans="2:3" x14ac:dyDescent="0.25">
      <c r="B10" s="59" t="s">
        <v>10</v>
      </c>
      <c r="C10" s="3" t="str">
        <f t="shared" ref="C10:C21" si="0">IF(LEN(B10)=1,"Header","Data")</f>
        <v>Header</v>
      </c>
    </row>
    <row r="11" spans="2:3" x14ac:dyDescent="0.25">
      <c r="B11" s="59" t="s">
        <v>32</v>
      </c>
      <c r="C11" s="3" t="str">
        <f t="shared" si="0"/>
        <v>Data</v>
      </c>
    </row>
    <row r="12" spans="2:3" x14ac:dyDescent="0.25">
      <c r="B12" s="59" t="s">
        <v>33</v>
      </c>
      <c r="C12" s="3" t="str">
        <f t="shared" si="0"/>
        <v>Data</v>
      </c>
    </row>
    <row r="13" spans="2:3" x14ac:dyDescent="0.25">
      <c r="B13" s="59" t="s">
        <v>9</v>
      </c>
      <c r="C13" s="3" t="str">
        <f t="shared" si="0"/>
        <v>Header</v>
      </c>
    </row>
    <row r="14" spans="2:3" x14ac:dyDescent="0.25">
      <c r="B14" s="59" t="s">
        <v>34</v>
      </c>
      <c r="C14" s="3" t="str">
        <f t="shared" si="0"/>
        <v>Data</v>
      </c>
    </row>
    <row r="15" spans="2:3" x14ac:dyDescent="0.25">
      <c r="B15" s="59" t="s">
        <v>35</v>
      </c>
      <c r="C15" s="3" t="str">
        <f t="shared" si="0"/>
        <v>Data</v>
      </c>
    </row>
    <row r="16" spans="2:3" x14ac:dyDescent="0.25">
      <c r="B16" s="59" t="s">
        <v>36</v>
      </c>
      <c r="C16" s="3" t="str">
        <f t="shared" si="0"/>
        <v>Data</v>
      </c>
    </row>
    <row r="17" spans="2:3" x14ac:dyDescent="0.25">
      <c r="B17" s="59" t="s">
        <v>37</v>
      </c>
      <c r="C17" s="3" t="str">
        <f t="shared" si="0"/>
        <v>Data</v>
      </c>
    </row>
    <row r="18" spans="2:3" x14ac:dyDescent="0.25">
      <c r="B18" s="59" t="s">
        <v>38</v>
      </c>
      <c r="C18" s="3" t="str">
        <f t="shared" si="0"/>
        <v>Data</v>
      </c>
    </row>
    <row r="19" spans="2:3" x14ac:dyDescent="0.25">
      <c r="B19" s="59" t="s">
        <v>39</v>
      </c>
      <c r="C19" s="3" t="str">
        <f t="shared" si="0"/>
        <v>Data</v>
      </c>
    </row>
    <row r="20" spans="2:3" x14ac:dyDescent="0.25">
      <c r="B20" s="59" t="s">
        <v>40</v>
      </c>
      <c r="C20" s="3" t="str">
        <f t="shared" si="0"/>
        <v>Data</v>
      </c>
    </row>
    <row r="21" spans="2:3" x14ac:dyDescent="0.25">
      <c r="B21" s="59" t="s">
        <v>41</v>
      </c>
      <c r="C21" s="3" t="str">
        <f t="shared" si="0"/>
        <v>Data</v>
      </c>
    </row>
    <row r="22" spans="2:3" x14ac:dyDescent="0.25">
      <c r="B22" s="59" t="s">
        <v>8</v>
      </c>
      <c r="C22" s="3" t="str">
        <f t="shared" ref="C22:C55" si="1">IF(LEN(B22)=1,"Header","Data")</f>
        <v>Header</v>
      </c>
    </row>
    <row r="23" spans="2:3" x14ac:dyDescent="0.25">
      <c r="B23" s="59" t="s">
        <v>42</v>
      </c>
      <c r="C23" s="3" t="str">
        <f t="shared" si="1"/>
        <v>Data</v>
      </c>
    </row>
    <row r="24" spans="2:3" x14ac:dyDescent="0.25">
      <c r="B24" s="59" t="s">
        <v>43</v>
      </c>
      <c r="C24" s="3" t="str">
        <f t="shared" si="1"/>
        <v>Data</v>
      </c>
    </row>
    <row r="25" spans="2:3" x14ac:dyDescent="0.25">
      <c r="B25" s="59" t="s">
        <v>44</v>
      </c>
      <c r="C25" s="3" t="str">
        <f t="shared" si="1"/>
        <v>Data</v>
      </c>
    </row>
    <row r="26" spans="2:3" x14ac:dyDescent="0.25">
      <c r="B26" s="59" t="s">
        <v>45</v>
      </c>
      <c r="C26" s="3" t="str">
        <f t="shared" si="1"/>
        <v>Data</v>
      </c>
    </row>
    <row r="27" spans="2:3" x14ac:dyDescent="0.25">
      <c r="B27" s="59" t="s">
        <v>46</v>
      </c>
      <c r="C27" s="3" t="str">
        <f t="shared" si="1"/>
        <v>Data</v>
      </c>
    </row>
    <row r="28" spans="2:3" x14ac:dyDescent="0.25">
      <c r="B28" s="59" t="s">
        <v>47</v>
      </c>
      <c r="C28" s="3" t="str">
        <f t="shared" si="1"/>
        <v>Data</v>
      </c>
    </row>
    <row r="29" spans="2:3" x14ac:dyDescent="0.25">
      <c r="B29" s="59" t="s">
        <v>48</v>
      </c>
      <c r="C29" s="3" t="str">
        <f t="shared" si="1"/>
        <v>Data</v>
      </c>
    </row>
    <row r="30" spans="2:3" x14ac:dyDescent="0.25">
      <c r="B30" s="59" t="s">
        <v>49</v>
      </c>
      <c r="C30" s="3" t="str">
        <f t="shared" si="1"/>
        <v>Data</v>
      </c>
    </row>
    <row r="31" spans="2:3" x14ac:dyDescent="0.25">
      <c r="B31" s="59" t="s">
        <v>50</v>
      </c>
      <c r="C31" s="3" t="str">
        <f t="shared" si="1"/>
        <v>Data</v>
      </c>
    </row>
    <row r="32" spans="2:3" x14ac:dyDescent="0.25">
      <c r="B32" s="59" t="s">
        <v>51</v>
      </c>
      <c r="C32" s="3" t="str">
        <f t="shared" si="1"/>
        <v>Data</v>
      </c>
    </row>
    <row r="33" spans="2:3" x14ac:dyDescent="0.25">
      <c r="B33" s="59" t="s">
        <v>52</v>
      </c>
      <c r="C33" s="3" t="str">
        <f t="shared" si="1"/>
        <v>Data</v>
      </c>
    </row>
    <row r="34" spans="2:3" x14ac:dyDescent="0.25">
      <c r="B34" s="59" t="s">
        <v>53</v>
      </c>
      <c r="C34" s="3" t="str">
        <f t="shared" si="1"/>
        <v>Data</v>
      </c>
    </row>
    <row r="35" spans="2:3" x14ac:dyDescent="0.25">
      <c r="B35" s="59" t="s">
        <v>54</v>
      </c>
      <c r="C35" s="3" t="str">
        <f t="shared" si="1"/>
        <v>Data</v>
      </c>
    </row>
    <row r="36" spans="2:3" x14ac:dyDescent="0.25">
      <c r="B36" s="59" t="s">
        <v>55</v>
      </c>
      <c r="C36" s="3" t="str">
        <f t="shared" si="1"/>
        <v>Data</v>
      </c>
    </row>
    <row r="37" spans="2:3" x14ac:dyDescent="0.25">
      <c r="B37" s="59" t="s">
        <v>56</v>
      </c>
      <c r="C37" s="3" t="str">
        <f t="shared" si="1"/>
        <v>Data</v>
      </c>
    </row>
    <row r="38" spans="2:3" x14ac:dyDescent="0.25">
      <c r="B38" s="59" t="s">
        <v>57</v>
      </c>
      <c r="C38" s="3" t="str">
        <f t="shared" si="1"/>
        <v>Data</v>
      </c>
    </row>
    <row r="39" spans="2:3" x14ac:dyDescent="0.25">
      <c r="B39" s="59" t="s">
        <v>30</v>
      </c>
      <c r="C39" s="3" t="str">
        <f t="shared" si="1"/>
        <v>Data</v>
      </c>
    </row>
    <row r="40" spans="2:3" x14ac:dyDescent="0.25">
      <c r="B40" s="59" t="s">
        <v>58</v>
      </c>
      <c r="C40" s="3" t="str">
        <f t="shared" si="1"/>
        <v>Data</v>
      </c>
    </row>
    <row r="41" spans="2:3" x14ac:dyDescent="0.25">
      <c r="B41" s="59" t="s">
        <v>59</v>
      </c>
      <c r="C41" s="3" t="str">
        <f t="shared" si="1"/>
        <v>Data</v>
      </c>
    </row>
    <row r="42" spans="2:3" x14ac:dyDescent="0.25">
      <c r="B42" s="59" t="s">
        <v>7</v>
      </c>
      <c r="C42" s="3" t="str">
        <f t="shared" si="1"/>
        <v>Data</v>
      </c>
    </row>
    <row r="43" spans="2:3" x14ac:dyDescent="0.25">
      <c r="B43" s="59" t="s">
        <v>60</v>
      </c>
      <c r="C43" s="3" t="str">
        <f t="shared" si="1"/>
        <v>Data</v>
      </c>
    </row>
    <row r="44" spans="2:3" x14ac:dyDescent="0.25">
      <c r="B44" s="59" t="s">
        <v>61</v>
      </c>
      <c r="C44" s="3" t="str">
        <f t="shared" si="1"/>
        <v>Data</v>
      </c>
    </row>
    <row r="45" spans="2:3" x14ac:dyDescent="0.25">
      <c r="B45" s="59" t="s">
        <v>70</v>
      </c>
      <c r="C45" s="3" t="str">
        <f t="shared" si="1"/>
        <v>Data</v>
      </c>
    </row>
    <row r="46" spans="2:3" x14ac:dyDescent="0.25">
      <c r="B46" s="59" t="s">
        <v>62</v>
      </c>
      <c r="C46" s="3" t="str">
        <f t="shared" si="1"/>
        <v>Data</v>
      </c>
    </row>
    <row r="47" spans="2:3" x14ac:dyDescent="0.25">
      <c r="B47" s="59" t="s">
        <v>63</v>
      </c>
      <c r="C47" s="3" t="str">
        <f t="shared" si="1"/>
        <v>Data</v>
      </c>
    </row>
    <row r="48" spans="2:3" x14ac:dyDescent="0.25">
      <c r="B48" s="59" t="s">
        <v>64</v>
      </c>
      <c r="C48" s="3" t="str">
        <f t="shared" si="1"/>
        <v>Data</v>
      </c>
    </row>
    <row r="49" spans="2:5" x14ac:dyDescent="0.25">
      <c r="B49" s="59" t="s">
        <v>65</v>
      </c>
      <c r="C49" s="3" t="str">
        <f t="shared" si="1"/>
        <v>Data</v>
      </c>
    </row>
    <row r="50" spans="2:5" x14ac:dyDescent="0.25">
      <c r="B50" s="59" t="s">
        <v>66</v>
      </c>
      <c r="C50" s="3" t="str">
        <f t="shared" si="1"/>
        <v>Data</v>
      </c>
    </row>
    <row r="51" spans="2:5" x14ac:dyDescent="0.25">
      <c r="B51" s="59" t="s">
        <v>4</v>
      </c>
      <c r="C51" s="3" t="str">
        <f t="shared" si="1"/>
        <v>Header</v>
      </c>
    </row>
    <row r="52" spans="2:5" x14ac:dyDescent="0.25">
      <c r="B52" s="60">
        <v>42729</v>
      </c>
      <c r="C52" s="3" t="str">
        <f t="shared" si="1"/>
        <v>Data</v>
      </c>
    </row>
    <row r="53" spans="2:5" x14ac:dyDescent="0.25">
      <c r="B53" s="59" t="s">
        <v>67</v>
      </c>
      <c r="C53" s="3" t="str">
        <f t="shared" si="1"/>
        <v>Data</v>
      </c>
    </row>
    <row r="54" spans="2:5" x14ac:dyDescent="0.25">
      <c r="B54" s="59" t="s">
        <v>68</v>
      </c>
      <c r="C54" s="3" t="str">
        <f t="shared" si="1"/>
        <v>Data</v>
      </c>
    </row>
    <row r="55" spans="2:5" x14ac:dyDescent="0.25">
      <c r="B55" s="59" t="s">
        <v>69</v>
      </c>
      <c r="C55" s="3" t="str">
        <f t="shared" si="1"/>
        <v>Data</v>
      </c>
    </row>
    <row r="58" spans="2:5" ht="18.75" x14ac:dyDescent="0.3">
      <c r="B58" s="29" t="s">
        <v>71</v>
      </c>
    </row>
    <row r="60" spans="2:5" x14ac:dyDescent="0.25">
      <c r="B60" s="31" t="s">
        <v>0</v>
      </c>
    </row>
    <row r="61" spans="2:5" x14ac:dyDescent="0.25">
      <c r="B61" s="30" t="s">
        <v>104</v>
      </c>
    </row>
    <row r="63" spans="2:5" x14ac:dyDescent="0.25">
      <c r="B63" s="32" t="s">
        <v>72</v>
      </c>
      <c r="C63" s="265" t="s">
        <v>1</v>
      </c>
      <c r="D63" s="265"/>
      <c r="E63" s="266"/>
    </row>
    <row r="64" spans="2:5" x14ac:dyDescent="0.25">
      <c r="B64" s="34" t="s">
        <v>10</v>
      </c>
      <c r="C64" s="263" t="s">
        <v>74</v>
      </c>
      <c r="D64" s="263"/>
      <c r="E64" s="264"/>
    </row>
    <row r="65" spans="2:6" x14ac:dyDescent="0.25">
      <c r="B65" s="34" t="s">
        <v>12</v>
      </c>
      <c r="C65" s="263" t="s">
        <v>429</v>
      </c>
      <c r="D65" s="263"/>
      <c r="E65" s="264"/>
    </row>
    <row r="66" spans="2:6" x14ac:dyDescent="0.25">
      <c r="B66" s="34" t="s">
        <v>9</v>
      </c>
      <c r="C66" s="263" t="s">
        <v>75</v>
      </c>
      <c r="D66" s="263"/>
      <c r="E66" s="264"/>
    </row>
    <row r="67" spans="2:6" x14ac:dyDescent="0.25">
      <c r="B67" s="34" t="s">
        <v>13</v>
      </c>
      <c r="C67" s="263" t="s">
        <v>76</v>
      </c>
      <c r="D67" s="263"/>
      <c r="E67" s="264"/>
    </row>
    <row r="68" spans="2:6" x14ac:dyDescent="0.25">
      <c r="B68" s="34" t="s">
        <v>8</v>
      </c>
      <c r="C68" s="263" t="s">
        <v>77</v>
      </c>
      <c r="D68" s="263"/>
      <c r="E68" s="264"/>
    </row>
    <row r="69" spans="2:6" x14ac:dyDescent="0.25">
      <c r="B69" s="34" t="s">
        <v>14</v>
      </c>
      <c r="C69" s="263" t="s">
        <v>80</v>
      </c>
      <c r="D69" s="263"/>
      <c r="E69" s="264"/>
    </row>
    <row r="70" spans="2:6" x14ac:dyDescent="0.25">
      <c r="B70" s="34" t="s">
        <v>4</v>
      </c>
      <c r="C70" s="263" t="s">
        <v>78</v>
      </c>
      <c r="D70" s="263"/>
      <c r="E70" s="264"/>
    </row>
    <row r="71" spans="2:6" x14ac:dyDescent="0.25">
      <c r="B71" s="35" t="s">
        <v>73</v>
      </c>
      <c r="C71" s="261" t="s">
        <v>79</v>
      </c>
      <c r="D71" s="261"/>
      <c r="E71" s="262"/>
    </row>
    <row r="72" spans="2:6" x14ac:dyDescent="0.25">
      <c r="B72" s="24"/>
      <c r="C72" s="80"/>
      <c r="D72" s="80"/>
      <c r="E72" s="80"/>
    </row>
    <row r="73" spans="2:6" x14ac:dyDescent="0.25">
      <c r="E73" s="75" t="s">
        <v>107</v>
      </c>
      <c r="F73" s="76" t="s">
        <v>108</v>
      </c>
    </row>
    <row r="74" spans="2:6" ht="45" x14ac:dyDescent="0.25">
      <c r="B74" s="62" t="s">
        <v>83</v>
      </c>
      <c r="C74" s="63" t="s">
        <v>81</v>
      </c>
      <c r="D74" s="63" t="s">
        <v>82</v>
      </c>
      <c r="E74" s="74" t="s">
        <v>106</v>
      </c>
      <c r="F74" s="70" t="s">
        <v>105</v>
      </c>
    </row>
    <row r="75" spans="2:6" x14ac:dyDescent="0.25">
      <c r="B75" s="71" t="s">
        <v>84</v>
      </c>
      <c r="C75" s="72" t="s">
        <v>9</v>
      </c>
      <c r="D75" s="72" t="s">
        <v>13</v>
      </c>
      <c r="E75" s="77" t="str">
        <f>IF(C75=D75,"YES","")</f>
        <v>YES</v>
      </c>
      <c r="F75" s="73" t="str">
        <f>IF(EXACT(C75,D75),"YES","")</f>
        <v/>
      </c>
    </row>
    <row r="76" spans="2:6" x14ac:dyDescent="0.25">
      <c r="B76" s="65" t="s">
        <v>100</v>
      </c>
      <c r="C76" s="39" t="s">
        <v>4</v>
      </c>
      <c r="D76" s="39" t="s">
        <v>73</v>
      </c>
      <c r="E76" s="78" t="str">
        <f t="shared" ref="E76:E94" si="2">IF(C76=D76,"YES","")</f>
        <v/>
      </c>
      <c r="F76" s="68" t="str">
        <f t="shared" ref="F76:F94" si="3">IF(EXACT(C76,D76),"YES","")</f>
        <v/>
      </c>
    </row>
    <row r="77" spans="2:6" x14ac:dyDescent="0.25">
      <c r="B77" s="65" t="s">
        <v>85</v>
      </c>
      <c r="C77" s="39" t="s">
        <v>10</v>
      </c>
      <c r="D77" s="39" t="s">
        <v>10</v>
      </c>
      <c r="E77" s="78" t="str">
        <f t="shared" si="2"/>
        <v>YES</v>
      </c>
      <c r="F77" s="68" t="str">
        <f t="shared" si="3"/>
        <v>YES</v>
      </c>
    </row>
    <row r="78" spans="2:6" x14ac:dyDescent="0.25">
      <c r="B78" s="65" t="s">
        <v>86</v>
      </c>
      <c r="C78" s="39" t="s">
        <v>14</v>
      </c>
      <c r="D78" s="39" t="s">
        <v>4</v>
      </c>
      <c r="E78" s="78" t="str">
        <f t="shared" si="2"/>
        <v/>
      </c>
      <c r="F78" s="68" t="str">
        <f t="shared" si="3"/>
        <v/>
      </c>
    </row>
    <row r="79" spans="2:6" x14ac:dyDescent="0.25">
      <c r="B79" s="65" t="s">
        <v>87</v>
      </c>
      <c r="C79" s="39" t="s">
        <v>13</v>
      </c>
      <c r="D79" s="39" t="s">
        <v>73</v>
      </c>
      <c r="E79" s="78" t="str">
        <f t="shared" si="2"/>
        <v/>
      </c>
      <c r="F79" s="68" t="str">
        <f t="shared" si="3"/>
        <v/>
      </c>
    </row>
    <row r="80" spans="2:6" x14ac:dyDescent="0.25">
      <c r="B80" s="65" t="s">
        <v>101</v>
      </c>
      <c r="C80" s="39" t="s">
        <v>10</v>
      </c>
      <c r="D80" s="39" t="s">
        <v>12</v>
      </c>
      <c r="E80" s="78" t="str">
        <f t="shared" si="2"/>
        <v>YES</v>
      </c>
      <c r="F80" s="68" t="str">
        <f t="shared" si="3"/>
        <v/>
      </c>
    </row>
    <row r="81" spans="2:6" x14ac:dyDescent="0.25">
      <c r="B81" s="65" t="s">
        <v>88</v>
      </c>
      <c r="C81" s="39" t="s">
        <v>12</v>
      </c>
      <c r="D81" s="39" t="s">
        <v>73</v>
      </c>
      <c r="E81" s="78" t="str">
        <f t="shared" si="2"/>
        <v/>
      </c>
      <c r="F81" s="68" t="str">
        <f t="shared" si="3"/>
        <v/>
      </c>
    </row>
    <row r="82" spans="2:6" x14ac:dyDescent="0.25">
      <c r="B82" s="65" t="s">
        <v>89</v>
      </c>
      <c r="C82" s="39" t="s">
        <v>14</v>
      </c>
      <c r="D82" s="39" t="s">
        <v>14</v>
      </c>
      <c r="E82" s="78" t="str">
        <f t="shared" si="2"/>
        <v>YES</v>
      </c>
      <c r="F82" s="68" t="str">
        <f t="shared" si="3"/>
        <v>YES</v>
      </c>
    </row>
    <row r="83" spans="2:6" x14ac:dyDescent="0.25">
      <c r="B83" s="65" t="s">
        <v>90</v>
      </c>
      <c r="C83" s="39" t="s">
        <v>13</v>
      </c>
      <c r="D83" s="39" t="s">
        <v>4</v>
      </c>
      <c r="E83" s="78" t="str">
        <f t="shared" si="2"/>
        <v/>
      </c>
      <c r="F83" s="68" t="str">
        <f t="shared" si="3"/>
        <v/>
      </c>
    </row>
    <row r="84" spans="2:6" x14ac:dyDescent="0.25">
      <c r="B84" s="65" t="s">
        <v>91</v>
      </c>
      <c r="C84" s="39" t="s">
        <v>8</v>
      </c>
      <c r="D84" s="39" t="s">
        <v>10</v>
      </c>
      <c r="E84" s="78" t="str">
        <f t="shared" si="2"/>
        <v/>
      </c>
      <c r="F84" s="68" t="str">
        <f t="shared" si="3"/>
        <v/>
      </c>
    </row>
    <row r="85" spans="2:6" x14ac:dyDescent="0.25">
      <c r="B85" s="65" t="s">
        <v>92</v>
      </c>
      <c r="C85" s="39" t="s">
        <v>13</v>
      </c>
      <c r="D85" s="39" t="s">
        <v>8</v>
      </c>
      <c r="E85" s="78" t="str">
        <f t="shared" si="2"/>
        <v/>
      </c>
      <c r="F85" s="68" t="str">
        <f t="shared" si="3"/>
        <v/>
      </c>
    </row>
    <row r="86" spans="2:6" x14ac:dyDescent="0.25">
      <c r="B86" s="65" t="s">
        <v>93</v>
      </c>
      <c r="C86" s="39" t="s">
        <v>13</v>
      </c>
      <c r="D86" s="39" t="s">
        <v>13</v>
      </c>
      <c r="E86" s="78" t="str">
        <f t="shared" si="2"/>
        <v>YES</v>
      </c>
      <c r="F86" s="68" t="str">
        <f t="shared" si="3"/>
        <v>YES</v>
      </c>
    </row>
    <row r="87" spans="2:6" x14ac:dyDescent="0.25">
      <c r="B87" s="65" t="s">
        <v>94</v>
      </c>
      <c r="C87" s="39" t="s">
        <v>14</v>
      </c>
      <c r="D87" s="39" t="s">
        <v>73</v>
      </c>
      <c r="E87" s="78" t="str">
        <f t="shared" si="2"/>
        <v/>
      </c>
      <c r="F87" s="68" t="str">
        <f t="shared" si="3"/>
        <v/>
      </c>
    </row>
    <row r="88" spans="2:6" x14ac:dyDescent="0.25">
      <c r="B88" s="65" t="s">
        <v>95</v>
      </c>
      <c r="C88" s="39" t="s">
        <v>13</v>
      </c>
      <c r="D88" s="39" t="s">
        <v>13</v>
      </c>
      <c r="E88" s="78" t="str">
        <f t="shared" si="2"/>
        <v>YES</v>
      </c>
      <c r="F88" s="68" t="str">
        <f t="shared" si="3"/>
        <v>YES</v>
      </c>
    </row>
    <row r="89" spans="2:6" x14ac:dyDescent="0.25">
      <c r="B89" s="65" t="s">
        <v>96</v>
      </c>
      <c r="C89" s="39" t="s">
        <v>8</v>
      </c>
      <c r="D89" s="39" t="s">
        <v>4</v>
      </c>
      <c r="E89" s="78" t="str">
        <f t="shared" si="2"/>
        <v/>
      </c>
      <c r="F89" s="68" t="str">
        <f t="shared" si="3"/>
        <v/>
      </c>
    </row>
    <row r="90" spans="2:6" x14ac:dyDescent="0.25">
      <c r="B90" s="65" t="s">
        <v>97</v>
      </c>
      <c r="C90" s="39" t="s">
        <v>4</v>
      </c>
      <c r="D90" s="39" t="s">
        <v>73</v>
      </c>
      <c r="E90" s="78" t="str">
        <f t="shared" si="2"/>
        <v/>
      </c>
      <c r="F90" s="68" t="str">
        <f t="shared" si="3"/>
        <v/>
      </c>
    </row>
    <row r="91" spans="2:6" x14ac:dyDescent="0.25">
      <c r="B91" s="65" t="s">
        <v>98</v>
      </c>
      <c r="C91" s="39" t="s">
        <v>9</v>
      </c>
      <c r="D91" s="39" t="s">
        <v>14</v>
      </c>
      <c r="E91" s="78" t="str">
        <f t="shared" si="2"/>
        <v/>
      </c>
      <c r="F91" s="68" t="str">
        <f t="shared" si="3"/>
        <v/>
      </c>
    </row>
    <row r="92" spans="2:6" x14ac:dyDescent="0.25">
      <c r="B92" s="65" t="s">
        <v>102</v>
      </c>
      <c r="C92" s="39" t="s">
        <v>14</v>
      </c>
      <c r="D92" s="39" t="s">
        <v>13</v>
      </c>
      <c r="E92" s="78" t="str">
        <f t="shared" si="2"/>
        <v/>
      </c>
      <c r="F92" s="68" t="str">
        <f t="shared" si="3"/>
        <v/>
      </c>
    </row>
    <row r="93" spans="2:6" x14ac:dyDescent="0.25">
      <c r="B93" s="65" t="s">
        <v>99</v>
      </c>
      <c r="C93" s="39" t="s">
        <v>12</v>
      </c>
      <c r="D93" s="39" t="s">
        <v>12</v>
      </c>
      <c r="E93" s="78" t="str">
        <f t="shared" si="2"/>
        <v>YES</v>
      </c>
      <c r="F93" s="68" t="str">
        <f t="shared" si="3"/>
        <v>YES</v>
      </c>
    </row>
    <row r="94" spans="2:6" x14ac:dyDescent="0.25">
      <c r="B94" s="66" t="s">
        <v>103</v>
      </c>
      <c r="C94" s="40" t="s">
        <v>13</v>
      </c>
      <c r="D94" s="40" t="s">
        <v>13</v>
      </c>
      <c r="E94" s="79" t="str">
        <f t="shared" si="2"/>
        <v>YES</v>
      </c>
      <c r="F94" s="69" t="str">
        <f t="shared" si="3"/>
        <v>YES</v>
      </c>
    </row>
  </sheetData>
  <autoFilter ref="B9:C21"/>
  <mergeCells count="9">
    <mergeCell ref="C71:E71"/>
    <mergeCell ref="C64:E64"/>
    <mergeCell ref="C65:E65"/>
    <mergeCell ref="C66:E66"/>
    <mergeCell ref="C63:E63"/>
    <mergeCell ref="C67:E67"/>
    <mergeCell ref="C68:E68"/>
    <mergeCell ref="C69:E69"/>
    <mergeCell ref="C70:E7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I72"/>
  <sheetViews>
    <sheetView workbookViewId="0"/>
  </sheetViews>
  <sheetFormatPr defaultRowHeight="15" x14ac:dyDescent="0.25"/>
  <cols>
    <col min="1" max="1" width="3.7109375" style="2" customWidth="1"/>
    <col min="2" max="2" width="16.28515625" style="2" customWidth="1"/>
    <col min="3" max="3" width="28.42578125" style="2" bestFit="1" customWidth="1"/>
    <col min="4" max="4" width="10.28515625" style="2" bestFit="1" customWidth="1"/>
    <col min="5" max="6" width="9.140625" style="2"/>
    <col min="7" max="7" width="12.28515625" style="2" customWidth="1"/>
    <col min="8" max="8" width="9.7109375" style="2" bestFit="1" customWidth="1"/>
    <col min="9" max="16384" width="9.140625" style="2"/>
  </cols>
  <sheetData>
    <row r="2" spans="2:9" ht="18.75" x14ac:dyDescent="0.3">
      <c r="B2" s="28" t="s">
        <v>151</v>
      </c>
    </row>
    <row r="4" spans="2:9" x14ac:dyDescent="0.25">
      <c r="B4" s="26" t="s">
        <v>0</v>
      </c>
    </row>
    <row r="5" spans="2:9" x14ac:dyDescent="0.25">
      <c r="B5" s="27" t="s">
        <v>146</v>
      </c>
    </row>
    <row r="7" spans="2:9" x14ac:dyDescent="0.25">
      <c r="B7" s="98" t="s">
        <v>117</v>
      </c>
      <c r="C7" s="101" t="s">
        <v>119</v>
      </c>
    </row>
    <row r="8" spans="2:9" x14ac:dyDescent="0.25">
      <c r="B8" s="99" t="s">
        <v>153</v>
      </c>
      <c r="C8" s="102">
        <f>COUNT(D12:D41)</f>
        <v>1</v>
      </c>
    </row>
    <row r="9" spans="2:9" x14ac:dyDescent="0.25">
      <c r="B9" s="100" t="s">
        <v>152</v>
      </c>
      <c r="C9" s="103">
        <f>COUNT(E12:E41)</f>
        <v>4</v>
      </c>
    </row>
    <row r="11" spans="2:9" ht="30" x14ac:dyDescent="0.25">
      <c r="B11" s="67" t="s">
        <v>6</v>
      </c>
      <c r="C11" s="82" t="s">
        <v>129</v>
      </c>
      <c r="D11" s="84" t="s">
        <v>120</v>
      </c>
      <c r="E11" s="83" t="s">
        <v>121</v>
      </c>
    </row>
    <row r="12" spans="2:9" x14ac:dyDescent="0.25">
      <c r="B12" s="34">
        <v>1</v>
      </c>
      <c r="C12" s="25" t="s">
        <v>147</v>
      </c>
      <c r="D12" s="91" t="e">
        <f>FIND($C$7,C12)</f>
        <v>#VALUE!</v>
      </c>
      <c r="E12" s="92">
        <f>SEARCH($C$7,C12)</f>
        <v>7</v>
      </c>
      <c r="H12" s="81"/>
    </row>
    <row r="13" spans="2:9" x14ac:dyDescent="0.25">
      <c r="B13" s="34">
        <v>2</v>
      </c>
      <c r="C13" s="25" t="s">
        <v>130</v>
      </c>
      <c r="D13" s="91" t="e">
        <f t="shared" ref="D13:D41" si="0">FIND($C$7,C13)</f>
        <v>#VALUE!</v>
      </c>
      <c r="E13" s="92" t="e">
        <f t="shared" ref="E13:E41" si="1">SEARCH($C$7,C13)</f>
        <v>#VALUE!</v>
      </c>
      <c r="H13" s="81"/>
      <c r="I13" s="33"/>
    </row>
    <row r="14" spans="2:9" x14ac:dyDescent="0.25">
      <c r="B14" s="34">
        <v>3</v>
      </c>
      <c r="C14" s="25" t="s">
        <v>122</v>
      </c>
      <c r="D14" s="91" t="e">
        <f t="shared" si="0"/>
        <v>#VALUE!</v>
      </c>
      <c r="E14" s="92" t="e">
        <f t="shared" si="1"/>
        <v>#VALUE!</v>
      </c>
      <c r="H14" s="81"/>
      <c r="I14" s="33"/>
    </row>
    <row r="15" spans="2:9" x14ac:dyDescent="0.25">
      <c r="B15" s="34">
        <v>4</v>
      </c>
      <c r="C15" s="25" t="s">
        <v>135</v>
      </c>
      <c r="D15" s="91">
        <f t="shared" si="0"/>
        <v>1</v>
      </c>
      <c r="E15" s="92">
        <f t="shared" si="1"/>
        <v>1</v>
      </c>
      <c r="H15" s="81"/>
      <c r="I15" s="33"/>
    </row>
    <row r="16" spans="2:9" x14ac:dyDescent="0.25">
      <c r="B16" s="34">
        <v>5</v>
      </c>
      <c r="C16" s="25" t="s">
        <v>131</v>
      </c>
      <c r="D16" s="91" t="e">
        <f t="shared" si="0"/>
        <v>#VALUE!</v>
      </c>
      <c r="E16" s="92" t="e">
        <f t="shared" si="1"/>
        <v>#VALUE!</v>
      </c>
      <c r="H16" s="81"/>
    </row>
    <row r="17" spans="2:8" x14ac:dyDescent="0.25">
      <c r="B17" s="34">
        <v>6</v>
      </c>
      <c r="C17" s="25" t="s">
        <v>136</v>
      </c>
      <c r="D17" s="91" t="e">
        <f t="shared" si="0"/>
        <v>#VALUE!</v>
      </c>
      <c r="E17" s="92" t="e">
        <f t="shared" si="1"/>
        <v>#VALUE!</v>
      </c>
      <c r="H17" s="81"/>
    </row>
    <row r="18" spans="2:8" x14ac:dyDescent="0.25">
      <c r="B18" s="34">
        <v>7</v>
      </c>
      <c r="C18" s="25" t="s">
        <v>137</v>
      </c>
      <c r="D18" s="91" t="e">
        <f t="shared" si="0"/>
        <v>#VALUE!</v>
      </c>
      <c r="E18" s="92" t="e">
        <f t="shared" si="1"/>
        <v>#VALUE!</v>
      </c>
      <c r="H18" s="81"/>
    </row>
    <row r="19" spans="2:8" x14ac:dyDescent="0.25">
      <c r="B19" s="34">
        <v>8</v>
      </c>
      <c r="C19" s="25" t="s">
        <v>138</v>
      </c>
      <c r="D19" s="91" t="e">
        <f t="shared" si="0"/>
        <v>#VALUE!</v>
      </c>
      <c r="E19" s="92" t="e">
        <f t="shared" si="1"/>
        <v>#VALUE!</v>
      </c>
      <c r="H19" s="81"/>
    </row>
    <row r="20" spans="2:8" x14ac:dyDescent="0.25">
      <c r="B20" s="34">
        <v>9</v>
      </c>
      <c r="C20" s="25" t="s">
        <v>123</v>
      </c>
      <c r="D20" s="91" t="e">
        <f t="shared" si="0"/>
        <v>#VALUE!</v>
      </c>
      <c r="E20" s="92" t="e">
        <f t="shared" si="1"/>
        <v>#VALUE!</v>
      </c>
      <c r="H20" s="81"/>
    </row>
    <row r="21" spans="2:8" x14ac:dyDescent="0.25">
      <c r="B21" s="34">
        <v>10</v>
      </c>
      <c r="C21" s="25" t="s">
        <v>124</v>
      </c>
      <c r="D21" s="91" t="e">
        <f t="shared" si="0"/>
        <v>#VALUE!</v>
      </c>
      <c r="E21" s="92" t="e">
        <f t="shared" si="1"/>
        <v>#VALUE!</v>
      </c>
      <c r="H21" s="81"/>
    </row>
    <row r="22" spans="2:8" x14ac:dyDescent="0.25">
      <c r="B22" s="34">
        <v>11</v>
      </c>
      <c r="C22" s="25" t="s">
        <v>132</v>
      </c>
      <c r="D22" s="91" t="e">
        <f t="shared" si="0"/>
        <v>#VALUE!</v>
      </c>
      <c r="E22" s="92" t="e">
        <f t="shared" si="1"/>
        <v>#VALUE!</v>
      </c>
      <c r="H22" s="81"/>
    </row>
    <row r="23" spans="2:8" x14ac:dyDescent="0.25">
      <c r="B23" s="34">
        <v>12</v>
      </c>
      <c r="C23" s="25" t="s">
        <v>133</v>
      </c>
      <c r="D23" s="91" t="e">
        <f t="shared" si="0"/>
        <v>#VALUE!</v>
      </c>
      <c r="E23" s="92" t="e">
        <f t="shared" si="1"/>
        <v>#VALUE!</v>
      </c>
      <c r="H23" s="81"/>
    </row>
    <row r="24" spans="2:8" x14ac:dyDescent="0.25">
      <c r="B24" s="34">
        <f>B23+1</f>
        <v>13</v>
      </c>
      <c r="C24" s="25" t="s">
        <v>149</v>
      </c>
      <c r="D24" s="91" t="e">
        <f t="shared" si="0"/>
        <v>#VALUE!</v>
      </c>
      <c r="E24" s="92" t="e">
        <f t="shared" si="1"/>
        <v>#VALUE!</v>
      </c>
    </row>
    <row r="25" spans="2:8" x14ac:dyDescent="0.25">
      <c r="B25" s="34">
        <f t="shared" ref="B25:B35" si="2">B24+1</f>
        <v>14</v>
      </c>
      <c r="C25" s="25" t="s">
        <v>148</v>
      </c>
      <c r="D25" s="91" t="e">
        <f t="shared" si="0"/>
        <v>#VALUE!</v>
      </c>
      <c r="E25" s="92" t="e">
        <f t="shared" si="1"/>
        <v>#VALUE!</v>
      </c>
    </row>
    <row r="26" spans="2:8" x14ac:dyDescent="0.25">
      <c r="B26" s="34">
        <f t="shared" si="2"/>
        <v>15</v>
      </c>
      <c r="C26" s="25" t="s">
        <v>112</v>
      </c>
      <c r="D26" s="91" t="e">
        <f t="shared" si="0"/>
        <v>#VALUE!</v>
      </c>
      <c r="E26" s="92" t="e">
        <f t="shared" si="1"/>
        <v>#VALUE!</v>
      </c>
    </row>
    <row r="27" spans="2:8" x14ac:dyDescent="0.25">
      <c r="B27" s="34">
        <f t="shared" si="2"/>
        <v>16</v>
      </c>
      <c r="C27" s="25" t="s">
        <v>139</v>
      </c>
      <c r="D27" s="91" t="e">
        <f t="shared" si="0"/>
        <v>#VALUE!</v>
      </c>
      <c r="E27" s="92" t="e">
        <f t="shared" si="1"/>
        <v>#VALUE!</v>
      </c>
    </row>
    <row r="28" spans="2:8" x14ac:dyDescent="0.25">
      <c r="B28" s="34">
        <f t="shared" si="2"/>
        <v>17</v>
      </c>
      <c r="C28" s="25" t="s">
        <v>126</v>
      </c>
      <c r="D28" s="91" t="e">
        <f t="shared" si="0"/>
        <v>#VALUE!</v>
      </c>
      <c r="E28" s="92" t="e">
        <f t="shared" si="1"/>
        <v>#VALUE!</v>
      </c>
    </row>
    <row r="29" spans="2:8" x14ac:dyDescent="0.25">
      <c r="B29" s="34">
        <f t="shared" si="2"/>
        <v>18</v>
      </c>
      <c r="C29" s="25" t="s">
        <v>140</v>
      </c>
      <c r="D29" s="91" t="e">
        <f t="shared" si="0"/>
        <v>#VALUE!</v>
      </c>
      <c r="E29" s="92" t="e">
        <f t="shared" si="1"/>
        <v>#VALUE!</v>
      </c>
    </row>
    <row r="30" spans="2:8" x14ac:dyDescent="0.25">
      <c r="B30" s="34">
        <f t="shared" si="2"/>
        <v>19</v>
      </c>
      <c r="C30" s="25" t="s">
        <v>150</v>
      </c>
      <c r="D30" s="91" t="e">
        <f t="shared" si="0"/>
        <v>#VALUE!</v>
      </c>
      <c r="E30" s="92">
        <f t="shared" si="1"/>
        <v>1</v>
      </c>
    </row>
    <row r="31" spans="2:8" x14ac:dyDescent="0.25">
      <c r="B31" s="34">
        <f t="shared" si="2"/>
        <v>20</v>
      </c>
      <c r="C31" s="25" t="s">
        <v>109</v>
      </c>
      <c r="D31" s="91" t="e">
        <f t="shared" si="0"/>
        <v>#VALUE!</v>
      </c>
      <c r="E31" s="92" t="e">
        <f t="shared" si="1"/>
        <v>#VALUE!</v>
      </c>
    </row>
    <row r="32" spans="2:8" x14ac:dyDescent="0.25">
      <c r="B32" s="34">
        <f t="shared" si="2"/>
        <v>21</v>
      </c>
      <c r="C32" s="25" t="s">
        <v>113</v>
      </c>
      <c r="D32" s="91" t="e">
        <f t="shared" si="0"/>
        <v>#VALUE!</v>
      </c>
      <c r="E32" s="92" t="e">
        <f t="shared" si="1"/>
        <v>#VALUE!</v>
      </c>
    </row>
    <row r="33" spans="2:5" x14ac:dyDescent="0.25">
      <c r="B33" s="34">
        <f t="shared" si="2"/>
        <v>22</v>
      </c>
      <c r="C33" s="25" t="s">
        <v>114</v>
      </c>
      <c r="D33" s="91" t="e">
        <f t="shared" si="0"/>
        <v>#VALUE!</v>
      </c>
      <c r="E33" s="92" t="e">
        <f t="shared" si="1"/>
        <v>#VALUE!</v>
      </c>
    </row>
    <row r="34" spans="2:5" x14ac:dyDescent="0.25">
      <c r="B34" s="34">
        <f t="shared" si="2"/>
        <v>23</v>
      </c>
      <c r="C34" s="25" t="s">
        <v>127</v>
      </c>
      <c r="D34" s="91" t="e">
        <f t="shared" si="0"/>
        <v>#VALUE!</v>
      </c>
      <c r="E34" s="92" t="e">
        <f t="shared" si="1"/>
        <v>#VALUE!</v>
      </c>
    </row>
    <row r="35" spans="2:5" x14ac:dyDescent="0.25">
      <c r="B35" s="34">
        <f t="shared" si="2"/>
        <v>24</v>
      </c>
      <c r="C35" s="25" t="s">
        <v>110</v>
      </c>
      <c r="D35" s="91" t="e">
        <f t="shared" si="0"/>
        <v>#VALUE!</v>
      </c>
      <c r="E35" s="92" t="e">
        <f t="shared" si="1"/>
        <v>#VALUE!</v>
      </c>
    </row>
    <row r="36" spans="2:5" x14ac:dyDescent="0.25">
      <c r="B36" s="34">
        <f t="shared" ref="B36:B41" si="3">B35+1</f>
        <v>25</v>
      </c>
      <c r="C36" s="25" t="s">
        <v>115</v>
      </c>
      <c r="D36" s="91" t="e">
        <f t="shared" si="0"/>
        <v>#VALUE!</v>
      </c>
      <c r="E36" s="92" t="e">
        <f t="shared" si="1"/>
        <v>#VALUE!</v>
      </c>
    </row>
    <row r="37" spans="2:5" x14ac:dyDescent="0.25">
      <c r="B37" s="34">
        <f t="shared" si="3"/>
        <v>26</v>
      </c>
      <c r="C37" s="25" t="s">
        <v>111</v>
      </c>
      <c r="D37" s="91" t="e">
        <f t="shared" si="0"/>
        <v>#VALUE!</v>
      </c>
      <c r="E37" s="92" t="e">
        <f t="shared" si="1"/>
        <v>#VALUE!</v>
      </c>
    </row>
    <row r="38" spans="2:5" x14ac:dyDescent="0.25">
      <c r="B38" s="34">
        <f t="shared" si="3"/>
        <v>27</v>
      </c>
      <c r="C38" s="25" t="s">
        <v>128</v>
      </c>
      <c r="D38" s="91" t="e">
        <f t="shared" si="0"/>
        <v>#VALUE!</v>
      </c>
      <c r="E38" s="92" t="e">
        <f t="shared" si="1"/>
        <v>#VALUE!</v>
      </c>
    </row>
    <row r="39" spans="2:5" x14ac:dyDescent="0.25">
      <c r="B39" s="34">
        <f t="shared" si="3"/>
        <v>28</v>
      </c>
      <c r="C39" s="25" t="s">
        <v>125</v>
      </c>
      <c r="D39" s="91" t="e">
        <f t="shared" si="0"/>
        <v>#VALUE!</v>
      </c>
      <c r="E39" s="92" t="e">
        <f t="shared" si="1"/>
        <v>#VALUE!</v>
      </c>
    </row>
    <row r="40" spans="2:5" x14ac:dyDescent="0.25">
      <c r="B40" s="34">
        <f t="shared" si="3"/>
        <v>29</v>
      </c>
      <c r="C40" s="25" t="s">
        <v>134</v>
      </c>
      <c r="D40" s="91" t="e">
        <f t="shared" si="0"/>
        <v>#VALUE!</v>
      </c>
      <c r="E40" s="92">
        <f t="shared" si="1"/>
        <v>1</v>
      </c>
    </row>
    <row r="41" spans="2:5" x14ac:dyDescent="0.25">
      <c r="B41" s="35">
        <f t="shared" si="3"/>
        <v>30</v>
      </c>
      <c r="C41" s="23" t="s">
        <v>116</v>
      </c>
      <c r="D41" s="93" t="e">
        <f t="shared" si="0"/>
        <v>#VALUE!</v>
      </c>
      <c r="E41" s="94" t="e">
        <f t="shared" si="1"/>
        <v>#VALUE!</v>
      </c>
    </row>
    <row r="43" spans="2:5" ht="18.75" x14ac:dyDescent="0.3">
      <c r="B43" s="5" t="s">
        <v>430</v>
      </c>
    </row>
    <row r="45" spans="2:5" x14ac:dyDescent="0.25">
      <c r="B45" s="36" t="s">
        <v>0</v>
      </c>
    </row>
    <row r="46" spans="2:5" x14ac:dyDescent="0.25">
      <c r="B46" s="37" t="s">
        <v>145</v>
      </c>
    </row>
    <row r="48" spans="2:5" x14ac:dyDescent="0.25">
      <c r="B48" s="8" t="s">
        <v>142</v>
      </c>
      <c r="C48" s="90" t="s">
        <v>8</v>
      </c>
    </row>
    <row r="49" spans="2:5" ht="30" x14ac:dyDescent="0.25">
      <c r="B49" s="89" t="s">
        <v>143</v>
      </c>
      <c r="C49" s="53">
        <f>AVERAGEIF(C53:C72,C48,D53:D72)</f>
        <v>6</v>
      </c>
    </row>
    <row r="50" spans="2:5" ht="30" x14ac:dyDescent="0.25">
      <c r="B50" s="89" t="s">
        <v>144</v>
      </c>
      <c r="C50" s="88">
        <f>AVERAGEIF(E53:E72,1,D53:D72)</f>
        <v>6.5</v>
      </c>
    </row>
    <row r="52" spans="2:5" ht="30" x14ac:dyDescent="0.25">
      <c r="B52" s="85" t="s">
        <v>83</v>
      </c>
      <c r="C52" s="86" t="s">
        <v>81</v>
      </c>
      <c r="D52" s="86" t="s">
        <v>141</v>
      </c>
      <c r="E52" s="87" t="s">
        <v>118</v>
      </c>
    </row>
    <row r="53" spans="2:5" x14ac:dyDescent="0.25">
      <c r="B53" s="64" t="s">
        <v>84</v>
      </c>
      <c r="C53" s="38" t="s">
        <v>9</v>
      </c>
      <c r="D53" s="38">
        <v>3</v>
      </c>
      <c r="E53" s="95" t="e">
        <f>FIND($C$48,C53)</f>
        <v>#VALUE!</v>
      </c>
    </row>
    <row r="54" spans="2:5" x14ac:dyDescent="0.25">
      <c r="B54" s="65" t="s">
        <v>100</v>
      </c>
      <c r="C54" s="39" t="s">
        <v>4</v>
      </c>
      <c r="D54" s="39">
        <v>7</v>
      </c>
      <c r="E54" s="96" t="e">
        <f t="shared" ref="E54:E72" si="4">FIND($C$48,C54)</f>
        <v>#VALUE!</v>
      </c>
    </row>
    <row r="55" spans="2:5" x14ac:dyDescent="0.25">
      <c r="B55" s="65" t="s">
        <v>85</v>
      </c>
      <c r="C55" s="39" t="s">
        <v>10</v>
      </c>
      <c r="D55" s="39">
        <v>1</v>
      </c>
      <c r="E55" s="96" t="e">
        <f t="shared" si="4"/>
        <v>#VALUE!</v>
      </c>
    </row>
    <row r="56" spans="2:5" x14ac:dyDescent="0.25">
      <c r="B56" s="65" t="s">
        <v>86</v>
      </c>
      <c r="C56" s="39" t="s">
        <v>14</v>
      </c>
      <c r="D56" s="39">
        <v>5</v>
      </c>
      <c r="E56" s="96" t="e">
        <f t="shared" si="4"/>
        <v>#VALUE!</v>
      </c>
    </row>
    <row r="57" spans="2:5" x14ac:dyDescent="0.25">
      <c r="B57" s="65" t="s">
        <v>87</v>
      </c>
      <c r="C57" s="39" t="s">
        <v>13</v>
      </c>
      <c r="D57" s="39">
        <v>4</v>
      </c>
      <c r="E57" s="96" t="e">
        <f t="shared" si="4"/>
        <v>#VALUE!</v>
      </c>
    </row>
    <row r="58" spans="2:5" x14ac:dyDescent="0.25">
      <c r="B58" s="65" t="s">
        <v>101</v>
      </c>
      <c r="C58" s="39" t="s">
        <v>10</v>
      </c>
      <c r="D58" s="39">
        <v>1</v>
      </c>
      <c r="E58" s="96" t="e">
        <f t="shared" si="4"/>
        <v>#VALUE!</v>
      </c>
    </row>
    <row r="59" spans="2:5" x14ac:dyDescent="0.25">
      <c r="B59" s="65" t="s">
        <v>88</v>
      </c>
      <c r="C59" s="39" t="s">
        <v>12</v>
      </c>
      <c r="D59" s="39">
        <v>1</v>
      </c>
      <c r="E59" s="96" t="e">
        <f t="shared" si="4"/>
        <v>#VALUE!</v>
      </c>
    </row>
    <row r="60" spans="2:5" x14ac:dyDescent="0.25">
      <c r="B60" s="65" t="s">
        <v>89</v>
      </c>
      <c r="C60" s="39" t="s">
        <v>14</v>
      </c>
      <c r="D60" s="39">
        <v>5</v>
      </c>
      <c r="E60" s="96" t="e">
        <f t="shared" si="4"/>
        <v>#VALUE!</v>
      </c>
    </row>
    <row r="61" spans="2:5" x14ac:dyDescent="0.25">
      <c r="B61" s="65" t="s">
        <v>90</v>
      </c>
      <c r="C61" s="39" t="s">
        <v>13</v>
      </c>
      <c r="D61" s="39">
        <v>3</v>
      </c>
      <c r="E61" s="96" t="e">
        <f t="shared" si="4"/>
        <v>#VALUE!</v>
      </c>
    </row>
    <row r="62" spans="2:5" x14ac:dyDescent="0.25">
      <c r="B62" s="65" t="s">
        <v>91</v>
      </c>
      <c r="C62" s="39" t="s">
        <v>8</v>
      </c>
      <c r="D62" s="39">
        <v>5</v>
      </c>
      <c r="E62" s="96">
        <f t="shared" si="4"/>
        <v>1</v>
      </c>
    </row>
    <row r="63" spans="2:5" x14ac:dyDescent="0.25">
      <c r="B63" s="65" t="s">
        <v>92</v>
      </c>
      <c r="C63" s="39" t="s">
        <v>13</v>
      </c>
      <c r="D63" s="39">
        <v>3</v>
      </c>
      <c r="E63" s="96" t="e">
        <f t="shared" si="4"/>
        <v>#VALUE!</v>
      </c>
    </row>
    <row r="64" spans="2:5" x14ac:dyDescent="0.25">
      <c r="B64" s="65" t="s">
        <v>93</v>
      </c>
      <c r="C64" s="39" t="s">
        <v>13</v>
      </c>
      <c r="D64" s="39">
        <v>2</v>
      </c>
      <c r="E64" s="96" t="e">
        <f t="shared" si="4"/>
        <v>#VALUE!</v>
      </c>
    </row>
    <row r="65" spans="2:5" x14ac:dyDescent="0.25">
      <c r="B65" s="65" t="s">
        <v>94</v>
      </c>
      <c r="C65" s="39" t="s">
        <v>14</v>
      </c>
      <c r="D65" s="39">
        <v>7</v>
      </c>
      <c r="E65" s="96" t="e">
        <f t="shared" si="4"/>
        <v>#VALUE!</v>
      </c>
    </row>
    <row r="66" spans="2:5" x14ac:dyDescent="0.25">
      <c r="B66" s="65" t="s">
        <v>95</v>
      </c>
      <c r="C66" s="39" t="s">
        <v>13</v>
      </c>
      <c r="D66" s="39">
        <v>3</v>
      </c>
      <c r="E66" s="96" t="e">
        <f t="shared" si="4"/>
        <v>#VALUE!</v>
      </c>
    </row>
    <row r="67" spans="2:5" x14ac:dyDescent="0.25">
      <c r="B67" s="65" t="s">
        <v>96</v>
      </c>
      <c r="C67" s="39" t="s">
        <v>8</v>
      </c>
      <c r="D67" s="39">
        <v>8</v>
      </c>
      <c r="E67" s="96">
        <f t="shared" si="4"/>
        <v>1</v>
      </c>
    </row>
    <row r="68" spans="2:5" x14ac:dyDescent="0.25">
      <c r="B68" s="65" t="s">
        <v>97</v>
      </c>
      <c r="C68" s="39" t="s">
        <v>4</v>
      </c>
      <c r="D68" s="39">
        <v>9</v>
      </c>
      <c r="E68" s="96" t="e">
        <f t="shared" si="4"/>
        <v>#VALUE!</v>
      </c>
    </row>
    <row r="69" spans="2:5" x14ac:dyDescent="0.25">
      <c r="B69" s="65" t="s">
        <v>98</v>
      </c>
      <c r="C69" s="39" t="s">
        <v>9</v>
      </c>
      <c r="D69" s="39">
        <v>2</v>
      </c>
      <c r="E69" s="96" t="e">
        <f t="shared" si="4"/>
        <v>#VALUE!</v>
      </c>
    </row>
    <row r="70" spans="2:5" x14ac:dyDescent="0.25">
      <c r="B70" s="65" t="s">
        <v>102</v>
      </c>
      <c r="C70" s="39" t="s">
        <v>14</v>
      </c>
      <c r="D70" s="39">
        <v>6</v>
      </c>
      <c r="E70" s="96" t="e">
        <f t="shared" si="4"/>
        <v>#VALUE!</v>
      </c>
    </row>
    <row r="71" spans="2:5" x14ac:dyDescent="0.25">
      <c r="B71" s="65" t="s">
        <v>99</v>
      </c>
      <c r="C71" s="39" t="s">
        <v>12</v>
      </c>
      <c r="D71" s="39">
        <v>0</v>
      </c>
      <c r="E71" s="96" t="e">
        <f t="shared" si="4"/>
        <v>#VALUE!</v>
      </c>
    </row>
    <row r="72" spans="2:5" x14ac:dyDescent="0.25">
      <c r="B72" s="66" t="s">
        <v>103</v>
      </c>
      <c r="C72" s="40" t="s">
        <v>13</v>
      </c>
      <c r="D72" s="40">
        <v>4</v>
      </c>
      <c r="E72" s="97" t="e">
        <f t="shared" si="4"/>
        <v>#VALUE!</v>
      </c>
    </row>
  </sheetData>
  <autoFilter ref="B52:D72"/>
  <dataValidations count="1">
    <dataValidation type="list" allowBlank="1" showInputMessage="1" showErrorMessage="1" sqref="C48">
      <formula1>"A,a,B,b,C,c,D,NR"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M67"/>
  <sheetViews>
    <sheetView workbookViewId="0"/>
  </sheetViews>
  <sheetFormatPr defaultRowHeight="15" x14ac:dyDescent="0.25"/>
  <cols>
    <col min="1" max="1" width="3.7109375" style="2" customWidth="1"/>
    <col min="2" max="2" width="24.140625" style="2" customWidth="1"/>
    <col min="3" max="3" width="23.85546875" style="2" customWidth="1"/>
    <col min="4" max="5" width="18.85546875" style="2" customWidth="1"/>
    <col min="6" max="12" width="9.140625" style="2"/>
    <col min="13" max="13" width="10" style="2" customWidth="1"/>
    <col min="14" max="16384" width="9.140625" style="2"/>
  </cols>
  <sheetData>
    <row r="2" spans="2:11" ht="18.75" x14ac:dyDescent="0.3">
      <c r="B2" s="5" t="s">
        <v>180</v>
      </c>
    </row>
    <row r="4" spans="2:11" x14ac:dyDescent="0.25">
      <c r="B4" s="36" t="s">
        <v>0</v>
      </c>
    </row>
    <row r="5" spans="2:11" x14ac:dyDescent="0.25">
      <c r="B5" s="37" t="s">
        <v>193</v>
      </c>
    </row>
    <row r="7" spans="2:11" ht="30" x14ac:dyDescent="0.25">
      <c r="B7" s="8" t="s">
        <v>181</v>
      </c>
      <c r="C7" s="9" t="s">
        <v>182</v>
      </c>
      <c r="D7" s="114" t="s">
        <v>192</v>
      </c>
      <c r="E7" s="115" t="s">
        <v>183</v>
      </c>
    </row>
    <row r="8" spans="2:11" x14ac:dyDescent="0.25">
      <c r="B8" s="116" t="s">
        <v>184</v>
      </c>
      <c r="C8" s="117" t="s">
        <v>191</v>
      </c>
      <c r="D8" s="144" t="str">
        <f>CONCATENATE(B8," ",C8)</f>
        <v>Julie Wang</v>
      </c>
      <c r="E8" s="145" t="str">
        <f>B8&amp;" "&amp;C8</f>
        <v>Julie Wang</v>
      </c>
      <c r="G8" s="267" t="s">
        <v>209</v>
      </c>
      <c r="H8" s="267"/>
      <c r="I8" s="267"/>
      <c r="J8" s="267"/>
      <c r="K8" s="267"/>
    </row>
    <row r="9" spans="2:11" x14ac:dyDescent="0.25">
      <c r="B9" s="118" t="s">
        <v>185</v>
      </c>
      <c r="C9" s="119" t="s">
        <v>187</v>
      </c>
      <c r="D9" s="146" t="str">
        <f t="shared" ref="D9:D12" si="0">CONCATENATE(B9," ",C9)</f>
        <v>Ali Vega</v>
      </c>
      <c r="E9" s="147" t="str">
        <f t="shared" ref="E9:E12" si="1">B9&amp;" "&amp;C9</f>
        <v>Ali Vega</v>
      </c>
      <c r="G9" s="267"/>
      <c r="H9" s="267"/>
      <c r="I9" s="267"/>
      <c r="J9" s="267"/>
      <c r="K9" s="267"/>
    </row>
    <row r="10" spans="2:11" x14ac:dyDescent="0.25">
      <c r="B10" s="118" t="s">
        <v>186</v>
      </c>
      <c r="C10" s="119" t="s">
        <v>190</v>
      </c>
      <c r="D10" s="146" t="str">
        <f t="shared" si="0"/>
        <v>Patrick Long</v>
      </c>
      <c r="E10" s="147" t="str">
        <f t="shared" si="1"/>
        <v>Patrick Long</v>
      </c>
      <c r="G10" s="267"/>
      <c r="H10" s="267"/>
      <c r="I10" s="267"/>
      <c r="J10" s="267"/>
      <c r="K10" s="267"/>
    </row>
    <row r="11" spans="2:11" x14ac:dyDescent="0.25">
      <c r="B11" s="118" t="s">
        <v>431</v>
      </c>
      <c r="C11" s="119" t="s">
        <v>188</v>
      </c>
      <c r="D11" s="146" t="str">
        <f t="shared" si="0"/>
        <v>Evelin Rogers</v>
      </c>
      <c r="E11" s="147" t="str">
        <f t="shared" si="1"/>
        <v>Evelin Rogers</v>
      </c>
      <c r="G11" s="267"/>
      <c r="H11" s="267"/>
      <c r="I11" s="267"/>
      <c r="J11" s="267"/>
      <c r="K11" s="267"/>
    </row>
    <row r="12" spans="2:11" ht="30" x14ac:dyDescent="0.25">
      <c r="B12" s="120" t="s">
        <v>189</v>
      </c>
      <c r="C12" s="121" t="s">
        <v>432</v>
      </c>
      <c r="D12" s="148" t="str">
        <f t="shared" si="0"/>
        <v>Bruce Hollingsworth</v>
      </c>
      <c r="E12" s="149" t="str">
        <f t="shared" si="1"/>
        <v>Bruce Hollingsworth</v>
      </c>
      <c r="G12" s="267"/>
      <c r="H12" s="267"/>
      <c r="I12" s="267"/>
      <c r="J12" s="267"/>
      <c r="K12" s="267"/>
    </row>
    <row r="14" spans="2:11" ht="18.75" x14ac:dyDescent="0.3">
      <c r="B14" s="29" t="s">
        <v>203</v>
      </c>
    </row>
    <row r="16" spans="2:11" x14ac:dyDescent="0.25">
      <c r="B16" s="31" t="s">
        <v>0</v>
      </c>
    </row>
    <row r="17" spans="2:4" x14ac:dyDescent="0.25">
      <c r="B17" s="30" t="s">
        <v>210</v>
      </c>
    </row>
    <row r="19" spans="2:4" x14ac:dyDescent="0.25">
      <c r="B19" s="136" t="s">
        <v>202</v>
      </c>
      <c r="C19" s="137" t="str">
        <f ca="1">"Winning Number is: " &amp; RANDBETWEEN(1,1000)&amp;" "&amp;CHOOSE(2,"A","B")</f>
        <v>Winning Number is: 873 B</v>
      </c>
    </row>
    <row r="21" spans="2:4" ht="18.75" x14ac:dyDescent="0.3">
      <c r="B21" s="20" t="s">
        <v>208</v>
      </c>
    </row>
    <row r="23" spans="2:4" x14ac:dyDescent="0.25">
      <c r="B23" s="22" t="s">
        <v>0</v>
      </c>
    </row>
    <row r="24" spans="2:4" x14ac:dyDescent="0.25">
      <c r="B24" s="21" t="s">
        <v>204</v>
      </c>
    </row>
    <row r="25" spans="2:4" x14ac:dyDescent="0.25">
      <c r="B25" s="135"/>
    </row>
    <row r="26" spans="2:4" x14ac:dyDescent="0.25">
      <c r="B26" s="122" t="s">
        <v>199</v>
      </c>
      <c r="C26" s="131" t="s">
        <v>197</v>
      </c>
      <c r="D26" s="123" t="s">
        <v>201</v>
      </c>
    </row>
    <row r="27" spans="2:4" x14ac:dyDescent="0.25">
      <c r="B27" s="34">
        <v>107</v>
      </c>
      <c r="C27" s="24" t="s">
        <v>13</v>
      </c>
      <c r="D27" s="133">
        <f>VLOOKUP(B27&amp;C27,$B$33:$C$35,2)</f>
        <v>55</v>
      </c>
    </row>
    <row r="28" spans="2:4" x14ac:dyDescent="0.25">
      <c r="B28" s="34">
        <v>107</v>
      </c>
      <c r="C28" s="24" t="s">
        <v>13</v>
      </c>
      <c r="D28" s="133">
        <f>VLOOKUP(B28&amp;C28,$B$33:$C$35,2)</f>
        <v>55</v>
      </c>
    </row>
    <row r="29" spans="2:4" x14ac:dyDescent="0.25">
      <c r="B29" s="35">
        <v>107</v>
      </c>
      <c r="C29" s="129" t="s">
        <v>12</v>
      </c>
      <c r="D29" s="134">
        <f>VLOOKUP(B29&amp;C29,$B$33:$C$35,2)</f>
        <v>50</v>
      </c>
    </row>
    <row r="31" spans="2:4" x14ac:dyDescent="0.25">
      <c r="B31" s="270" t="s">
        <v>200</v>
      </c>
      <c r="C31" s="271"/>
      <c r="D31" s="132"/>
    </row>
    <row r="32" spans="2:4" x14ac:dyDescent="0.25">
      <c r="B32" s="126" t="s">
        <v>211</v>
      </c>
      <c r="C32" s="127" t="s">
        <v>198</v>
      </c>
    </row>
    <row r="33" spans="2:13" x14ac:dyDescent="0.25">
      <c r="B33" s="34" t="s">
        <v>194</v>
      </c>
      <c r="C33" s="128">
        <v>50</v>
      </c>
    </row>
    <row r="34" spans="2:13" x14ac:dyDescent="0.25">
      <c r="B34" s="34" t="s">
        <v>195</v>
      </c>
      <c r="C34" s="128">
        <v>55</v>
      </c>
    </row>
    <row r="35" spans="2:13" x14ac:dyDescent="0.25">
      <c r="B35" s="35" t="s">
        <v>196</v>
      </c>
      <c r="C35" s="130">
        <v>60</v>
      </c>
    </row>
    <row r="37" spans="2:13" ht="18.75" x14ac:dyDescent="0.3">
      <c r="B37" s="113" t="s">
        <v>205</v>
      </c>
    </row>
    <row r="39" spans="2:13" x14ac:dyDescent="0.25">
      <c r="B39" s="104" t="s">
        <v>0</v>
      </c>
    </row>
    <row r="40" spans="2:13" ht="15" customHeight="1" x14ac:dyDescent="0.25">
      <c r="B40" s="139" t="s">
        <v>207</v>
      </c>
      <c r="C40" s="138"/>
      <c r="D40" s="138"/>
      <c r="E40" s="138"/>
      <c r="F40" s="138"/>
      <c r="G40" s="138"/>
      <c r="H40" s="138"/>
      <c r="I40" s="138"/>
      <c r="J40" s="138"/>
      <c r="K40" s="138"/>
      <c r="L40" s="138"/>
    </row>
    <row r="42" spans="2:13" x14ac:dyDescent="0.25">
      <c r="B42" s="268" t="s">
        <v>154</v>
      </c>
      <c r="C42" s="268"/>
      <c r="D42" s="269" t="s">
        <v>155</v>
      </c>
      <c r="E42" s="269"/>
      <c r="F42" s="269"/>
      <c r="G42" s="269"/>
      <c r="H42" s="269"/>
      <c r="I42" s="269"/>
      <c r="J42" s="269"/>
      <c r="K42" s="269"/>
      <c r="L42" s="269"/>
      <c r="M42" s="269"/>
    </row>
    <row r="43" spans="2:13" x14ac:dyDescent="0.25">
      <c r="B43" s="268"/>
      <c r="C43" s="268"/>
      <c r="D43" s="105" t="s">
        <v>156</v>
      </c>
      <c r="E43" s="105" t="s">
        <v>157</v>
      </c>
      <c r="F43" s="105" t="s">
        <v>158</v>
      </c>
      <c r="G43" s="105" t="s">
        <v>159</v>
      </c>
      <c r="H43" s="105" t="s">
        <v>160</v>
      </c>
      <c r="I43" s="105" t="s">
        <v>161</v>
      </c>
      <c r="J43" s="105" t="s">
        <v>162</v>
      </c>
      <c r="K43" s="105" t="s">
        <v>163</v>
      </c>
      <c r="L43" s="105" t="s">
        <v>164</v>
      </c>
      <c r="M43" s="105" t="s">
        <v>165</v>
      </c>
    </row>
    <row r="44" spans="2:13" x14ac:dyDescent="0.25">
      <c r="B44" s="268"/>
      <c r="C44" s="268"/>
      <c r="D44" s="106">
        <v>42401</v>
      </c>
      <c r="E44" s="106">
        <v>42401</v>
      </c>
      <c r="F44" s="106">
        <v>42436</v>
      </c>
      <c r="G44" s="106">
        <v>42436</v>
      </c>
      <c r="H44" s="106">
        <v>42464</v>
      </c>
      <c r="I44" s="106">
        <v>42464</v>
      </c>
      <c r="J44" s="106">
        <v>42492</v>
      </c>
      <c r="K44" s="106">
        <v>42492</v>
      </c>
      <c r="L44" s="106">
        <v>42527</v>
      </c>
      <c r="M44" s="106">
        <v>42527</v>
      </c>
    </row>
    <row r="45" spans="2:13" x14ac:dyDescent="0.25">
      <c r="B45" s="107" t="s">
        <v>166</v>
      </c>
      <c r="C45" s="107" t="s">
        <v>167</v>
      </c>
      <c r="D45" s="106" t="s">
        <v>168</v>
      </c>
      <c r="E45" s="106" t="s">
        <v>169</v>
      </c>
      <c r="F45" s="106" t="s">
        <v>168</v>
      </c>
      <c r="G45" s="106" t="s">
        <v>169</v>
      </c>
      <c r="H45" s="106" t="s">
        <v>168</v>
      </c>
      <c r="I45" s="106" t="s">
        <v>169</v>
      </c>
      <c r="J45" s="106" t="s">
        <v>168</v>
      </c>
      <c r="K45" s="106" t="s">
        <v>169</v>
      </c>
      <c r="L45" s="106" t="s">
        <v>168</v>
      </c>
      <c r="M45" s="106" t="s">
        <v>169</v>
      </c>
    </row>
    <row r="46" spans="2:13" x14ac:dyDescent="0.25">
      <c r="B46" s="108" t="s">
        <v>170</v>
      </c>
      <c r="C46" s="109">
        <v>10</v>
      </c>
      <c r="D46" s="110">
        <v>2</v>
      </c>
      <c r="E46" s="110">
        <v>7</v>
      </c>
      <c r="F46" s="110">
        <v>0</v>
      </c>
      <c r="G46" s="110">
        <v>10</v>
      </c>
      <c r="H46" s="110">
        <v>3</v>
      </c>
      <c r="I46" s="110">
        <v>6</v>
      </c>
      <c r="J46" s="110">
        <v>10</v>
      </c>
      <c r="K46" s="110">
        <v>2</v>
      </c>
      <c r="L46" s="110">
        <v>1</v>
      </c>
      <c r="M46" s="110">
        <v>7</v>
      </c>
    </row>
    <row r="47" spans="2:13" x14ac:dyDescent="0.25">
      <c r="B47" s="108" t="s">
        <v>171</v>
      </c>
      <c r="C47" s="109">
        <v>15</v>
      </c>
      <c r="D47" s="110">
        <v>15</v>
      </c>
      <c r="E47" s="110">
        <v>5</v>
      </c>
      <c r="F47" s="110">
        <v>13</v>
      </c>
      <c r="G47" s="110">
        <v>15</v>
      </c>
      <c r="H47" s="110">
        <v>12</v>
      </c>
      <c r="I47" s="110">
        <v>15</v>
      </c>
      <c r="J47" s="110">
        <v>8</v>
      </c>
      <c r="K47" s="110">
        <v>14</v>
      </c>
      <c r="L47" s="110">
        <v>6</v>
      </c>
      <c r="M47" s="110">
        <v>15</v>
      </c>
    </row>
    <row r="48" spans="2:13" x14ac:dyDescent="0.25">
      <c r="B48" s="108" t="s">
        <v>172</v>
      </c>
      <c r="C48" s="109">
        <v>30</v>
      </c>
      <c r="D48" s="110">
        <v>30</v>
      </c>
      <c r="E48" s="110">
        <v>29</v>
      </c>
      <c r="F48" s="110">
        <v>28</v>
      </c>
      <c r="G48" s="110">
        <v>30</v>
      </c>
      <c r="H48" s="110">
        <v>30</v>
      </c>
      <c r="I48" s="110">
        <v>30</v>
      </c>
      <c r="J48" s="110">
        <v>30</v>
      </c>
      <c r="K48" s="110">
        <v>28</v>
      </c>
      <c r="L48" s="110">
        <v>18</v>
      </c>
      <c r="M48" s="110">
        <v>25</v>
      </c>
    </row>
    <row r="49" spans="2:13" x14ac:dyDescent="0.25">
      <c r="B49" s="108" t="s">
        <v>173</v>
      </c>
      <c r="C49" s="109">
        <v>25</v>
      </c>
      <c r="D49" s="110">
        <v>4</v>
      </c>
      <c r="E49" s="110">
        <v>9</v>
      </c>
      <c r="F49" s="110">
        <v>25</v>
      </c>
      <c r="G49" s="110">
        <v>1</v>
      </c>
      <c r="H49" s="110">
        <v>6</v>
      </c>
      <c r="I49" s="110">
        <v>22</v>
      </c>
      <c r="J49" s="110">
        <v>18</v>
      </c>
      <c r="K49" s="110">
        <v>25</v>
      </c>
      <c r="L49" s="110">
        <v>11</v>
      </c>
      <c r="M49" s="110">
        <v>17</v>
      </c>
    </row>
    <row r="50" spans="2:13" x14ac:dyDescent="0.25">
      <c r="B50" s="108" t="s">
        <v>174</v>
      </c>
      <c r="C50" s="109">
        <v>10</v>
      </c>
      <c r="D50" s="110">
        <v>10</v>
      </c>
      <c r="E50" s="110">
        <v>6</v>
      </c>
      <c r="F50" s="110">
        <v>10</v>
      </c>
      <c r="G50" s="110">
        <v>3</v>
      </c>
      <c r="H50" s="110">
        <v>0</v>
      </c>
      <c r="I50" s="110">
        <v>1</v>
      </c>
      <c r="J50" s="110">
        <v>6</v>
      </c>
      <c r="K50" s="110">
        <v>10</v>
      </c>
      <c r="L50" s="110">
        <v>6</v>
      </c>
      <c r="M50" s="110">
        <v>10</v>
      </c>
    </row>
    <row r="51" spans="2:13" x14ac:dyDescent="0.25">
      <c r="B51" s="108" t="s">
        <v>175</v>
      </c>
      <c r="C51" s="109">
        <v>10</v>
      </c>
      <c r="D51" s="110">
        <v>0</v>
      </c>
      <c r="E51" s="110">
        <v>1</v>
      </c>
      <c r="F51" s="110">
        <v>3</v>
      </c>
      <c r="G51" s="110">
        <v>10</v>
      </c>
      <c r="H51" s="110">
        <v>10</v>
      </c>
      <c r="I51" s="110">
        <v>10</v>
      </c>
      <c r="J51" s="110">
        <v>3</v>
      </c>
      <c r="K51" s="110">
        <v>10</v>
      </c>
      <c r="L51" s="110">
        <v>3</v>
      </c>
      <c r="M51" s="110">
        <v>4</v>
      </c>
    </row>
    <row r="52" spans="2:13" x14ac:dyDescent="0.25">
      <c r="B52" s="108" t="s">
        <v>176</v>
      </c>
      <c r="C52" s="109">
        <v>20</v>
      </c>
      <c r="D52" s="110">
        <v>10</v>
      </c>
      <c r="E52" s="110">
        <v>20</v>
      </c>
      <c r="F52" s="110">
        <v>1</v>
      </c>
      <c r="G52" s="110">
        <v>20</v>
      </c>
      <c r="H52" s="110">
        <v>10</v>
      </c>
      <c r="I52" s="110">
        <v>20</v>
      </c>
      <c r="J52" s="110">
        <v>0</v>
      </c>
      <c r="K52" s="110">
        <v>17</v>
      </c>
      <c r="L52" s="110">
        <v>20</v>
      </c>
      <c r="M52" s="110">
        <v>17</v>
      </c>
    </row>
    <row r="54" spans="2:13" ht="30" x14ac:dyDescent="0.25">
      <c r="B54" s="140" t="s">
        <v>177</v>
      </c>
      <c r="D54" s="140" t="s">
        <v>178</v>
      </c>
    </row>
    <row r="55" spans="2:13" x14ac:dyDescent="0.25">
      <c r="B55" s="141" t="s">
        <v>172</v>
      </c>
      <c r="D55" s="142">
        <f t="array" ref="D55">COUNTIF(INDEX(D46:M52,MATCH(B55,B46:B52,0),0),"&lt;"&amp;INDEX(C46:C52,MATCH(B55,B46:B52,0)))</f>
        <v>5</v>
      </c>
    </row>
    <row r="56" spans="2:13" x14ac:dyDescent="0.25">
      <c r="B56" s="1"/>
    </row>
    <row r="57" spans="2:13" x14ac:dyDescent="0.25">
      <c r="B57" s="111" t="s">
        <v>6</v>
      </c>
      <c r="C57" s="111" t="s">
        <v>206</v>
      </c>
      <c r="D57" s="111" t="s">
        <v>179</v>
      </c>
    </row>
    <row r="58" spans="2:13" x14ac:dyDescent="0.25">
      <c r="B58" s="110">
        <v>1</v>
      </c>
      <c r="C58" s="112" t="str">
        <f t="array" ref="C58">IF(B58&gt;$D$55,"",INDEX($D$43:$M$43 &amp; ": " &amp; $D$45:$M$45,SMALL(INDEX(IF($D$46:$M$52&lt;VLOOKUP($B$55,$B$46:$C$52,2,FALSE),COLUMN($D$46:$M$52)-COLUMN($D$46)+1),MATCH($B$55,$B$46:$B$52,0)),B58)))</f>
        <v>Session 2: 1:00p</v>
      </c>
      <c r="D58" s="110">
        <f t="array" ref="D58">IF(C58="","",VLOOKUP($B$55,$B$46:$C$52,2,FALSE) - INDEX($D$46:$M$52,MATCH($B$55,$B$46:$B$52,0),MATCH(C58,$D$43:$M$43&amp;": "&amp;$D$45:$M$45,0)))</f>
        <v>1</v>
      </c>
    </row>
    <row r="59" spans="2:13" x14ac:dyDescent="0.25">
      <c r="B59" s="110">
        <v>2</v>
      </c>
      <c r="C59" s="112" t="str">
        <f t="array" ref="C59">IF(B59&gt;$D$55,"",INDEX($D$43:$M$43 &amp; ": " &amp; $D$45:$M$45,SMALL(INDEX(IF($D$46:$M$52&lt;VLOOKUP($B$55,$B$46:$C$52,2,FALSE),COLUMN($D$46:$M$52)-COLUMN($D$46)+1),MATCH($B$55,$B$46:$B$52,0)),B59)))</f>
        <v>Session 3: 8:00a</v>
      </c>
      <c r="D59" s="110">
        <f t="array" ref="D59">IF(C59="","",VLOOKUP($B$55,$B$46:$C$52,2,FALSE) - INDEX($D$46:$M$52,MATCH($B$55,$B$46:$B$52,0),MATCH(C59,$D$43:$M$43&amp;": "&amp;$D$45:$M$45,0)))</f>
        <v>2</v>
      </c>
    </row>
    <row r="60" spans="2:13" x14ac:dyDescent="0.25">
      <c r="B60" s="110">
        <v>3</v>
      </c>
      <c r="C60" s="112" t="str">
        <f t="array" ref="C60">IF(B60&gt;$D$55,"",INDEX($D$43:$M$43 &amp; ": " &amp; $D$45:$M$45,SMALL(INDEX(IF($D$46:$M$52&lt;VLOOKUP($B$55,$B$46:$C$52,2,FALSE),COLUMN($D$46:$M$52)-COLUMN($D$46)+1),MATCH($B$55,$B$46:$B$52,0)),B60)))</f>
        <v>Session 8: 1:00p</v>
      </c>
      <c r="D60" s="110">
        <f t="array" ref="D60">IF(C60="","",VLOOKUP($B$55,$B$46:$C$52,2,FALSE) - INDEX($D$46:$M$52,MATCH($B$55,$B$46:$B$52,0),MATCH(C60,$D$43:$M$43&amp;": "&amp;$D$45:$M$45,0)))</f>
        <v>2</v>
      </c>
    </row>
    <row r="61" spans="2:13" x14ac:dyDescent="0.25">
      <c r="B61" s="110">
        <v>4</v>
      </c>
      <c r="C61" s="112" t="str">
        <f t="array" ref="C61">IF(B61&gt;$D$55,"",INDEX($D$43:$M$43 &amp; ": " &amp; $D$45:$M$45,SMALL(INDEX(IF($D$46:$M$52&lt;VLOOKUP($B$55,$B$46:$C$52,2,FALSE),COLUMN($D$46:$M$52)-COLUMN($D$46)+1),MATCH($B$55,$B$46:$B$52,0)),B61)))</f>
        <v>Session 9: 8:00a</v>
      </c>
      <c r="D61" s="110">
        <f t="array" ref="D61">IF(C61="","",VLOOKUP($B$55,$B$46:$C$52,2,FALSE) - INDEX($D$46:$M$52,MATCH($B$55,$B$46:$B$52,0),MATCH(C61,$D$43:$M$43&amp;": "&amp;$D$45:$M$45,0)))</f>
        <v>12</v>
      </c>
    </row>
    <row r="62" spans="2:13" x14ac:dyDescent="0.25">
      <c r="B62" s="110">
        <v>5</v>
      </c>
      <c r="C62" s="112" t="str">
        <f t="array" ref="C62">IF(B62&gt;$D$55,"",INDEX($D$43:$M$43 &amp; ": " &amp; $D$45:$M$45,SMALL(INDEX(IF($D$46:$M$52&lt;VLOOKUP($B$55,$B$46:$C$52,2,FALSE),COLUMN($D$46:$M$52)-COLUMN($D$46)+1),MATCH($B$55,$B$46:$B$52,0)),B62)))</f>
        <v>Session 10: 1:00p</v>
      </c>
      <c r="D62" s="110">
        <f t="array" ref="D62">IF(C62="","",VLOOKUP($B$55,$B$46:$C$52,2,FALSE) - INDEX($D$46:$M$52,MATCH($B$55,$B$46:$B$52,0),MATCH(C62,$D$43:$M$43&amp;": "&amp;$D$45:$M$45,0)))</f>
        <v>5</v>
      </c>
    </row>
    <row r="63" spans="2:13" x14ac:dyDescent="0.25">
      <c r="B63" s="110">
        <v>6</v>
      </c>
      <c r="C63" s="112" t="str">
        <f t="array" ref="C63">IF(B63&gt;$D$55,"",INDEX($D$43:$M$43 &amp; ": " &amp; $D$45:$M$45,SMALL(INDEX(IF($D$46:$M$52&lt;VLOOKUP($B$55,$B$46:$C$52,2,FALSE),COLUMN($D$46:$M$52)-COLUMN($D$46)+1),MATCH($B$55,$B$46:$B$52,0)),B63)))</f>
        <v/>
      </c>
      <c r="D63" s="110" t="str">
        <f t="array" ref="D63">IF(C63="","",VLOOKUP($B$55,$B$46:$C$52,2,FALSE) - INDEX($D$46:$M$52,MATCH($B$55,$B$46:$B$52,0),MATCH(C63,$D$43:$M$43&amp;": "&amp;$D$45:$M$45,0)))</f>
        <v/>
      </c>
    </row>
    <row r="64" spans="2:13" x14ac:dyDescent="0.25">
      <c r="B64" s="110">
        <v>7</v>
      </c>
      <c r="C64" s="112" t="str">
        <f t="array" ref="C64">IF(B64&gt;$D$55,"",INDEX($D$43:$M$43 &amp; ": " &amp; $D$45:$M$45,SMALL(INDEX(IF($D$46:$M$52&lt;VLOOKUP($B$55,$B$46:$C$52,2,FALSE),COLUMN($D$46:$M$52)-COLUMN($D$46)+1),MATCH($B$55,$B$46:$B$52,0)),B64)))</f>
        <v/>
      </c>
      <c r="D64" s="110" t="str">
        <f t="array" ref="D64">IF(C64="","",VLOOKUP($B$55,$B$46:$C$52,2,FALSE) - INDEX($D$46:$M$52,MATCH($B$55,$B$46:$B$52,0),MATCH(C64,$D$43:$M$43&amp;": "&amp;$D$45:$M$45,0)))</f>
        <v/>
      </c>
    </row>
    <row r="65" spans="2:6" x14ac:dyDescent="0.25">
      <c r="B65" s="110">
        <v>8</v>
      </c>
      <c r="C65" s="112" t="str">
        <f t="array" ref="C65">IF(B65&gt;$D$55,"",INDEX($D$43:$M$43 &amp; ": " &amp; $D$45:$M$45,SMALL(INDEX(IF($D$46:$M$52&lt;VLOOKUP($B$55,$B$46:$C$52,2,FALSE),COLUMN($D$46:$M$52)-COLUMN($D$46)+1),MATCH($B$55,$B$46:$B$52,0)),B65)))</f>
        <v/>
      </c>
      <c r="D65" s="110" t="str">
        <f t="array" ref="D65">IF(C65="","",VLOOKUP($B$55,$B$46:$C$52,2,FALSE) - INDEX($D$46:$M$52,MATCH($B$55,$B$46:$B$52,0),MATCH(C65,$D$43:$M$43&amp;": "&amp;$D$45:$M$45,0)))</f>
        <v/>
      </c>
    </row>
    <row r="66" spans="2:6" x14ac:dyDescent="0.25">
      <c r="B66" s="110">
        <v>9</v>
      </c>
      <c r="C66" s="112" t="str">
        <f t="array" ref="C66">IF(B66&gt;$D$55,"",INDEX($D$43:$M$43 &amp; ": " &amp; $D$45:$M$45,SMALL(INDEX(IF($D$46:$M$52&lt;VLOOKUP($B$55,$B$46:$C$52,2,FALSE),COLUMN($D$46:$M$52)-COLUMN($D$46)+1),MATCH($B$55,$B$46:$B$52,0)),B66)))</f>
        <v/>
      </c>
      <c r="D66" s="110" t="str">
        <f t="array" ref="D66">IF(C66="","",VLOOKUP($B$55,$B$46:$C$52,2,FALSE) - INDEX($D$46:$M$52,MATCH($B$55,$B$46:$B$52,0),MATCH(C66,$D$43:$M$43&amp;": "&amp;$D$45:$M$45,0)))</f>
        <v/>
      </c>
      <c r="F66" s="2" t="str">
        <f t="array" ref="F66">IF(B66&gt;$D$55,"",INDEX($D$43:$M$43,SMALL(IF(INDEX($D$46:$M$52&lt;VLOOKUP($B$55,$B$46:$C$52,2,FALSE),MATCH($B$55,$B$46:$B$52,0),0),COLUMN($D$46:$M$52)-COLUMN($D$46)+1),B66)))</f>
        <v/>
      </c>
    </row>
    <row r="67" spans="2:6" x14ac:dyDescent="0.25">
      <c r="B67" s="110">
        <v>10</v>
      </c>
      <c r="C67" s="112" t="str">
        <f t="array" ref="C67">IF(B67&gt;$D$55,"",INDEX($D$43:$M$43 &amp; ": " &amp; $D$45:$M$45,SMALL(INDEX(IF($D$46:$M$52&lt;VLOOKUP($B$55,$B$46:$C$52,2,FALSE),COLUMN($D$46:$M$52)-COLUMN($D$46)+1),MATCH($B$55,$B$46:$B$52,0)),B67)))</f>
        <v/>
      </c>
      <c r="D67" s="110" t="str">
        <f t="array" ref="D67">IF(C67="","",VLOOKUP($B$55,$B$46:$C$52,2,FALSE) - INDEX($D$46:$M$52,MATCH($B$55,$B$46:$B$52,0),MATCH(C67,$D$43:$M$43&amp;": "&amp;$D$45:$M$45,0)))</f>
        <v/>
      </c>
      <c r="F67" s="2" t="str">
        <f t="array" ref="F67">IF(B67&gt;$D$55,"",INDEX($D$43:$M$43,SMALL(IF(INDEX($D$46:$M$52&lt;VLOOKUP($B$55,$B$46:$C$52,2,FALSE),MATCH($B$55,$B$46:$B$52,0),0),COLUMN($D$46:$M$52)-COLUMN($D$46)+1),B67)))</f>
        <v/>
      </c>
    </row>
  </sheetData>
  <mergeCells count="4">
    <mergeCell ref="G8:K12"/>
    <mergeCell ref="B42:C44"/>
    <mergeCell ref="D42:M42"/>
    <mergeCell ref="B31:C31"/>
  </mergeCells>
  <dataValidations count="1">
    <dataValidation type="list" allowBlank="1" showInputMessage="1" showErrorMessage="1" sqref="B55">
      <formula1>$B$46:$B$52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L73"/>
  <sheetViews>
    <sheetView zoomScaleNormal="100" workbookViewId="0"/>
  </sheetViews>
  <sheetFormatPr defaultRowHeight="15" x14ac:dyDescent="0.25"/>
  <cols>
    <col min="1" max="1" width="3.7109375" style="2" customWidth="1"/>
    <col min="2" max="2" width="15.85546875" style="2" customWidth="1"/>
    <col min="3" max="3" width="28.5703125" style="2" bestFit="1" customWidth="1"/>
    <col min="4" max="4" width="9.140625" style="2"/>
    <col min="5" max="5" width="17.28515625" style="2" bestFit="1" customWidth="1"/>
    <col min="6" max="6" width="10.7109375" style="2" bestFit="1" customWidth="1"/>
    <col min="7" max="11" width="9.140625" style="2"/>
    <col min="12" max="12" width="10.5703125" style="2" bestFit="1" customWidth="1"/>
    <col min="13" max="16384" width="9.140625" style="2"/>
  </cols>
  <sheetData>
    <row r="2" spans="2:8" ht="18.75" x14ac:dyDescent="0.3">
      <c r="B2" s="20" t="s">
        <v>217</v>
      </c>
      <c r="H2" s="150"/>
    </row>
    <row r="4" spans="2:8" x14ac:dyDescent="0.25">
      <c r="B4" s="22" t="s">
        <v>0</v>
      </c>
    </row>
    <row r="5" spans="2:8" x14ac:dyDescent="0.25">
      <c r="B5" s="21" t="s">
        <v>286</v>
      </c>
    </row>
    <row r="7" spans="2:8" x14ac:dyDescent="0.25">
      <c r="B7" s="124" t="s">
        <v>285</v>
      </c>
      <c r="C7" s="131" t="s">
        <v>216</v>
      </c>
      <c r="D7" s="131" t="s">
        <v>215</v>
      </c>
      <c r="E7" s="131" t="s">
        <v>214</v>
      </c>
      <c r="F7" s="125" t="s">
        <v>213</v>
      </c>
    </row>
    <row r="8" spans="2:8" x14ac:dyDescent="0.25">
      <c r="B8" s="151">
        <v>15072013</v>
      </c>
      <c r="C8" s="152" t="str">
        <f>RIGHT(B8,4)</f>
        <v>2013</v>
      </c>
      <c r="D8" s="152" t="str">
        <f>LEFT(RIGHT(B8,6),2)</f>
        <v>07</v>
      </c>
      <c r="E8" s="152" t="str">
        <f>IF(LEN(B8)=8,LEFT(B8,2),LEFT(B8))</f>
        <v>15</v>
      </c>
      <c r="F8" s="153">
        <f>DATE(C8,D8,E8)</f>
        <v>41470</v>
      </c>
    </row>
    <row r="9" spans="2:8" x14ac:dyDescent="0.25">
      <c r="B9" s="151">
        <v>6062013</v>
      </c>
      <c r="C9" s="152" t="str">
        <f t="shared" ref="C9:C43" si="0">RIGHT(B9,4)</f>
        <v>2013</v>
      </c>
      <c r="D9" s="152" t="str">
        <f t="shared" ref="D9:D43" si="1">LEFT(RIGHT(B9,6),2)</f>
        <v>06</v>
      </c>
      <c r="E9" s="152" t="str">
        <f t="shared" ref="E9:E43" si="2">IF(LEN(B9)=8,LEFT(B9,2),LEFT(B9))</f>
        <v>6</v>
      </c>
      <c r="F9" s="153">
        <f t="shared" ref="F9:F43" si="3">DATE(C9,D9,E9)</f>
        <v>41431</v>
      </c>
    </row>
    <row r="10" spans="2:8" x14ac:dyDescent="0.25">
      <c r="B10" s="151">
        <v>17072001</v>
      </c>
      <c r="C10" s="152" t="str">
        <f t="shared" si="0"/>
        <v>2001</v>
      </c>
      <c r="D10" s="152" t="str">
        <f t="shared" si="1"/>
        <v>07</v>
      </c>
      <c r="E10" s="152" t="str">
        <f t="shared" si="2"/>
        <v>17</v>
      </c>
      <c r="F10" s="153">
        <f t="shared" si="3"/>
        <v>37089</v>
      </c>
    </row>
    <row r="11" spans="2:8" x14ac:dyDescent="0.25">
      <c r="B11" s="151">
        <v>9052014</v>
      </c>
      <c r="C11" s="152" t="str">
        <f t="shared" si="0"/>
        <v>2014</v>
      </c>
      <c r="D11" s="152" t="str">
        <f t="shared" si="1"/>
        <v>05</v>
      </c>
      <c r="E11" s="152" t="str">
        <f t="shared" si="2"/>
        <v>9</v>
      </c>
      <c r="F11" s="153">
        <f t="shared" si="3"/>
        <v>41768</v>
      </c>
    </row>
    <row r="12" spans="2:8" x14ac:dyDescent="0.25">
      <c r="B12" s="151">
        <v>4072013</v>
      </c>
      <c r="C12" s="152" t="str">
        <f t="shared" si="0"/>
        <v>2013</v>
      </c>
      <c r="D12" s="152" t="str">
        <f t="shared" si="1"/>
        <v>07</v>
      </c>
      <c r="E12" s="152" t="str">
        <f t="shared" si="2"/>
        <v>4</v>
      </c>
      <c r="F12" s="153">
        <f t="shared" si="3"/>
        <v>41459</v>
      </c>
    </row>
    <row r="13" spans="2:8" x14ac:dyDescent="0.25">
      <c r="B13" s="151">
        <v>2032001</v>
      </c>
      <c r="C13" s="152" t="str">
        <f t="shared" si="0"/>
        <v>2001</v>
      </c>
      <c r="D13" s="152" t="str">
        <f t="shared" si="1"/>
        <v>03</v>
      </c>
      <c r="E13" s="152" t="str">
        <f t="shared" si="2"/>
        <v>2</v>
      </c>
      <c r="F13" s="153">
        <f t="shared" si="3"/>
        <v>36952</v>
      </c>
    </row>
    <row r="14" spans="2:8" x14ac:dyDescent="0.25">
      <c r="B14" s="151">
        <v>15102014</v>
      </c>
      <c r="C14" s="152" t="str">
        <f t="shared" si="0"/>
        <v>2014</v>
      </c>
      <c r="D14" s="152" t="str">
        <f t="shared" si="1"/>
        <v>10</v>
      </c>
      <c r="E14" s="152" t="str">
        <f t="shared" si="2"/>
        <v>15</v>
      </c>
      <c r="F14" s="153">
        <f t="shared" si="3"/>
        <v>41927</v>
      </c>
    </row>
    <row r="15" spans="2:8" x14ac:dyDescent="0.25">
      <c r="B15" s="151">
        <v>26122016</v>
      </c>
      <c r="C15" s="152" t="str">
        <f t="shared" si="0"/>
        <v>2016</v>
      </c>
      <c r="D15" s="152" t="str">
        <f t="shared" si="1"/>
        <v>12</v>
      </c>
      <c r="E15" s="152" t="str">
        <f t="shared" si="2"/>
        <v>26</v>
      </c>
      <c r="F15" s="153">
        <f t="shared" si="3"/>
        <v>42730</v>
      </c>
    </row>
    <row r="16" spans="2:8" x14ac:dyDescent="0.25">
      <c r="B16" s="151">
        <v>29112001</v>
      </c>
      <c r="C16" s="152" t="str">
        <f t="shared" si="0"/>
        <v>2001</v>
      </c>
      <c r="D16" s="152" t="str">
        <f t="shared" si="1"/>
        <v>11</v>
      </c>
      <c r="E16" s="152" t="str">
        <f t="shared" si="2"/>
        <v>29</v>
      </c>
      <c r="F16" s="153">
        <f t="shared" si="3"/>
        <v>37224</v>
      </c>
    </row>
    <row r="17" spans="2:6" x14ac:dyDescent="0.25">
      <c r="B17" s="151">
        <v>10062010</v>
      </c>
      <c r="C17" s="152" t="str">
        <f t="shared" si="0"/>
        <v>2010</v>
      </c>
      <c r="D17" s="152" t="str">
        <f t="shared" si="1"/>
        <v>06</v>
      </c>
      <c r="E17" s="152" t="str">
        <f t="shared" si="2"/>
        <v>10</v>
      </c>
      <c r="F17" s="153">
        <f t="shared" si="3"/>
        <v>40339</v>
      </c>
    </row>
    <row r="18" spans="2:6" x14ac:dyDescent="0.25">
      <c r="B18" s="151">
        <v>18122012</v>
      </c>
      <c r="C18" s="152" t="str">
        <f t="shared" si="0"/>
        <v>2012</v>
      </c>
      <c r="D18" s="152" t="str">
        <f t="shared" si="1"/>
        <v>12</v>
      </c>
      <c r="E18" s="152" t="str">
        <f t="shared" si="2"/>
        <v>18</v>
      </c>
      <c r="F18" s="153">
        <f t="shared" si="3"/>
        <v>41261</v>
      </c>
    </row>
    <row r="19" spans="2:6" x14ac:dyDescent="0.25">
      <c r="B19" s="151">
        <v>16052002</v>
      </c>
      <c r="C19" s="152" t="str">
        <f t="shared" si="0"/>
        <v>2002</v>
      </c>
      <c r="D19" s="152" t="str">
        <f t="shared" si="1"/>
        <v>05</v>
      </c>
      <c r="E19" s="152" t="str">
        <f t="shared" si="2"/>
        <v>16</v>
      </c>
      <c r="F19" s="153">
        <f t="shared" si="3"/>
        <v>37392</v>
      </c>
    </row>
    <row r="20" spans="2:6" x14ac:dyDescent="0.25">
      <c r="B20" s="151">
        <v>10062006</v>
      </c>
      <c r="C20" s="152" t="str">
        <f t="shared" si="0"/>
        <v>2006</v>
      </c>
      <c r="D20" s="152" t="str">
        <f t="shared" si="1"/>
        <v>06</v>
      </c>
      <c r="E20" s="152" t="str">
        <f t="shared" si="2"/>
        <v>10</v>
      </c>
      <c r="F20" s="153">
        <f t="shared" si="3"/>
        <v>38878</v>
      </c>
    </row>
    <row r="21" spans="2:6" x14ac:dyDescent="0.25">
      <c r="B21" s="151">
        <v>1032004</v>
      </c>
      <c r="C21" s="152" t="str">
        <f t="shared" si="0"/>
        <v>2004</v>
      </c>
      <c r="D21" s="152" t="str">
        <f t="shared" si="1"/>
        <v>03</v>
      </c>
      <c r="E21" s="152" t="str">
        <f t="shared" si="2"/>
        <v>1</v>
      </c>
      <c r="F21" s="153">
        <f t="shared" si="3"/>
        <v>38047</v>
      </c>
    </row>
    <row r="22" spans="2:6" x14ac:dyDescent="0.25">
      <c r="B22" s="151">
        <v>22082014</v>
      </c>
      <c r="C22" s="152" t="str">
        <f t="shared" si="0"/>
        <v>2014</v>
      </c>
      <c r="D22" s="152" t="str">
        <f t="shared" si="1"/>
        <v>08</v>
      </c>
      <c r="E22" s="152" t="str">
        <f t="shared" si="2"/>
        <v>22</v>
      </c>
      <c r="F22" s="153">
        <f t="shared" si="3"/>
        <v>41873</v>
      </c>
    </row>
    <row r="23" spans="2:6" x14ac:dyDescent="0.25">
      <c r="B23" s="151">
        <v>25042006</v>
      </c>
      <c r="C23" s="152" t="str">
        <f t="shared" si="0"/>
        <v>2006</v>
      </c>
      <c r="D23" s="152" t="str">
        <f t="shared" si="1"/>
        <v>04</v>
      </c>
      <c r="E23" s="152" t="str">
        <f t="shared" si="2"/>
        <v>25</v>
      </c>
      <c r="F23" s="153">
        <f t="shared" si="3"/>
        <v>38832</v>
      </c>
    </row>
    <row r="24" spans="2:6" x14ac:dyDescent="0.25">
      <c r="B24" s="151">
        <v>24102006</v>
      </c>
      <c r="C24" s="152" t="str">
        <f t="shared" si="0"/>
        <v>2006</v>
      </c>
      <c r="D24" s="152" t="str">
        <f t="shared" si="1"/>
        <v>10</v>
      </c>
      <c r="E24" s="152" t="str">
        <f t="shared" si="2"/>
        <v>24</v>
      </c>
      <c r="F24" s="153">
        <f t="shared" si="3"/>
        <v>39014</v>
      </c>
    </row>
    <row r="25" spans="2:6" x14ac:dyDescent="0.25">
      <c r="B25" s="151">
        <v>5022001</v>
      </c>
      <c r="C25" s="152" t="str">
        <f t="shared" si="0"/>
        <v>2001</v>
      </c>
      <c r="D25" s="152" t="str">
        <f t="shared" si="1"/>
        <v>02</v>
      </c>
      <c r="E25" s="152" t="str">
        <f t="shared" si="2"/>
        <v>5</v>
      </c>
      <c r="F25" s="153">
        <f t="shared" si="3"/>
        <v>36927</v>
      </c>
    </row>
    <row r="26" spans="2:6" x14ac:dyDescent="0.25">
      <c r="B26" s="151">
        <v>11092014</v>
      </c>
      <c r="C26" s="152" t="str">
        <f t="shared" si="0"/>
        <v>2014</v>
      </c>
      <c r="D26" s="152" t="str">
        <f t="shared" si="1"/>
        <v>09</v>
      </c>
      <c r="E26" s="152" t="str">
        <f t="shared" si="2"/>
        <v>11</v>
      </c>
      <c r="F26" s="153">
        <f t="shared" si="3"/>
        <v>41893</v>
      </c>
    </row>
    <row r="27" spans="2:6" x14ac:dyDescent="0.25">
      <c r="B27" s="151">
        <v>28012008</v>
      </c>
      <c r="C27" s="152" t="str">
        <f t="shared" si="0"/>
        <v>2008</v>
      </c>
      <c r="D27" s="152" t="str">
        <f t="shared" si="1"/>
        <v>01</v>
      </c>
      <c r="E27" s="152" t="str">
        <f t="shared" si="2"/>
        <v>28</v>
      </c>
      <c r="F27" s="153">
        <f t="shared" si="3"/>
        <v>39475</v>
      </c>
    </row>
    <row r="28" spans="2:6" x14ac:dyDescent="0.25">
      <c r="B28" s="151">
        <v>3032008</v>
      </c>
      <c r="C28" s="152" t="str">
        <f t="shared" si="0"/>
        <v>2008</v>
      </c>
      <c r="D28" s="152" t="str">
        <f t="shared" si="1"/>
        <v>03</v>
      </c>
      <c r="E28" s="152" t="str">
        <f t="shared" si="2"/>
        <v>3</v>
      </c>
      <c r="F28" s="153">
        <f t="shared" si="3"/>
        <v>39510</v>
      </c>
    </row>
    <row r="29" spans="2:6" x14ac:dyDescent="0.25">
      <c r="B29" s="151">
        <v>4092016</v>
      </c>
      <c r="C29" s="152" t="str">
        <f t="shared" si="0"/>
        <v>2016</v>
      </c>
      <c r="D29" s="152" t="str">
        <f t="shared" si="1"/>
        <v>09</v>
      </c>
      <c r="E29" s="152" t="str">
        <f t="shared" si="2"/>
        <v>4</v>
      </c>
      <c r="F29" s="153">
        <f t="shared" si="3"/>
        <v>42617</v>
      </c>
    </row>
    <row r="30" spans="2:6" x14ac:dyDescent="0.25">
      <c r="B30" s="151">
        <v>24022001</v>
      </c>
      <c r="C30" s="152" t="str">
        <f t="shared" si="0"/>
        <v>2001</v>
      </c>
      <c r="D30" s="152" t="str">
        <f t="shared" si="1"/>
        <v>02</v>
      </c>
      <c r="E30" s="152" t="str">
        <f t="shared" si="2"/>
        <v>24</v>
      </c>
      <c r="F30" s="153">
        <f t="shared" si="3"/>
        <v>36946</v>
      </c>
    </row>
    <row r="31" spans="2:6" x14ac:dyDescent="0.25">
      <c r="B31" s="151">
        <v>16102010</v>
      </c>
      <c r="C31" s="152" t="str">
        <f t="shared" si="0"/>
        <v>2010</v>
      </c>
      <c r="D31" s="152" t="str">
        <f t="shared" si="1"/>
        <v>10</v>
      </c>
      <c r="E31" s="152" t="str">
        <f t="shared" si="2"/>
        <v>16</v>
      </c>
      <c r="F31" s="153">
        <f t="shared" si="3"/>
        <v>40467</v>
      </c>
    </row>
    <row r="32" spans="2:6" x14ac:dyDescent="0.25">
      <c r="B32" s="151">
        <v>7122013</v>
      </c>
      <c r="C32" s="152" t="str">
        <f t="shared" si="0"/>
        <v>2013</v>
      </c>
      <c r="D32" s="152" t="str">
        <f t="shared" si="1"/>
        <v>12</v>
      </c>
      <c r="E32" s="152" t="str">
        <f t="shared" si="2"/>
        <v>7</v>
      </c>
      <c r="F32" s="153">
        <f t="shared" si="3"/>
        <v>41615</v>
      </c>
    </row>
    <row r="33" spans="2:6" x14ac:dyDescent="0.25">
      <c r="B33" s="151">
        <v>30092014</v>
      </c>
      <c r="C33" s="152" t="str">
        <f t="shared" si="0"/>
        <v>2014</v>
      </c>
      <c r="D33" s="152" t="str">
        <f t="shared" si="1"/>
        <v>09</v>
      </c>
      <c r="E33" s="152" t="str">
        <f t="shared" si="2"/>
        <v>30</v>
      </c>
      <c r="F33" s="153">
        <f t="shared" si="3"/>
        <v>41912</v>
      </c>
    </row>
    <row r="34" spans="2:6" x14ac:dyDescent="0.25">
      <c r="B34" s="151">
        <v>24102003</v>
      </c>
      <c r="C34" s="152" t="str">
        <f t="shared" si="0"/>
        <v>2003</v>
      </c>
      <c r="D34" s="152" t="str">
        <f t="shared" si="1"/>
        <v>10</v>
      </c>
      <c r="E34" s="152" t="str">
        <f t="shared" si="2"/>
        <v>24</v>
      </c>
      <c r="F34" s="153">
        <f t="shared" si="3"/>
        <v>37918</v>
      </c>
    </row>
    <row r="35" spans="2:6" x14ac:dyDescent="0.25">
      <c r="B35" s="151">
        <v>4122005</v>
      </c>
      <c r="C35" s="152" t="str">
        <f t="shared" si="0"/>
        <v>2005</v>
      </c>
      <c r="D35" s="152" t="str">
        <f t="shared" si="1"/>
        <v>12</v>
      </c>
      <c r="E35" s="152" t="str">
        <f t="shared" si="2"/>
        <v>4</v>
      </c>
      <c r="F35" s="153">
        <f t="shared" si="3"/>
        <v>38690</v>
      </c>
    </row>
    <row r="36" spans="2:6" x14ac:dyDescent="0.25">
      <c r="B36" s="151">
        <v>7022015</v>
      </c>
      <c r="C36" s="152" t="str">
        <f t="shared" si="0"/>
        <v>2015</v>
      </c>
      <c r="D36" s="152" t="str">
        <f t="shared" si="1"/>
        <v>02</v>
      </c>
      <c r="E36" s="152" t="str">
        <f t="shared" si="2"/>
        <v>7</v>
      </c>
      <c r="F36" s="153">
        <f t="shared" si="3"/>
        <v>42042</v>
      </c>
    </row>
    <row r="37" spans="2:6" x14ac:dyDescent="0.25">
      <c r="B37" s="151">
        <v>9042005</v>
      </c>
      <c r="C37" s="152" t="str">
        <f t="shared" si="0"/>
        <v>2005</v>
      </c>
      <c r="D37" s="152" t="str">
        <f t="shared" si="1"/>
        <v>04</v>
      </c>
      <c r="E37" s="152" t="str">
        <f t="shared" si="2"/>
        <v>9</v>
      </c>
      <c r="F37" s="153">
        <f t="shared" si="3"/>
        <v>38451</v>
      </c>
    </row>
    <row r="38" spans="2:6" x14ac:dyDescent="0.25">
      <c r="B38" s="151">
        <v>21012001</v>
      </c>
      <c r="C38" s="152" t="str">
        <f t="shared" si="0"/>
        <v>2001</v>
      </c>
      <c r="D38" s="152" t="str">
        <f t="shared" si="1"/>
        <v>01</v>
      </c>
      <c r="E38" s="152" t="str">
        <f t="shared" si="2"/>
        <v>21</v>
      </c>
      <c r="F38" s="153">
        <f t="shared" si="3"/>
        <v>36912</v>
      </c>
    </row>
    <row r="39" spans="2:6" x14ac:dyDescent="0.25">
      <c r="B39" s="151">
        <v>7052016</v>
      </c>
      <c r="C39" s="152" t="str">
        <f t="shared" si="0"/>
        <v>2016</v>
      </c>
      <c r="D39" s="152" t="str">
        <f t="shared" si="1"/>
        <v>05</v>
      </c>
      <c r="E39" s="152" t="str">
        <f t="shared" si="2"/>
        <v>7</v>
      </c>
      <c r="F39" s="153">
        <f t="shared" si="3"/>
        <v>42497</v>
      </c>
    </row>
    <row r="40" spans="2:6" x14ac:dyDescent="0.25">
      <c r="B40" s="151">
        <v>3122012</v>
      </c>
      <c r="C40" s="152" t="str">
        <f t="shared" si="0"/>
        <v>2012</v>
      </c>
      <c r="D40" s="152" t="str">
        <f t="shared" si="1"/>
        <v>12</v>
      </c>
      <c r="E40" s="152" t="str">
        <f t="shared" si="2"/>
        <v>3</v>
      </c>
      <c r="F40" s="153">
        <f t="shared" si="3"/>
        <v>41246</v>
      </c>
    </row>
    <row r="41" spans="2:6" x14ac:dyDescent="0.25">
      <c r="B41" s="151">
        <v>4122006</v>
      </c>
      <c r="C41" s="152" t="str">
        <f t="shared" si="0"/>
        <v>2006</v>
      </c>
      <c r="D41" s="152" t="str">
        <f t="shared" si="1"/>
        <v>12</v>
      </c>
      <c r="E41" s="152" t="str">
        <f t="shared" si="2"/>
        <v>4</v>
      </c>
      <c r="F41" s="153">
        <f t="shared" si="3"/>
        <v>39055</v>
      </c>
    </row>
    <row r="42" spans="2:6" x14ac:dyDescent="0.25">
      <c r="B42" s="151">
        <v>21082005</v>
      </c>
      <c r="C42" s="152" t="str">
        <f t="shared" si="0"/>
        <v>2005</v>
      </c>
      <c r="D42" s="152" t="str">
        <f t="shared" si="1"/>
        <v>08</v>
      </c>
      <c r="E42" s="152" t="str">
        <f t="shared" si="2"/>
        <v>21</v>
      </c>
      <c r="F42" s="153">
        <f t="shared" si="3"/>
        <v>38585</v>
      </c>
    </row>
    <row r="43" spans="2:6" x14ac:dyDescent="0.25">
      <c r="B43" s="154">
        <v>10052011</v>
      </c>
      <c r="C43" s="155" t="str">
        <f t="shared" si="0"/>
        <v>2011</v>
      </c>
      <c r="D43" s="155" t="str">
        <f t="shared" si="1"/>
        <v>05</v>
      </c>
      <c r="E43" s="155" t="str">
        <f t="shared" si="2"/>
        <v>10</v>
      </c>
      <c r="F43" s="156">
        <f t="shared" si="3"/>
        <v>40673</v>
      </c>
    </row>
    <row r="45" spans="2:6" ht="18.75" x14ac:dyDescent="0.3">
      <c r="B45" s="157" t="s">
        <v>221</v>
      </c>
    </row>
    <row r="47" spans="2:6" x14ac:dyDescent="0.25">
      <c r="B47" s="159" t="s">
        <v>0</v>
      </c>
    </row>
    <row r="48" spans="2:6" x14ac:dyDescent="0.25">
      <c r="B48" s="158" t="s">
        <v>287</v>
      </c>
    </row>
    <row r="50" spans="2:12" x14ac:dyDescent="0.25">
      <c r="B50" s="163" t="s">
        <v>6</v>
      </c>
      <c r="C50" s="164" t="s">
        <v>219</v>
      </c>
      <c r="D50" s="164" t="s">
        <v>220</v>
      </c>
      <c r="E50" s="164" t="s">
        <v>222</v>
      </c>
      <c r="F50" s="165" t="s">
        <v>223</v>
      </c>
      <c r="L50" s="160"/>
    </row>
    <row r="51" spans="2:12" x14ac:dyDescent="0.25">
      <c r="B51" s="34">
        <v>1</v>
      </c>
      <c r="C51" s="25" t="s">
        <v>228</v>
      </c>
      <c r="D51" s="166">
        <f>FIND("-",C51)</f>
        <v>18</v>
      </c>
      <c r="E51" s="171" t="str">
        <f>LEFT(C51,D51-2)</f>
        <v>Ashley Hernandez</v>
      </c>
      <c r="F51" s="173">
        <f>DATEVALUE(MID(C51,D51+2,LEN(C51)-D51-1))</f>
        <v>42375</v>
      </c>
    </row>
    <row r="52" spans="2:12" x14ac:dyDescent="0.25">
      <c r="B52" s="34">
        <f>B51+1</f>
        <v>2</v>
      </c>
      <c r="C52" s="25" t="s">
        <v>224</v>
      </c>
      <c r="D52" s="166">
        <f t="shared" ref="D52:D58" si="4">FIND("-",C52)</f>
        <v>14</v>
      </c>
      <c r="E52" s="171" t="str">
        <f t="shared" ref="E52:E58" si="5">LEFT(C52,D52-2)</f>
        <v>Maria Jenson</v>
      </c>
      <c r="F52" s="173">
        <f t="shared" ref="F52:F58" si="6">DATEVALUE(MID(C52,D52+2,LEN(C52)-D52-1))</f>
        <v>42337</v>
      </c>
    </row>
    <row r="53" spans="2:12" x14ac:dyDescent="0.25">
      <c r="B53" s="34">
        <f t="shared" ref="B53:B58" si="7">B52+1</f>
        <v>3</v>
      </c>
      <c r="C53" s="25" t="s">
        <v>225</v>
      </c>
      <c r="D53" s="166">
        <f t="shared" si="4"/>
        <v>17</v>
      </c>
      <c r="E53" s="171" t="str">
        <f t="shared" si="5"/>
        <v>Raquel Jamerson</v>
      </c>
      <c r="F53" s="173">
        <f t="shared" si="6"/>
        <v>42366</v>
      </c>
    </row>
    <row r="54" spans="2:12" x14ac:dyDescent="0.25">
      <c r="B54" s="34">
        <f t="shared" si="7"/>
        <v>4</v>
      </c>
      <c r="C54" s="25" t="s">
        <v>226</v>
      </c>
      <c r="D54" s="166">
        <f t="shared" si="4"/>
        <v>16</v>
      </c>
      <c r="E54" s="171" t="str">
        <f t="shared" si="5"/>
        <v>Abdalla Brooks</v>
      </c>
      <c r="F54" s="173">
        <f t="shared" si="6"/>
        <v>42369</v>
      </c>
    </row>
    <row r="55" spans="2:12" x14ac:dyDescent="0.25">
      <c r="B55" s="34">
        <f t="shared" si="7"/>
        <v>5</v>
      </c>
      <c r="C55" s="25" t="s">
        <v>227</v>
      </c>
      <c r="D55" s="166">
        <f t="shared" si="4"/>
        <v>8</v>
      </c>
      <c r="E55" s="171" t="str">
        <f t="shared" si="5"/>
        <v>Jo Ray</v>
      </c>
      <c r="F55" s="173">
        <f t="shared" si="6"/>
        <v>42718</v>
      </c>
    </row>
    <row r="56" spans="2:12" x14ac:dyDescent="0.25">
      <c r="B56" s="34">
        <f t="shared" si="7"/>
        <v>6</v>
      </c>
      <c r="C56" s="25" t="s">
        <v>229</v>
      </c>
      <c r="D56" s="166">
        <f t="shared" si="4"/>
        <v>16</v>
      </c>
      <c r="E56" s="171" t="str">
        <f t="shared" si="5"/>
        <v>Abdalla Brooks</v>
      </c>
      <c r="F56" s="173">
        <f t="shared" si="6"/>
        <v>42411</v>
      </c>
    </row>
    <row r="57" spans="2:12" x14ac:dyDescent="0.25">
      <c r="B57" s="34">
        <f t="shared" si="7"/>
        <v>7</v>
      </c>
      <c r="C57" s="25" t="s">
        <v>230</v>
      </c>
      <c r="D57" s="166">
        <f t="shared" si="4"/>
        <v>13</v>
      </c>
      <c r="E57" s="171" t="str">
        <f t="shared" si="5"/>
        <v>Maria Costa</v>
      </c>
      <c r="F57" s="173">
        <f t="shared" si="6"/>
        <v>42437</v>
      </c>
    </row>
    <row r="58" spans="2:12" x14ac:dyDescent="0.25">
      <c r="B58" s="35">
        <f t="shared" si="7"/>
        <v>8</v>
      </c>
      <c r="C58" s="23" t="s">
        <v>231</v>
      </c>
      <c r="D58" s="167">
        <f t="shared" si="4"/>
        <v>14</v>
      </c>
      <c r="E58" s="172" t="str">
        <f t="shared" si="5"/>
        <v>Raquel Smith</v>
      </c>
      <c r="F58" s="174">
        <f t="shared" si="6"/>
        <v>42371</v>
      </c>
    </row>
    <row r="60" spans="2:12" ht="18.75" x14ac:dyDescent="0.3">
      <c r="B60" s="168" t="s">
        <v>232</v>
      </c>
    </row>
    <row r="62" spans="2:12" x14ac:dyDescent="0.25">
      <c r="B62" s="170" t="s">
        <v>0</v>
      </c>
    </row>
    <row r="63" spans="2:12" x14ac:dyDescent="0.25">
      <c r="B63" s="169" t="s">
        <v>277</v>
      </c>
    </row>
    <row r="65" spans="2:10" x14ac:dyDescent="0.25">
      <c r="B65" s="194" t="s">
        <v>272</v>
      </c>
      <c r="C65" s="195" t="s">
        <v>235</v>
      </c>
      <c r="D65" s="274" t="s">
        <v>276</v>
      </c>
      <c r="E65" s="274"/>
      <c r="F65" s="274"/>
      <c r="G65" s="274"/>
      <c r="H65" s="274"/>
      <c r="I65" s="274"/>
      <c r="J65" s="275"/>
    </row>
    <row r="66" spans="2:10" ht="30" customHeight="1" x14ac:dyDescent="0.25">
      <c r="B66" s="192">
        <v>1</v>
      </c>
      <c r="C66" s="193" t="s">
        <v>240</v>
      </c>
      <c r="D66" s="278" t="str">
        <f>VLOOKUP(TRIM(C66),'Bond Credit Ratings'!$B$2:$E$23,4,FALSE)</f>
        <v>Obligor has VERY STRONG capacity to meet its financial commitments. It differs from the highest-rated obligors only to a small degree.</v>
      </c>
      <c r="E66" s="278"/>
      <c r="F66" s="278"/>
      <c r="G66" s="278"/>
      <c r="H66" s="278"/>
      <c r="I66" s="278"/>
      <c r="J66" s="279"/>
    </row>
    <row r="67" spans="2:10" ht="30" customHeight="1" x14ac:dyDescent="0.25">
      <c r="B67" s="188">
        <v>2</v>
      </c>
      <c r="C67" s="189" t="s">
        <v>273</v>
      </c>
      <c r="D67" s="276" t="str">
        <f>VLOOKUP(TRIM(C67),'Bond Credit Ratings'!$B$2:$E$23,4,FALSE)</f>
        <v>Obligor has VERY STRONG capacity to meet its financial commitments. It differs from the highest-rated obligors only to a small degree.</v>
      </c>
      <c r="E67" s="276"/>
      <c r="F67" s="276"/>
      <c r="G67" s="276"/>
      <c r="H67" s="276"/>
      <c r="I67" s="276"/>
      <c r="J67" s="277"/>
    </row>
    <row r="68" spans="2:10" ht="30" customHeight="1" x14ac:dyDescent="0.25">
      <c r="B68" s="188">
        <v>3</v>
      </c>
      <c r="C68" s="189" t="s">
        <v>274</v>
      </c>
      <c r="D68" s="276" t="str">
        <f>VLOOKUP(TRIM(C68),'Bond Credit Ratings'!$B$2:$E$23,4,FALSE)</f>
        <v>Obligor has VERY STRONG capacity to meet its financial commitments. It differs from the highest-rated obligors only to a small degree.</v>
      </c>
      <c r="E68" s="276"/>
      <c r="F68" s="276"/>
      <c r="G68" s="276"/>
      <c r="H68" s="276"/>
      <c r="I68" s="276"/>
      <c r="J68" s="277"/>
    </row>
    <row r="69" spans="2:10" ht="30" customHeight="1" x14ac:dyDescent="0.25">
      <c r="B69" s="188">
        <v>4</v>
      </c>
      <c r="C69" s="189" t="s">
        <v>275</v>
      </c>
      <c r="D69" s="276" t="str">
        <f>VLOOKUP(TRIM(C69),'Bond Credit Ratings'!$B$2:$E$23,4,FALSE)</f>
        <v>Obligor has STRONG capacity to meet its financial commitments but is somewhat more susceptible to the adverse effects of changes in circumstances and economic conditions than obligors in higher-rated categories.</v>
      </c>
      <c r="E69" s="276"/>
      <c r="F69" s="276"/>
      <c r="G69" s="276"/>
      <c r="H69" s="276"/>
      <c r="I69" s="276"/>
      <c r="J69" s="277"/>
    </row>
    <row r="70" spans="2:10" ht="30" customHeight="1" x14ac:dyDescent="0.25">
      <c r="B70" s="188">
        <v>5</v>
      </c>
      <c r="C70" s="189" t="s">
        <v>246</v>
      </c>
      <c r="D70" s="276" t="str">
        <f>VLOOKUP(TRIM(C70),'Bond Credit Ratings'!$B$2:$E$23,4,FALSE)</f>
        <v>Obligor has STRONG capacity to meet its financial commitments but is somewhat more susceptible to the adverse effects of changes in circumstances and economic conditions than obligors in higher-rated categories.</v>
      </c>
      <c r="E70" s="276"/>
      <c r="F70" s="276"/>
      <c r="G70" s="276"/>
      <c r="H70" s="276"/>
      <c r="I70" s="276"/>
      <c r="J70" s="277"/>
    </row>
    <row r="71" spans="2:10" ht="30" customHeight="1" x14ac:dyDescent="0.25">
      <c r="B71" s="188">
        <v>6</v>
      </c>
      <c r="C71" s="189" t="s">
        <v>236</v>
      </c>
      <c r="D71" s="276" t="str">
        <f>VLOOKUP(TRIM(C71),'Bond Credit Ratings'!$B$2:$E$23,4,FALSE)</f>
        <v>Obligor has EXTREMELY STRONG capacity to meet its financial commitments.</v>
      </c>
      <c r="E71" s="276"/>
      <c r="F71" s="276"/>
      <c r="G71" s="276"/>
      <c r="H71" s="276"/>
      <c r="I71" s="276"/>
      <c r="J71" s="277"/>
    </row>
    <row r="72" spans="2:10" ht="30" customHeight="1" x14ac:dyDescent="0.25">
      <c r="B72" s="188">
        <v>7</v>
      </c>
      <c r="C72" s="189" t="s">
        <v>236</v>
      </c>
      <c r="D72" s="276" t="str">
        <f>VLOOKUP(TRIM(C72),'Bond Credit Ratings'!$B$2:$E$23,4,FALSE)</f>
        <v>Obligor has EXTREMELY STRONG capacity to meet its financial commitments.</v>
      </c>
      <c r="E72" s="276"/>
      <c r="F72" s="276"/>
      <c r="G72" s="276"/>
      <c r="H72" s="276"/>
      <c r="I72" s="276"/>
      <c r="J72" s="277"/>
    </row>
    <row r="73" spans="2:10" ht="30" customHeight="1" x14ac:dyDescent="0.25">
      <c r="B73" s="190">
        <v>8</v>
      </c>
      <c r="C73" s="191" t="s">
        <v>247</v>
      </c>
      <c r="D73" s="272" t="str">
        <f>VLOOKUP(TRIM(C73),'Bond Credit Ratings'!$B$2:$E$23,4,FALSE)</f>
        <v>Obligor has STRONG capacity to meet its financial commitments but is somewhat more susceptible to the adverse effects of changes in circumstances and economic conditions than obligors in higher-rated categories.</v>
      </c>
      <c r="E73" s="272"/>
      <c r="F73" s="272"/>
      <c r="G73" s="272"/>
      <c r="H73" s="272"/>
      <c r="I73" s="272"/>
      <c r="J73" s="273"/>
    </row>
  </sheetData>
  <mergeCells count="9">
    <mergeCell ref="D73:J73"/>
    <mergeCell ref="D65:J65"/>
    <mergeCell ref="D72:J72"/>
    <mergeCell ref="D66:J66"/>
    <mergeCell ref="D67:J67"/>
    <mergeCell ref="D68:J68"/>
    <mergeCell ref="D69:J69"/>
    <mergeCell ref="D70:J70"/>
    <mergeCell ref="D71:J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1:E23"/>
  <sheetViews>
    <sheetView workbookViewId="0"/>
  </sheetViews>
  <sheetFormatPr defaultRowHeight="15" x14ac:dyDescent="0.25"/>
  <cols>
    <col min="1" max="1" width="3.7109375" style="25" customWidth="1"/>
    <col min="2" max="4" width="9.140625" style="25"/>
    <col min="5" max="5" width="91" style="25" customWidth="1"/>
    <col min="6" max="16384" width="9.140625" style="25"/>
  </cols>
  <sheetData>
    <row r="1" spans="2:5" ht="6" customHeight="1" x14ac:dyDescent="0.25"/>
    <row r="2" spans="2:5" x14ac:dyDescent="0.25">
      <c r="B2" s="175" t="s">
        <v>235</v>
      </c>
      <c r="C2" s="176" t="s">
        <v>234</v>
      </c>
      <c r="D2" s="176" t="s">
        <v>233</v>
      </c>
      <c r="E2" s="177" t="s">
        <v>276</v>
      </c>
    </row>
    <row r="3" spans="2:5" x14ac:dyDescent="0.25">
      <c r="B3" s="178" t="s">
        <v>236</v>
      </c>
      <c r="C3" s="179" t="s">
        <v>237</v>
      </c>
      <c r="D3" s="179" t="s">
        <v>237</v>
      </c>
      <c r="E3" s="180" t="s">
        <v>278</v>
      </c>
    </row>
    <row r="4" spans="2:5" ht="24" x14ac:dyDescent="0.25">
      <c r="B4" s="181" t="s">
        <v>238</v>
      </c>
      <c r="C4" s="182" t="s">
        <v>239</v>
      </c>
      <c r="D4" s="182" t="s">
        <v>239</v>
      </c>
      <c r="E4" s="183" t="s">
        <v>279</v>
      </c>
    </row>
    <row r="5" spans="2:5" ht="24" x14ac:dyDescent="0.25">
      <c r="B5" s="181" t="s">
        <v>240</v>
      </c>
      <c r="C5" s="182" t="s">
        <v>241</v>
      </c>
      <c r="D5" s="182" t="s">
        <v>241</v>
      </c>
      <c r="E5" s="183" t="s">
        <v>279</v>
      </c>
    </row>
    <row r="6" spans="2:5" ht="24" x14ac:dyDescent="0.25">
      <c r="B6" s="181" t="s">
        <v>242</v>
      </c>
      <c r="C6" s="182" t="s">
        <v>243</v>
      </c>
      <c r="D6" s="182" t="s">
        <v>243</v>
      </c>
      <c r="E6" s="183" t="s">
        <v>279</v>
      </c>
    </row>
    <row r="7" spans="2:5" ht="24" x14ac:dyDescent="0.25">
      <c r="B7" s="181" t="s">
        <v>244</v>
      </c>
      <c r="C7" s="182" t="s">
        <v>245</v>
      </c>
      <c r="D7" s="182" t="s">
        <v>245</v>
      </c>
      <c r="E7" s="183" t="s">
        <v>433</v>
      </c>
    </row>
    <row r="8" spans="2:5" ht="24" x14ac:dyDescent="0.25">
      <c r="B8" s="181" t="s">
        <v>246</v>
      </c>
      <c r="C8" s="182" t="s">
        <v>10</v>
      </c>
      <c r="D8" s="182" t="s">
        <v>10</v>
      </c>
      <c r="E8" s="183" t="s">
        <v>433</v>
      </c>
    </row>
    <row r="9" spans="2:5" ht="24" x14ac:dyDescent="0.25">
      <c r="B9" s="181" t="s">
        <v>247</v>
      </c>
      <c r="C9" s="182" t="s">
        <v>248</v>
      </c>
      <c r="D9" s="182" t="s">
        <v>248</v>
      </c>
      <c r="E9" s="183" t="s">
        <v>433</v>
      </c>
    </row>
    <row r="10" spans="2:5" ht="36" x14ac:dyDescent="0.25">
      <c r="B10" s="181" t="s">
        <v>249</v>
      </c>
      <c r="C10" s="182" t="s">
        <v>250</v>
      </c>
      <c r="D10" s="182" t="s">
        <v>250</v>
      </c>
      <c r="E10" s="183" t="s">
        <v>280</v>
      </c>
    </row>
    <row r="11" spans="2:5" ht="36" x14ac:dyDescent="0.25">
      <c r="B11" s="181" t="s">
        <v>251</v>
      </c>
      <c r="C11" s="182" t="s">
        <v>252</v>
      </c>
      <c r="D11" s="182" t="s">
        <v>252</v>
      </c>
      <c r="E11" s="183" t="s">
        <v>280</v>
      </c>
    </row>
    <row r="12" spans="2:5" ht="36" x14ac:dyDescent="0.25">
      <c r="B12" s="181" t="s">
        <v>253</v>
      </c>
      <c r="C12" s="182" t="s">
        <v>254</v>
      </c>
      <c r="D12" s="182" t="s">
        <v>254</v>
      </c>
      <c r="E12" s="183" t="s">
        <v>280</v>
      </c>
    </row>
    <row r="13" spans="2:5" ht="36" x14ac:dyDescent="0.25">
      <c r="B13" s="181" t="s">
        <v>255</v>
      </c>
      <c r="C13" s="182" t="s">
        <v>256</v>
      </c>
      <c r="D13" s="182" t="s">
        <v>256</v>
      </c>
      <c r="E13" s="183" t="s">
        <v>281</v>
      </c>
    </row>
    <row r="14" spans="2:5" ht="36" x14ac:dyDescent="0.25">
      <c r="B14" s="181" t="s">
        <v>257</v>
      </c>
      <c r="C14" s="182" t="s">
        <v>258</v>
      </c>
      <c r="D14" s="182" t="s">
        <v>258</v>
      </c>
      <c r="E14" s="183" t="s">
        <v>281</v>
      </c>
    </row>
    <row r="15" spans="2:5" ht="36" x14ac:dyDescent="0.25">
      <c r="B15" s="181" t="s">
        <v>259</v>
      </c>
      <c r="C15" s="182" t="s">
        <v>260</v>
      </c>
      <c r="D15" s="182" t="s">
        <v>260</v>
      </c>
      <c r="E15" s="183" t="s">
        <v>281</v>
      </c>
    </row>
    <row r="16" spans="2:5" ht="36" x14ac:dyDescent="0.25">
      <c r="B16" s="181" t="s">
        <v>261</v>
      </c>
      <c r="C16" s="182" t="s">
        <v>262</v>
      </c>
      <c r="D16" s="182" t="s">
        <v>262</v>
      </c>
      <c r="E16" s="183" t="s">
        <v>282</v>
      </c>
    </row>
    <row r="17" spans="2:5" ht="36" x14ac:dyDescent="0.25">
      <c r="B17" s="181" t="s">
        <v>263</v>
      </c>
      <c r="C17" s="182" t="s">
        <v>9</v>
      </c>
      <c r="D17" s="182" t="s">
        <v>9</v>
      </c>
      <c r="E17" s="183" t="s">
        <v>282</v>
      </c>
    </row>
    <row r="18" spans="2:5" ht="36" x14ac:dyDescent="0.25">
      <c r="B18" s="181" t="s">
        <v>264</v>
      </c>
      <c r="C18" s="182" t="s">
        <v>265</v>
      </c>
      <c r="D18" s="182" t="s">
        <v>265</v>
      </c>
      <c r="E18" s="183" t="s">
        <v>282</v>
      </c>
    </row>
    <row r="19" spans="2:5" ht="24" x14ac:dyDescent="0.25">
      <c r="B19" s="181" t="s">
        <v>266</v>
      </c>
      <c r="C19" s="182" t="s">
        <v>267</v>
      </c>
      <c r="D19" s="182" t="s">
        <v>267</v>
      </c>
      <c r="E19" s="183" t="s">
        <v>434</v>
      </c>
    </row>
    <row r="20" spans="2:5" x14ac:dyDescent="0.25">
      <c r="B20" s="181" t="s">
        <v>268</v>
      </c>
      <c r="C20" s="182" t="s">
        <v>269</v>
      </c>
      <c r="D20" s="182" t="s">
        <v>269</v>
      </c>
      <c r="E20" s="183" t="s">
        <v>283</v>
      </c>
    </row>
    <row r="21" spans="2:5" ht="24" x14ac:dyDescent="0.25">
      <c r="B21" s="181"/>
      <c r="C21" s="182" t="s">
        <v>8</v>
      </c>
      <c r="D21" s="182" t="s">
        <v>8</v>
      </c>
      <c r="E21" s="183" t="s">
        <v>270</v>
      </c>
    </row>
    <row r="22" spans="2:5" x14ac:dyDescent="0.25">
      <c r="B22" s="181" t="s">
        <v>8</v>
      </c>
      <c r="C22" s="182" t="s">
        <v>4</v>
      </c>
      <c r="D22" s="182" t="s">
        <v>4</v>
      </c>
      <c r="E22" s="183" t="s">
        <v>284</v>
      </c>
    </row>
    <row r="23" spans="2:5" x14ac:dyDescent="0.25">
      <c r="B23" s="184" t="s">
        <v>73</v>
      </c>
      <c r="C23" s="185" t="s">
        <v>73</v>
      </c>
      <c r="D23" s="185" t="s">
        <v>73</v>
      </c>
      <c r="E23" s="186" t="s">
        <v>271</v>
      </c>
    </row>
  </sheetData>
  <hyperlinks>
    <hyperlink ref="B2" r:id="rId1" tooltip="Moody's" display="https://en.wikipedia.org/wiki/Moody%27s"/>
    <hyperlink ref="C2" r:id="rId2" tooltip="Standard &amp; Poor's" display="https://en.wikipedia.org/wiki/Standard_%26_Poor%27s"/>
    <hyperlink ref="D2" r:id="rId3" tooltip="Fitch Ratings" display="https://en.wikipedia.org/wiki/Fitch_Rating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2:C28"/>
  <sheetViews>
    <sheetView workbookViewId="0"/>
  </sheetViews>
  <sheetFormatPr defaultRowHeight="15" x14ac:dyDescent="0.25"/>
  <cols>
    <col min="1" max="1" width="3.7109375" style="2" customWidth="1"/>
    <col min="2" max="2" width="18.7109375" style="2" customWidth="1"/>
    <col min="3" max="3" width="52" style="2" bestFit="1" customWidth="1"/>
    <col min="4" max="16384" width="9.140625" style="2"/>
  </cols>
  <sheetData>
    <row r="2" spans="2:3" ht="18.75" x14ac:dyDescent="0.3">
      <c r="B2" s="42" t="s">
        <v>288</v>
      </c>
    </row>
    <row r="4" spans="2:3" x14ac:dyDescent="0.25">
      <c r="B4" s="41" t="s">
        <v>0</v>
      </c>
    </row>
    <row r="5" spans="2:3" x14ac:dyDescent="0.25">
      <c r="B5" s="43" t="s">
        <v>295</v>
      </c>
    </row>
    <row r="7" spans="2:3" x14ac:dyDescent="0.25">
      <c r="B7" s="197" t="s">
        <v>289</v>
      </c>
      <c r="C7" s="196" t="s">
        <v>293</v>
      </c>
    </row>
    <row r="9" spans="2:3" x14ac:dyDescent="0.25">
      <c r="B9" s="198" t="s">
        <v>290</v>
      </c>
      <c r="C9" s="187" t="str">
        <f>LOWER(C7)</f>
        <v>here is some text that we are going to transform</v>
      </c>
    </row>
    <row r="10" spans="2:3" x14ac:dyDescent="0.25">
      <c r="B10" s="199" t="s">
        <v>291</v>
      </c>
      <c r="C10" s="161" t="str">
        <f>UPPER(C7)</f>
        <v>HERE IS SOME TEXT THAT WE ARE GOING TO TRANSFORM</v>
      </c>
    </row>
    <row r="11" spans="2:3" x14ac:dyDescent="0.25">
      <c r="B11" s="200" t="s">
        <v>292</v>
      </c>
      <c r="C11" s="162" t="str">
        <f>PROPER(C7)</f>
        <v>Here Is Some Text That We Are Going To Transform</v>
      </c>
    </row>
    <row r="13" spans="2:3" ht="18.75" x14ac:dyDescent="0.3">
      <c r="B13" s="201" t="s">
        <v>294</v>
      </c>
    </row>
    <row r="15" spans="2:3" x14ac:dyDescent="0.25">
      <c r="B15" s="203" t="s">
        <v>0</v>
      </c>
    </row>
    <row r="16" spans="2:3" x14ac:dyDescent="0.25">
      <c r="B16" s="202" t="s">
        <v>435</v>
      </c>
    </row>
    <row r="18" spans="2:3" x14ac:dyDescent="0.25">
      <c r="B18" s="206" t="s">
        <v>218</v>
      </c>
      <c r="C18" s="207" t="s">
        <v>306</v>
      </c>
    </row>
    <row r="19" spans="2:3" x14ac:dyDescent="0.25">
      <c r="B19" s="204" t="s">
        <v>296</v>
      </c>
      <c r="C19" s="161" t="str">
        <f>PROPER(B19)</f>
        <v>Marissa Miller</v>
      </c>
    </row>
    <row r="20" spans="2:3" x14ac:dyDescent="0.25">
      <c r="B20" s="204" t="s">
        <v>297</v>
      </c>
      <c r="C20" s="161" t="str">
        <f t="shared" ref="C20:C28" si="0">PROPER(B20)</f>
        <v>Macy Fell</v>
      </c>
    </row>
    <row r="21" spans="2:3" x14ac:dyDescent="0.25">
      <c r="B21" s="204" t="s">
        <v>298</v>
      </c>
      <c r="C21" s="161" t="str">
        <f t="shared" si="0"/>
        <v>Lenny Spire</v>
      </c>
    </row>
    <row r="22" spans="2:3" x14ac:dyDescent="0.25">
      <c r="B22" s="204" t="s">
        <v>299</v>
      </c>
      <c r="C22" s="161" t="str">
        <f t="shared" si="0"/>
        <v>Howard Roman</v>
      </c>
    </row>
    <row r="23" spans="2:3" x14ac:dyDescent="0.25">
      <c r="B23" s="204" t="s">
        <v>300</v>
      </c>
      <c r="C23" s="161" t="str">
        <f t="shared" si="0"/>
        <v>Jessica Vasquez</v>
      </c>
    </row>
    <row r="24" spans="2:3" x14ac:dyDescent="0.25">
      <c r="B24" s="204" t="s">
        <v>301</v>
      </c>
      <c r="C24" s="161" t="str">
        <f t="shared" si="0"/>
        <v>Freda Hope</v>
      </c>
    </row>
    <row r="25" spans="2:3" x14ac:dyDescent="0.25">
      <c r="B25" s="204" t="s">
        <v>302</v>
      </c>
      <c r="C25" s="161" t="str">
        <f t="shared" si="0"/>
        <v>Deen Spillman</v>
      </c>
    </row>
    <row r="26" spans="2:3" x14ac:dyDescent="0.25">
      <c r="B26" s="204" t="s">
        <v>303</v>
      </c>
      <c r="C26" s="161" t="str">
        <f t="shared" si="0"/>
        <v>Rita Muniez</v>
      </c>
    </row>
    <row r="27" spans="2:3" x14ac:dyDescent="0.25">
      <c r="B27" s="204" t="s">
        <v>304</v>
      </c>
      <c r="C27" s="161" t="str">
        <f t="shared" si="0"/>
        <v>Jasmine Stellmore</v>
      </c>
    </row>
    <row r="28" spans="2:3" x14ac:dyDescent="0.25">
      <c r="B28" s="205" t="s">
        <v>305</v>
      </c>
      <c r="C28" s="162" t="str">
        <f t="shared" si="0"/>
        <v>Jonh Clampie</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B2:J104"/>
  <sheetViews>
    <sheetView zoomScaleNormal="100" workbookViewId="0"/>
  </sheetViews>
  <sheetFormatPr defaultRowHeight="15" x14ac:dyDescent="0.25"/>
  <cols>
    <col min="1" max="1" width="3.7109375" style="2" customWidth="1"/>
    <col min="2" max="2" width="24" style="2" customWidth="1"/>
    <col min="3" max="3" width="12.5703125" style="2" customWidth="1"/>
    <col min="4" max="4" width="14" style="2" customWidth="1"/>
    <col min="5" max="5" width="9.140625" style="2"/>
    <col min="6" max="6" width="15.7109375" style="2" bestFit="1" customWidth="1"/>
    <col min="7" max="8" width="9.140625" style="2"/>
    <col min="9" max="9" width="20.5703125" style="2" bestFit="1" customWidth="1"/>
    <col min="10" max="10" width="10" style="2" bestFit="1" customWidth="1"/>
    <col min="11" max="16384" width="9.140625" style="2"/>
  </cols>
  <sheetData>
    <row r="2" spans="2:10" ht="18.75" x14ac:dyDescent="0.3">
      <c r="B2" s="5" t="s">
        <v>373</v>
      </c>
      <c r="C2" s="5"/>
    </row>
    <row r="4" spans="2:10" x14ac:dyDescent="0.25">
      <c r="B4" s="36" t="s">
        <v>0</v>
      </c>
      <c r="C4" s="36"/>
    </row>
    <row r="5" spans="2:10" x14ac:dyDescent="0.25">
      <c r="B5" s="37" t="s">
        <v>322</v>
      </c>
      <c r="C5" s="37"/>
    </row>
    <row r="7" spans="2:10" ht="33.75" customHeight="1" x14ac:dyDescent="0.25">
      <c r="B7" s="208" t="s">
        <v>309</v>
      </c>
      <c r="C7" s="86" t="s">
        <v>311</v>
      </c>
      <c r="D7" s="209" t="s">
        <v>307</v>
      </c>
      <c r="E7" s="209" t="s">
        <v>308</v>
      </c>
      <c r="F7" s="87" t="s">
        <v>310</v>
      </c>
      <c r="I7" s="222" t="s">
        <v>321</v>
      </c>
      <c r="J7" s="222" t="s">
        <v>311</v>
      </c>
    </row>
    <row r="8" spans="2:10" x14ac:dyDescent="0.25">
      <c r="B8" s="210" t="s">
        <v>323</v>
      </c>
      <c r="C8" s="211">
        <v>43</v>
      </c>
      <c r="D8" s="214">
        <f>FIND("-",B8)</f>
        <v>2</v>
      </c>
      <c r="E8" s="214">
        <f>FIND("-",B8,D8+1)</f>
        <v>9</v>
      </c>
      <c r="F8" s="215" t="str">
        <f>REPLACE(B8,D8,E8-D8+1,"")</f>
        <v>WJ</v>
      </c>
      <c r="I8" s="25" t="s">
        <v>368</v>
      </c>
      <c r="J8" s="25">
        <f t="shared" ref="J8:J25" si="0">SUMIF($F$8:$F$48,I8,$C$8:$C$48)</f>
        <v>200</v>
      </c>
    </row>
    <row r="9" spans="2:10" x14ac:dyDescent="0.25">
      <c r="B9" s="204" t="s">
        <v>324</v>
      </c>
      <c r="C9" s="24">
        <v>47</v>
      </c>
      <c r="D9" s="216">
        <f t="shared" ref="D9:D48" si="1">FIND("-",B9)</f>
        <v>2</v>
      </c>
      <c r="E9" s="216">
        <f t="shared" ref="E9:E48" si="2">FIND("-",B9,D9+1)</f>
        <v>9</v>
      </c>
      <c r="F9" s="217" t="str">
        <f t="shared" ref="F9:F48" si="3">REPLACE(B9,D9,E9-D9+1,"")</f>
        <v>GH</v>
      </c>
      <c r="I9" s="25" t="s">
        <v>313</v>
      </c>
      <c r="J9" s="25">
        <f t="shared" si="0"/>
        <v>189</v>
      </c>
    </row>
    <row r="10" spans="2:10" x14ac:dyDescent="0.25">
      <c r="B10" s="204" t="s">
        <v>325</v>
      </c>
      <c r="C10" s="24">
        <v>63</v>
      </c>
      <c r="D10" s="216">
        <f t="shared" si="1"/>
        <v>4</v>
      </c>
      <c r="E10" s="216">
        <f t="shared" si="2"/>
        <v>11</v>
      </c>
      <c r="F10" s="217" t="str">
        <f t="shared" si="3"/>
        <v>HG1H</v>
      </c>
      <c r="I10" s="25" t="s">
        <v>365</v>
      </c>
      <c r="J10" s="25">
        <f t="shared" si="0"/>
        <v>169</v>
      </c>
    </row>
    <row r="11" spans="2:10" x14ac:dyDescent="0.25">
      <c r="B11" s="204" t="s">
        <v>326</v>
      </c>
      <c r="C11" s="24">
        <v>52</v>
      </c>
      <c r="D11" s="216">
        <f t="shared" si="1"/>
        <v>3</v>
      </c>
      <c r="E11" s="216">
        <f t="shared" si="2"/>
        <v>10</v>
      </c>
      <c r="F11" s="217" t="str">
        <f t="shared" si="3"/>
        <v>M+J</v>
      </c>
      <c r="I11" s="25" t="s">
        <v>318</v>
      </c>
      <c r="J11" s="25">
        <f t="shared" si="0"/>
        <v>156</v>
      </c>
    </row>
    <row r="12" spans="2:10" x14ac:dyDescent="0.25">
      <c r="B12" s="204" t="s">
        <v>327</v>
      </c>
      <c r="C12" s="24">
        <v>52</v>
      </c>
      <c r="D12" s="216">
        <f t="shared" si="1"/>
        <v>3</v>
      </c>
      <c r="E12" s="216">
        <f t="shared" si="2"/>
        <v>10</v>
      </c>
      <c r="F12" s="217" t="str">
        <f t="shared" si="3"/>
        <v>TGH</v>
      </c>
      <c r="I12" s="25" t="s">
        <v>370</v>
      </c>
      <c r="J12" s="25">
        <f t="shared" si="0"/>
        <v>149</v>
      </c>
    </row>
    <row r="13" spans="2:10" x14ac:dyDescent="0.25">
      <c r="B13" s="204" t="s">
        <v>328</v>
      </c>
      <c r="C13" s="24">
        <v>13</v>
      </c>
      <c r="D13" s="216">
        <f t="shared" si="1"/>
        <v>3</v>
      </c>
      <c r="E13" s="216">
        <f t="shared" si="2"/>
        <v>10</v>
      </c>
      <c r="F13" s="217" t="str">
        <f t="shared" si="3"/>
        <v>TBJ</v>
      </c>
      <c r="I13" s="25" t="s">
        <v>316</v>
      </c>
      <c r="J13" s="25">
        <f t="shared" si="0"/>
        <v>142</v>
      </c>
    </row>
    <row r="14" spans="2:10" x14ac:dyDescent="0.25">
      <c r="B14" s="204" t="s">
        <v>329</v>
      </c>
      <c r="C14" s="24">
        <v>19</v>
      </c>
      <c r="D14" s="216">
        <f t="shared" si="1"/>
        <v>2</v>
      </c>
      <c r="E14" s="216">
        <f t="shared" si="2"/>
        <v>9</v>
      </c>
      <c r="F14" s="217" t="str">
        <f t="shared" si="3"/>
        <v>BJ</v>
      </c>
      <c r="I14" s="25" t="s">
        <v>314</v>
      </c>
      <c r="J14" s="25">
        <f t="shared" si="0"/>
        <v>140</v>
      </c>
    </row>
    <row r="15" spans="2:10" x14ac:dyDescent="0.25">
      <c r="B15" s="204" t="s">
        <v>330</v>
      </c>
      <c r="C15" s="24">
        <v>43</v>
      </c>
      <c r="D15" s="216">
        <f t="shared" si="1"/>
        <v>2</v>
      </c>
      <c r="E15" s="216">
        <f t="shared" si="2"/>
        <v>9</v>
      </c>
      <c r="F15" s="217" t="str">
        <f t="shared" si="3"/>
        <v>BJ</v>
      </c>
      <c r="I15" s="25" t="s">
        <v>372</v>
      </c>
      <c r="J15" s="25">
        <f t="shared" si="0"/>
        <v>119</v>
      </c>
    </row>
    <row r="16" spans="2:10" x14ac:dyDescent="0.25">
      <c r="B16" s="204" t="s">
        <v>331</v>
      </c>
      <c r="C16" s="24">
        <v>52</v>
      </c>
      <c r="D16" s="216">
        <f t="shared" si="1"/>
        <v>2</v>
      </c>
      <c r="E16" s="216">
        <f t="shared" si="2"/>
        <v>9</v>
      </c>
      <c r="F16" s="217" t="str">
        <f t="shared" si="3"/>
        <v>WJ</v>
      </c>
      <c r="I16" s="25" t="s">
        <v>320</v>
      </c>
      <c r="J16" s="25">
        <f t="shared" si="0"/>
        <v>118</v>
      </c>
    </row>
    <row r="17" spans="2:10" x14ac:dyDescent="0.25">
      <c r="B17" s="204" t="s">
        <v>332</v>
      </c>
      <c r="C17" s="24">
        <v>43</v>
      </c>
      <c r="D17" s="216">
        <f t="shared" si="1"/>
        <v>2</v>
      </c>
      <c r="E17" s="216">
        <f t="shared" si="2"/>
        <v>9</v>
      </c>
      <c r="F17" s="217" t="str">
        <f t="shared" si="3"/>
        <v>MJ</v>
      </c>
      <c r="I17" s="25" t="s">
        <v>371</v>
      </c>
      <c r="J17" s="25">
        <f t="shared" si="0"/>
        <v>114</v>
      </c>
    </row>
    <row r="18" spans="2:10" x14ac:dyDescent="0.25">
      <c r="B18" s="204" t="s">
        <v>333</v>
      </c>
      <c r="C18" s="24">
        <v>89</v>
      </c>
      <c r="D18" s="216">
        <f t="shared" si="1"/>
        <v>2</v>
      </c>
      <c r="E18" s="216">
        <f t="shared" si="2"/>
        <v>9</v>
      </c>
      <c r="F18" s="217" t="str">
        <f t="shared" si="3"/>
        <v>WH</v>
      </c>
      <c r="I18" s="25" t="s">
        <v>367</v>
      </c>
      <c r="J18" s="25">
        <f t="shared" si="0"/>
        <v>99</v>
      </c>
    </row>
    <row r="19" spans="2:10" x14ac:dyDescent="0.25">
      <c r="B19" s="204" t="s">
        <v>334</v>
      </c>
      <c r="C19" s="24">
        <v>54</v>
      </c>
      <c r="D19" s="216">
        <f t="shared" si="1"/>
        <v>2</v>
      </c>
      <c r="E19" s="216">
        <f t="shared" si="2"/>
        <v>9</v>
      </c>
      <c r="F19" s="217" t="str">
        <f t="shared" si="3"/>
        <v>GJ</v>
      </c>
      <c r="I19" s="25" t="s">
        <v>364</v>
      </c>
      <c r="J19" s="25">
        <f t="shared" si="0"/>
        <v>95</v>
      </c>
    </row>
    <row r="20" spans="2:10" x14ac:dyDescent="0.25">
      <c r="B20" s="204" t="s">
        <v>335</v>
      </c>
      <c r="C20" s="24">
        <v>19</v>
      </c>
      <c r="D20" s="216">
        <f t="shared" si="1"/>
        <v>3</v>
      </c>
      <c r="E20" s="216">
        <f t="shared" si="2"/>
        <v>10</v>
      </c>
      <c r="F20" s="217" t="str">
        <f t="shared" si="3"/>
        <v>W+J</v>
      </c>
      <c r="I20" s="25" t="s">
        <v>369</v>
      </c>
      <c r="J20" s="25">
        <f t="shared" si="0"/>
        <v>84</v>
      </c>
    </row>
    <row r="21" spans="2:10" x14ac:dyDescent="0.25">
      <c r="B21" s="204" t="s">
        <v>336</v>
      </c>
      <c r="C21" s="24">
        <v>84</v>
      </c>
      <c r="D21" s="216">
        <f t="shared" si="1"/>
        <v>2</v>
      </c>
      <c r="E21" s="216">
        <f t="shared" si="2"/>
        <v>9</v>
      </c>
      <c r="F21" s="217" t="str">
        <f t="shared" si="3"/>
        <v>MH</v>
      </c>
      <c r="I21" s="25" t="s">
        <v>317</v>
      </c>
      <c r="J21" s="25">
        <f t="shared" si="0"/>
        <v>65</v>
      </c>
    </row>
    <row r="22" spans="2:10" x14ac:dyDescent="0.25">
      <c r="B22" s="204" t="s">
        <v>337</v>
      </c>
      <c r="C22" s="24">
        <v>22</v>
      </c>
      <c r="D22" s="216">
        <f t="shared" si="1"/>
        <v>3</v>
      </c>
      <c r="E22" s="216">
        <f t="shared" si="2"/>
        <v>10</v>
      </c>
      <c r="F22" s="217" t="str">
        <f t="shared" si="3"/>
        <v>TBH</v>
      </c>
      <c r="I22" s="25" t="s">
        <v>366</v>
      </c>
      <c r="J22" s="25">
        <f t="shared" si="0"/>
        <v>52</v>
      </c>
    </row>
    <row r="23" spans="2:10" x14ac:dyDescent="0.25">
      <c r="B23" s="204" t="s">
        <v>338</v>
      </c>
      <c r="C23" s="24">
        <v>89</v>
      </c>
      <c r="D23" s="216">
        <f t="shared" si="1"/>
        <v>2</v>
      </c>
      <c r="E23" s="216">
        <f t="shared" si="2"/>
        <v>9</v>
      </c>
      <c r="F23" s="217" t="str">
        <f t="shared" si="3"/>
        <v>BH</v>
      </c>
      <c r="I23" s="25" t="s">
        <v>312</v>
      </c>
      <c r="J23" s="25">
        <f t="shared" si="0"/>
        <v>27</v>
      </c>
    </row>
    <row r="24" spans="2:10" x14ac:dyDescent="0.25">
      <c r="B24" s="204" t="s">
        <v>339</v>
      </c>
      <c r="C24" s="24">
        <v>20</v>
      </c>
      <c r="D24" s="216">
        <f t="shared" si="1"/>
        <v>3</v>
      </c>
      <c r="E24" s="216">
        <f t="shared" si="2"/>
        <v>10</v>
      </c>
      <c r="F24" s="217" t="str">
        <f t="shared" si="3"/>
        <v>M+H</v>
      </c>
      <c r="I24" s="25" t="s">
        <v>319</v>
      </c>
      <c r="J24" s="25">
        <f t="shared" si="0"/>
        <v>20</v>
      </c>
    </row>
    <row r="25" spans="2:10" x14ac:dyDescent="0.25">
      <c r="B25" s="204" t="s">
        <v>340</v>
      </c>
      <c r="C25" s="24">
        <v>67</v>
      </c>
      <c r="D25" s="216">
        <f t="shared" si="1"/>
        <v>2</v>
      </c>
      <c r="E25" s="216">
        <f t="shared" si="2"/>
        <v>9</v>
      </c>
      <c r="F25" s="217" t="str">
        <f t="shared" si="3"/>
        <v>WH</v>
      </c>
      <c r="I25" s="23" t="s">
        <v>315</v>
      </c>
      <c r="J25" s="23">
        <f t="shared" si="0"/>
        <v>13</v>
      </c>
    </row>
    <row r="26" spans="2:10" x14ac:dyDescent="0.25">
      <c r="B26" s="204" t="s">
        <v>341</v>
      </c>
      <c r="C26" s="24">
        <v>55</v>
      </c>
      <c r="D26" s="216">
        <f t="shared" si="1"/>
        <v>2</v>
      </c>
      <c r="E26" s="216">
        <f t="shared" si="2"/>
        <v>9</v>
      </c>
      <c r="F26" s="217" t="str">
        <f t="shared" si="3"/>
        <v>GJ</v>
      </c>
      <c r="I26"/>
      <c r="J26" s="1">
        <f>SUM(J8:J25)</f>
        <v>1951</v>
      </c>
    </row>
    <row r="27" spans="2:10" x14ac:dyDescent="0.25">
      <c r="B27" s="204" t="s">
        <v>342</v>
      </c>
      <c r="C27" s="24">
        <v>33</v>
      </c>
      <c r="D27" s="216">
        <f t="shared" si="1"/>
        <v>2</v>
      </c>
      <c r="E27" s="216">
        <f t="shared" si="2"/>
        <v>9</v>
      </c>
      <c r="F27" s="217" t="str">
        <f t="shared" si="3"/>
        <v>GJ</v>
      </c>
    </row>
    <row r="28" spans="2:10" x14ac:dyDescent="0.25">
      <c r="B28" s="204" t="s">
        <v>343</v>
      </c>
      <c r="C28" s="24">
        <v>55</v>
      </c>
      <c r="D28" s="216">
        <f t="shared" si="1"/>
        <v>2</v>
      </c>
      <c r="E28" s="216">
        <f t="shared" si="2"/>
        <v>9</v>
      </c>
      <c r="F28" s="217" t="str">
        <f t="shared" si="3"/>
        <v>BJ</v>
      </c>
    </row>
    <row r="29" spans="2:10" x14ac:dyDescent="0.25">
      <c r="B29" s="204" t="s">
        <v>344</v>
      </c>
      <c r="C29" s="24">
        <v>89</v>
      </c>
      <c r="D29" s="216">
        <f t="shared" si="1"/>
        <v>2</v>
      </c>
      <c r="E29" s="216">
        <f t="shared" si="2"/>
        <v>9</v>
      </c>
      <c r="F29" s="217" t="str">
        <f t="shared" si="3"/>
        <v>MJ</v>
      </c>
    </row>
    <row r="30" spans="2:10" x14ac:dyDescent="0.25">
      <c r="B30" s="204" t="s">
        <v>345</v>
      </c>
      <c r="C30" s="24">
        <v>10</v>
      </c>
      <c r="D30" s="216">
        <f t="shared" si="1"/>
        <v>3</v>
      </c>
      <c r="E30" s="216">
        <f t="shared" si="2"/>
        <v>10</v>
      </c>
      <c r="F30" s="217" t="str">
        <f t="shared" si="3"/>
        <v>W+J</v>
      </c>
    </row>
    <row r="31" spans="2:10" x14ac:dyDescent="0.25">
      <c r="B31" s="204" t="s">
        <v>346</v>
      </c>
      <c r="C31" s="24">
        <v>30</v>
      </c>
      <c r="D31" s="216">
        <f t="shared" si="1"/>
        <v>4</v>
      </c>
      <c r="E31" s="216">
        <f t="shared" si="2"/>
        <v>11</v>
      </c>
      <c r="F31" s="217" t="str">
        <f t="shared" si="3"/>
        <v>HG1J</v>
      </c>
    </row>
    <row r="32" spans="2:10" x14ac:dyDescent="0.25">
      <c r="B32" s="204" t="s">
        <v>347</v>
      </c>
      <c r="C32" s="24">
        <v>36</v>
      </c>
      <c r="D32" s="216">
        <f t="shared" si="1"/>
        <v>3</v>
      </c>
      <c r="E32" s="216">
        <f t="shared" si="2"/>
        <v>10</v>
      </c>
      <c r="F32" s="217" t="str">
        <f t="shared" si="3"/>
        <v>W+J</v>
      </c>
    </row>
    <row r="33" spans="2:6" x14ac:dyDescent="0.25">
      <c r="B33" s="204" t="s">
        <v>348</v>
      </c>
      <c r="C33" s="24">
        <v>39</v>
      </c>
      <c r="D33" s="216">
        <f t="shared" si="1"/>
        <v>3</v>
      </c>
      <c r="E33" s="216">
        <f t="shared" si="2"/>
        <v>10</v>
      </c>
      <c r="F33" s="217" t="str">
        <f t="shared" si="3"/>
        <v>W+H</v>
      </c>
    </row>
    <row r="34" spans="2:6" x14ac:dyDescent="0.25">
      <c r="B34" s="204" t="s">
        <v>349</v>
      </c>
      <c r="C34" s="24">
        <v>84</v>
      </c>
      <c r="D34" s="216">
        <f t="shared" si="1"/>
        <v>4</v>
      </c>
      <c r="E34" s="216">
        <f t="shared" si="2"/>
        <v>11</v>
      </c>
      <c r="F34" s="217" t="str">
        <f t="shared" si="3"/>
        <v>HG1J</v>
      </c>
    </row>
    <row r="35" spans="2:6" x14ac:dyDescent="0.25">
      <c r="B35" s="204" t="s">
        <v>350</v>
      </c>
      <c r="C35" s="24">
        <v>68</v>
      </c>
      <c r="D35" s="216">
        <f t="shared" si="1"/>
        <v>2</v>
      </c>
      <c r="E35" s="216">
        <f t="shared" si="2"/>
        <v>9</v>
      </c>
      <c r="F35" s="217" t="str">
        <f t="shared" si="3"/>
        <v>MJ</v>
      </c>
    </row>
    <row r="36" spans="2:6" x14ac:dyDescent="0.25">
      <c r="B36" s="204" t="s">
        <v>351</v>
      </c>
      <c r="C36" s="24">
        <v>40</v>
      </c>
      <c r="D36" s="216">
        <f t="shared" si="1"/>
        <v>4</v>
      </c>
      <c r="E36" s="216">
        <f t="shared" si="2"/>
        <v>11</v>
      </c>
      <c r="F36" s="217" t="str">
        <f t="shared" si="3"/>
        <v>HG1H</v>
      </c>
    </row>
    <row r="37" spans="2:6" x14ac:dyDescent="0.25">
      <c r="B37" s="204" t="s">
        <v>352</v>
      </c>
      <c r="C37" s="24">
        <v>60</v>
      </c>
      <c r="D37" s="216">
        <f t="shared" si="1"/>
        <v>2</v>
      </c>
      <c r="E37" s="216">
        <f t="shared" si="2"/>
        <v>9</v>
      </c>
      <c r="F37" s="217" t="str">
        <f t="shared" si="3"/>
        <v>GH</v>
      </c>
    </row>
    <row r="38" spans="2:6" x14ac:dyDescent="0.25">
      <c r="B38" s="204" t="s">
        <v>353</v>
      </c>
      <c r="C38" s="24">
        <v>27</v>
      </c>
      <c r="D38" s="216">
        <f t="shared" si="1"/>
        <v>3</v>
      </c>
      <c r="E38" s="216">
        <f t="shared" si="2"/>
        <v>10</v>
      </c>
      <c r="F38" s="217" t="str">
        <f t="shared" si="3"/>
        <v>TGJ</v>
      </c>
    </row>
    <row r="39" spans="2:6" x14ac:dyDescent="0.25">
      <c r="B39" s="204" t="s">
        <v>354</v>
      </c>
      <c r="C39" s="24">
        <v>29</v>
      </c>
      <c r="D39" s="216">
        <f t="shared" si="1"/>
        <v>2</v>
      </c>
      <c r="E39" s="216">
        <f t="shared" si="2"/>
        <v>9</v>
      </c>
      <c r="F39" s="217" t="str">
        <f t="shared" si="3"/>
        <v>BH</v>
      </c>
    </row>
    <row r="40" spans="2:6" x14ac:dyDescent="0.25">
      <c r="B40" s="204" t="s">
        <v>355</v>
      </c>
      <c r="C40" s="24">
        <v>62</v>
      </c>
      <c r="D40" s="216">
        <f t="shared" si="1"/>
        <v>2</v>
      </c>
      <c r="E40" s="216">
        <f t="shared" si="2"/>
        <v>9</v>
      </c>
      <c r="F40" s="217" t="str">
        <f t="shared" si="3"/>
        <v>GH</v>
      </c>
    </row>
    <row r="41" spans="2:6" x14ac:dyDescent="0.25">
      <c r="B41" s="204" t="s">
        <v>356</v>
      </c>
      <c r="C41" s="24">
        <v>86</v>
      </c>
      <c r="D41" s="216">
        <f t="shared" si="1"/>
        <v>4</v>
      </c>
      <c r="E41" s="216">
        <f t="shared" si="2"/>
        <v>11</v>
      </c>
      <c r="F41" s="217" t="str">
        <f t="shared" si="3"/>
        <v>HG1H</v>
      </c>
    </row>
    <row r="42" spans="2:6" x14ac:dyDescent="0.25">
      <c r="B42" s="204" t="s">
        <v>357</v>
      </c>
      <c r="C42" s="24">
        <v>11</v>
      </c>
      <c r="D42" s="216">
        <f t="shared" si="1"/>
        <v>3</v>
      </c>
      <c r="E42" s="216">
        <f t="shared" si="2"/>
        <v>10</v>
      </c>
      <c r="F42" s="217" t="str">
        <f t="shared" si="3"/>
        <v>TGH</v>
      </c>
    </row>
    <row r="43" spans="2:6" x14ac:dyDescent="0.25">
      <c r="B43" s="204" t="s">
        <v>358</v>
      </c>
      <c r="C43" s="24">
        <v>31</v>
      </c>
      <c r="D43" s="216">
        <f t="shared" si="1"/>
        <v>3</v>
      </c>
      <c r="E43" s="216">
        <f t="shared" si="2"/>
        <v>10</v>
      </c>
      <c r="F43" s="217" t="str">
        <f t="shared" si="3"/>
        <v>TGH</v>
      </c>
    </row>
    <row r="44" spans="2:6" x14ac:dyDescent="0.25">
      <c r="B44" s="204" t="s">
        <v>359</v>
      </c>
      <c r="C44" s="24">
        <v>5</v>
      </c>
      <c r="D44" s="216">
        <f t="shared" si="1"/>
        <v>3</v>
      </c>
      <c r="E44" s="216">
        <f t="shared" si="2"/>
        <v>10</v>
      </c>
      <c r="F44" s="217" t="str">
        <f t="shared" si="3"/>
        <v>TGH</v>
      </c>
    </row>
    <row r="45" spans="2:6" x14ac:dyDescent="0.25">
      <c r="B45" s="204" t="s">
        <v>360</v>
      </c>
      <c r="C45" s="24">
        <v>86</v>
      </c>
      <c r="D45" s="216">
        <f t="shared" si="1"/>
        <v>3</v>
      </c>
      <c r="E45" s="216">
        <f t="shared" si="2"/>
        <v>10</v>
      </c>
      <c r="F45" s="217" t="str">
        <f t="shared" si="3"/>
        <v>TBH</v>
      </c>
    </row>
    <row r="46" spans="2:6" x14ac:dyDescent="0.25">
      <c r="B46" s="204" t="s">
        <v>361</v>
      </c>
      <c r="C46" s="24">
        <v>41</v>
      </c>
      <c r="D46" s="216">
        <f t="shared" si="1"/>
        <v>3</v>
      </c>
      <c r="E46" s="216">
        <f t="shared" si="2"/>
        <v>10</v>
      </c>
      <c r="F46" s="217" t="str">
        <f t="shared" si="3"/>
        <v>TBH</v>
      </c>
    </row>
    <row r="47" spans="2:6" x14ac:dyDescent="0.25">
      <c r="B47" s="204" t="s">
        <v>362</v>
      </c>
      <c r="C47" s="24">
        <v>23</v>
      </c>
      <c r="D47" s="216">
        <f t="shared" si="1"/>
        <v>2</v>
      </c>
      <c r="E47" s="216">
        <f t="shared" si="2"/>
        <v>9</v>
      </c>
      <c r="F47" s="217" t="str">
        <f t="shared" si="3"/>
        <v>BJ</v>
      </c>
    </row>
    <row r="48" spans="2:6" x14ac:dyDescent="0.25">
      <c r="B48" s="205" t="s">
        <v>363</v>
      </c>
      <c r="C48" s="129">
        <v>80</v>
      </c>
      <c r="D48" s="218">
        <f t="shared" si="1"/>
        <v>3</v>
      </c>
      <c r="E48" s="218">
        <f t="shared" si="2"/>
        <v>10</v>
      </c>
      <c r="F48" s="219" t="str">
        <f t="shared" si="3"/>
        <v>W+H</v>
      </c>
    </row>
    <row r="49" spans="2:10" x14ac:dyDescent="0.25">
      <c r="C49" s="18">
        <f>SUM(C8:C48)</f>
        <v>1951</v>
      </c>
    </row>
    <row r="51" spans="2:10" ht="18.75" x14ac:dyDescent="0.3">
      <c r="B51" s="113" t="s">
        <v>379</v>
      </c>
    </row>
    <row r="53" spans="2:10" x14ac:dyDescent="0.25">
      <c r="B53" s="104" t="s">
        <v>0</v>
      </c>
    </row>
    <row r="54" spans="2:10" x14ac:dyDescent="0.25">
      <c r="B54" s="221" t="s">
        <v>380</v>
      </c>
    </row>
    <row r="56" spans="2:10" x14ac:dyDescent="0.25">
      <c r="B56" s="286" t="s">
        <v>375</v>
      </c>
      <c r="C56" s="287"/>
      <c r="D56" s="287"/>
      <c r="E56" s="287"/>
      <c r="F56" s="287"/>
      <c r="G56" s="287"/>
      <c r="H56" s="287"/>
      <c r="I56" s="288"/>
    </row>
    <row r="57" spans="2:10" x14ac:dyDescent="0.25">
      <c r="B57" s="225" t="s">
        <v>215</v>
      </c>
      <c r="C57" s="284" t="s">
        <v>376</v>
      </c>
      <c r="D57" s="284"/>
      <c r="E57" s="284"/>
      <c r="F57" s="284"/>
      <c r="G57" s="284"/>
      <c r="H57" s="284"/>
      <c r="I57" s="285"/>
    </row>
    <row r="58" spans="2:10" x14ac:dyDescent="0.25">
      <c r="B58" s="223">
        <v>41640</v>
      </c>
      <c r="C58" s="280" t="s">
        <v>377</v>
      </c>
      <c r="D58" s="280"/>
      <c r="E58" s="280"/>
      <c r="F58" s="280"/>
      <c r="G58" s="280"/>
      <c r="H58" s="280"/>
      <c r="I58" s="281"/>
      <c r="J58" s="2" t="str">
        <f>SUBSTITUTE(C58,"productivity","",2)</f>
        <v>The department's combined productivity was below the  goal this month.</v>
      </c>
    </row>
    <row r="59" spans="2:10" x14ac:dyDescent="0.25">
      <c r="B59" s="223">
        <v>41671</v>
      </c>
      <c r="C59" s="280" t="s">
        <v>374</v>
      </c>
      <c r="D59" s="280"/>
      <c r="E59" s="280"/>
      <c r="F59" s="280"/>
      <c r="G59" s="280"/>
      <c r="H59" s="280"/>
      <c r="I59" s="281"/>
    </row>
    <row r="60" spans="2:10" x14ac:dyDescent="0.25">
      <c r="B60" s="223">
        <v>41699</v>
      </c>
      <c r="C60" s="280" t="s">
        <v>378</v>
      </c>
      <c r="D60" s="280"/>
      <c r="E60" s="280"/>
      <c r="F60" s="280"/>
      <c r="G60" s="280"/>
      <c r="H60" s="280"/>
      <c r="I60" s="281"/>
    </row>
    <row r="61" spans="2:10" x14ac:dyDescent="0.25">
      <c r="B61" s="223">
        <v>41730</v>
      </c>
      <c r="C61" s="280" t="s">
        <v>374</v>
      </c>
      <c r="D61" s="280"/>
      <c r="E61" s="280"/>
      <c r="F61" s="280"/>
      <c r="G61" s="280"/>
      <c r="H61" s="280"/>
      <c r="I61" s="281"/>
    </row>
    <row r="62" spans="2:10" x14ac:dyDescent="0.25">
      <c r="B62" s="223">
        <v>41760</v>
      </c>
      <c r="C62" s="280" t="s">
        <v>374</v>
      </c>
      <c r="D62" s="280"/>
      <c r="E62" s="280"/>
      <c r="F62" s="280"/>
      <c r="G62" s="280"/>
      <c r="H62" s="280"/>
      <c r="I62" s="281"/>
    </row>
    <row r="63" spans="2:10" x14ac:dyDescent="0.25">
      <c r="B63" s="223">
        <v>41791</v>
      </c>
      <c r="C63" s="280" t="s">
        <v>374</v>
      </c>
      <c r="D63" s="280"/>
      <c r="E63" s="280"/>
      <c r="F63" s="280"/>
      <c r="G63" s="280"/>
      <c r="H63" s="280"/>
      <c r="I63" s="281"/>
    </row>
    <row r="64" spans="2:10" x14ac:dyDescent="0.25">
      <c r="B64" s="223">
        <v>41821</v>
      </c>
      <c r="C64" s="280" t="s">
        <v>374</v>
      </c>
      <c r="D64" s="280"/>
      <c r="E64" s="280"/>
      <c r="F64" s="280"/>
      <c r="G64" s="280"/>
      <c r="H64" s="280"/>
      <c r="I64" s="281"/>
    </row>
    <row r="65" spans="2:9" x14ac:dyDescent="0.25">
      <c r="B65" s="223">
        <v>41852</v>
      </c>
      <c r="C65" s="280" t="s">
        <v>374</v>
      </c>
      <c r="D65" s="280"/>
      <c r="E65" s="280"/>
      <c r="F65" s="280"/>
      <c r="G65" s="280"/>
      <c r="H65" s="280"/>
      <c r="I65" s="281"/>
    </row>
    <row r="66" spans="2:9" x14ac:dyDescent="0.25">
      <c r="B66" s="223">
        <v>41883</v>
      </c>
      <c r="C66" s="280" t="s">
        <v>378</v>
      </c>
      <c r="D66" s="280"/>
      <c r="E66" s="280"/>
      <c r="F66" s="280"/>
      <c r="G66" s="280"/>
      <c r="H66" s="280"/>
      <c r="I66" s="281"/>
    </row>
    <row r="67" spans="2:9" x14ac:dyDescent="0.25">
      <c r="B67" s="223">
        <v>41913</v>
      </c>
      <c r="C67" s="280" t="s">
        <v>374</v>
      </c>
      <c r="D67" s="280"/>
      <c r="E67" s="280"/>
      <c r="F67" s="280"/>
      <c r="G67" s="280"/>
      <c r="H67" s="280"/>
      <c r="I67" s="281"/>
    </row>
    <row r="68" spans="2:9" x14ac:dyDescent="0.25">
      <c r="B68" s="223">
        <v>41944</v>
      </c>
      <c r="C68" s="280" t="s">
        <v>374</v>
      </c>
      <c r="D68" s="280"/>
      <c r="E68" s="280"/>
      <c r="F68" s="280"/>
      <c r="G68" s="280"/>
      <c r="H68" s="280"/>
      <c r="I68" s="281"/>
    </row>
    <row r="69" spans="2:9" x14ac:dyDescent="0.25">
      <c r="B69" s="223">
        <v>41974</v>
      </c>
      <c r="C69" s="280" t="s">
        <v>378</v>
      </c>
      <c r="D69" s="280"/>
      <c r="E69" s="280"/>
      <c r="F69" s="280"/>
      <c r="G69" s="280"/>
      <c r="H69" s="280"/>
      <c r="I69" s="281"/>
    </row>
    <row r="70" spans="2:9" x14ac:dyDescent="0.25">
      <c r="B70" s="223">
        <v>42005</v>
      </c>
      <c r="C70" s="280" t="s">
        <v>378</v>
      </c>
      <c r="D70" s="280"/>
      <c r="E70" s="280"/>
      <c r="F70" s="280"/>
      <c r="G70" s="280"/>
      <c r="H70" s="280"/>
      <c r="I70" s="281"/>
    </row>
    <row r="71" spans="2:9" x14ac:dyDescent="0.25">
      <c r="B71" s="223">
        <v>42036</v>
      </c>
      <c r="C71" s="280" t="s">
        <v>377</v>
      </c>
      <c r="D71" s="280"/>
      <c r="E71" s="280"/>
      <c r="F71" s="280"/>
      <c r="G71" s="280"/>
      <c r="H71" s="280"/>
      <c r="I71" s="281"/>
    </row>
    <row r="72" spans="2:9" x14ac:dyDescent="0.25">
      <c r="B72" s="223">
        <v>42064</v>
      </c>
      <c r="C72" s="280" t="s">
        <v>378</v>
      </c>
      <c r="D72" s="280"/>
      <c r="E72" s="280"/>
      <c r="F72" s="280"/>
      <c r="G72" s="280"/>
      <c r="H72" s="280"/>
      <c r="I72" s="281"/>
    </row>
    <row r="73" spans="2:9" x14ac:dyDescent="0.25">
      <c r="B73" s="223">
        <v>42095</v>
      </c>
      <c r="C73" s="280" t="s">
        <v>378</v>
      </c>
      <c r="D73" s="280"/>
      <c r="E73" s="280"/>
      <c r="F73" s="280"/>
      <c r="G73" s="280"/>
      <c r="H73" s="280"/>
      <c r="I73" s="281"/>
    </row>
    <row r="74" spans="2:9" x14ac:dyDescent="0.25">
      <c r="B74" s="223">
        <v>42125</v>
      </c>
      <c r="C74" s="280" t="s">
        <v>374</v>
      </c>
      <c r="D74" s="280"/>
      <c r="E74" s="280"/>
      <c r="F74" s="280"/>
      <c r="G74" s="280"/>
      <c r="H74" s="280"/>
      <c r="I74" s="281"/>
    </row>
    <row r="75" spans="2:9" x14ac:dyDescent="0.25">
      <c r="B75" s="223">
        <v>42156</v>
      </c>
      <c r="C75" s="280" t="s">
        <v>374</v>
      </c>
      <c r="D75" s="280"/>
      <c r="E75" s="280"/>
      <c r="F75" s="280"/>
      <c r="G75" s="280"/>
      <c r="H75" s="280"/>
      <c r="I75" s="281"/>
    </row>
    <row r="76" spans="2:9" x14ac:dyDescent="0.25">
      <c r="B76" s="223">
        <v>42186</v>
      </c>
      <c r="C76" s="280" t="s">
        <v>374</v>
      </c>
      <c r="D76" s="280"/>
      <c r="E76" s="280"/>
      <c r="F76" s="280"/>
      <c r="G76" s="280"/>
      <c r="H76" s="280"/>
      <c r="I76" s="281"/>
    </row>
    <row r="77" spans="2:9" x14ac:dyDescent="0.25">
      <c r="B77" s="224">
        <v>42217</v>
      </c>
      <c r="C77" s="282" t="s">
        <v>374</v>
      </c>
      <c r="D77" s="282"/>
      <c r="E77" s="282"/>
      <c r="F77" s="282"/>
      <c r="G77" s="282"/>
      <c r="H77" s="282"/>
      <c r="I77" s="283"/>
    </row>
    <row r="79" spans="2:9" ht="18.75" x14ac:dyDescent="0.3">
      <c r="B79" s="201" t="s">
        <v>393</v>
      </c>
    </row>
    <row r="81" spans="2:4" x14ac:dyDescent="0.25">
      <c r="B81" s="203" t="s">
        <v>0</v>
      </c>
    </row>
    <row r="82" spans="2:4" x14ac:dyDescent="0.25">
      <c r="B82" s="202" t="s">
        <v>386</v>
      </c>
    </row>
    <row r="84" spans="2:4" x14ac:dyDescent="0.25">
      <c r="B84" s="226" t="s">
        <v>381</v>
      </c>
      <c r="C84" s="227" t="s">
        <v>387</v>
      </c>
      <c r="D84" s="207" t="s">
        <v>385</v>
      </c>
    </row>
    <row r="85" spans="2:4" x14ac:dyDescent="0.25">
      <c r="B85" s="34">
        <v>456927</v>
      </c>
      <c r="C85" s="24" t="s">
        <v>382</v>
      </c>
      <c r="D85" s="228" t="str">
        <f t="shared" ref="D85:D96" si="4">SUBSTITUTE(C85,"Gold","Gold Plus")</f>
        <v>Silver</v>
      </c>
    </row>
    <row r="86" spans="2:4" x14ac:dyDescent="0.25">
      <c r="B86" s="34">
        <v>652219</v>
      </c>
      <c r="C86" s="24" t="s">
        <v>382</v>
      </c>
      <c r="D86" s="228" t="str">
        <f t="shared" si="4"/>
        <v>Silver</v>
      </c>
    </row>
    <row r="87" spans="2:4" x14ac:dyDescent="0.25">
      <c r="B87" s="34">
        <v>357214</v>
      </c>
      <c r="C87" s="24" t="s">
        <v>383</v>
      </c>
      <c r="D87" s="228" t="str">
        <f t="shared" si="4"/>
        <v>Gold Plus</v>
      </c>
    </row>
    <row r="88" spans="2:4" x14ac:dyDescent="0.25">
      <c r="B88" s="34">
        <v>271045</v>
      </c>
      <c r="C88" s="24" t="s">
        <v>383</v>
      </c>
      <c r="D88" s="228" t="str">
        <f t="shared" si="4"/>
        <v>Gold Plus</v>
      </c>
    </row>
    <row r="89" spans="2:4" x14ac:dyDescent="0.25">
      <c r="B89" s="34">
        <v>466239</v>
      </c>
      <c r="C89" s="24" t="s">
        <v>382</v>
      </c>
      <c r="D89" s="228" t="str">
        <f t="shared" si="4"/>
        <v>Silver</v>
      </c>
    </row>
    <row r="90" spans="2:4" x14ac:dyDescent="0.25">
      <c r="B90" s="34">
        <v>528559</v>
      </c>
      <c r="C90" s="24" t="s">
        <v>383</v>
      </c>
      <c r="D90" s="228" t="str">
        <f t="shared" si="4"/>
        <v>Gold Plus</v>
      </c>
    </row>
    <row r="91" spans="2:4" x14ac:dyDescent="0.25">
      <c r="B91" s="34">
        <v>516586</v>
      </c>
      <c r="C91" s="24" t="s">
        <v>384</v>
      </c>
      <c r="D91" s="228" t="str">
        <f t="shared" si="4"/>
        <v>Bronze</v>
      </c>
    </row>
    <row r="92" spans="2:4" x14ac:dyDescent="0.25">
      <c r="B92" s="34">
        <v>486032</v>
      </c>
      <c r="C92" s="24" t="s">
        <v>382</v>
      </c>
      <c r="D92" s="228" t="str">
        <f t="shared" si="4"/>
        <v>Silver</v>
      </c>
    </row>
    <row r="93" spans="2:4" x14ac:dyDescent="0.25">
      <c r="B93" s="34">
        <v>979683</v>
      </c>
      <c r="C93" s="24" t="s">
        <v>383</v>
      </c>
      <c r="D93" s="228" t="str">
        <f t="shared" si="4"/>
        <v>Gold Plus</v>
      </c>
    </row>
    <row r="94" spans="2:4" x14ac:dyDescent="0.25">
      <c r="B94" s="34">
        <v>372765</v>
      </c>
      <c r="C94" s="24" t="s">
        <v>384</v>
      </c>
      <c r="D94" s="228" t="str">
        <f t="shared" si="4"/>
        <v>Bronze</v>
      </c>
    </row>
    <row r="95" spans="2:4" x14ac:dyDescent="0.25">
      <c r="B95" s="34">
        <v>358593</v>
      </c>
      <c r="C95" s="24" t="s">
        <v>383</v>
      </c>
      <c r="D95" s="228" t="str">
        <f t="shared" si="4"/>
        <v>Gold Plus</v>
      </c>
    </row>
    <row r="96" spans="2:4" x14ac:dyDescent="0.25">
      <c r="B96" s="35">
        <v>874315</v>
      </c>
      <c r="C96" s="129" t="s">
        <v>384</v>
      </c>
      <c r="D96" s="229" t="str">
        <f t="shared" si="4"/>
        <v>Bronze</v>
      </c>
    </row>
    <row r="98" spans="2:3" ht="18.75" x14ac:dyDescent="0.3">
      <c r="B98" s="230" t="s">
        <v>388</v>
      </c>
    </row>
    <row r="100" spans="2:3" x14ac:dyDescent="0.25">
      <c r="B100" s="232" t="s">
        <v>0</v>
      </c>
    </row>
    <row r="101" spans="2:3" x14ac:dyDescent="0.25">
      <c r="B101" s="231" t="s">
        <v>392</v>
      </c>
    </row>
    <row r="103" spans="2:3" x14ac:dyDescent="0.25">
      <c r="B103" s="233" t="s">
        <v>389</v>
      </c>
      <c r="C103" s="2" t="s">
        <v>391</v>
      </c>
    </row>
    <row r="104" spans="2:3" x14ac:dyDescent="0.25">
      <c r="B104" s="233" t="s">
        <v>390</v>
      </c>
      <c r="C104" s="2" t="str">
        <f>SUBSTITUTE(C103," ",",")</f>
        <v>The,Laser,Interferometer,Gravitational-Wave,Observatory (LIGO),is,a,large-scale,physics,experiment,to,detect gravitational,waves. </v>
      </c>
    </row>
  </sheetData>
  <sortState ref="I8:J25">
    <sortCondition descending="1" ref="J8:J25"/>
  </sortState>
  <mergeCells count="22">
    <mergeCell ref="C76:I76"/>
    <mergeCell ref="C77:I77"/>
    <mergeCell ref="C57:I57"/>
    <mergeCell ref="B56:I56"/>
    <mergeCell ref="C70:I70"/>
    <mergeCell ref="C71:I71"/>
    <mergeCell ref="C72:I72"/>
    <mergeCell ref="C73:I73"/>
    <mergeCell ref="C74:I74"/>
    <mergeCell ref="C75:I75"/>
    <mergeCell ref="C64:I64"/>
    <mergeCell ref="C65:I65"/>
    <mergeCell ref="C66:I66"/>
    <mergeCell ref="C67:I67"/>
    <mergeCell ref="C68:I68"/>
    <mergeCell ref="C69:I69"/>
    <mergeCell ref="C63:I63"/>
    <mergeCell ref="C58:I58"/>
    <mergeCell ref="C59:I59"/>
    <mergeCell ref="C60:I60"/>
    <mergeCell ref="C61:I61"/>
    <mergeCell ref="C62:I6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74"/>
  <sheetViews>
    <sheetView workbookViewId="0"/>
  </sheetViews>
  <sheetFormatPr defaultRowHeight="15" x14ac:dyDescent="0.25"/>
  <cols>
    <col min="1" max="1" width="3.7109375" style="2" customWidth="1"/>
    <col min="2" max="2" width="17.5703125" style="2" customWidth="1"/>
    <col min="3" max="3" width="22" style="2" customWidth="1"/>
    <col min="4" max="4" width="19.42578125" style="2" customWidth="1"/>
    <col min="5" max="5" width="10.7109375" style="2" customWidth="1"/>
    <col min="6" max="6" width="12.85546875" style="2" customWidth="1"/>
    <col min="7" max="7" width="11.28515625" style="2" customWidth="1"/>
    <col min="8" max="11" width="12.140625" style="2" customWidth="1"/>
    <col min="12" max="12" width="9.140625" style="2"/>
    <col min="13" max="13" width="10.140625" style="2" bestFit="1" customWidth="1"/>
    <col min="14" max="16384" width="9.140625" style="2"/>
  </cols>
  <sheetData>
    <row r="2" spans="2:8" ht="18.75" x14ac:dyDescent="0.3">
      <c r="B2" s="5" t="s">
        <v>394</v>
      </c>
    </row>
    <row r="4" spans="2:8" x14ac:dyDescent="0.25">
      <c r="B4" s="36" t="s">
        <v>0</v>
      </c>
    </row>
    <row r="5" spans="2:8" x14ac:dyDescent="0.25">
      <c r="B5" s="37" t="s">
        <v>403</v>
      </c>
    </row>
    <row r="6" spans="2:8" x14ac:dyDescent="0.25">
      <c r="B6" s="221"/>
    </row>
    <row r="7" spans="2:8" x14ac:dyDescent="0.25">
      <c r="B7" s="8" t="s">
        <v>395</v>
      </c>
      <c r="C7" s="234">
        <v>41501.57</v>
      </c>
      <c r="E7" s="220" t="s">
        <v>418</v>
      </c>
      <c r="F7" s="255">
        <f>C7</f>
        <v>41501.57</v>
      </c>
      <c r="H7" s="254"/>
    </row>
    <row r="8" spans="2:8" x14ac:dyDescent="0.25">
      <c r="B8" s="245" t="s">
        <v>396</v>
      </c>
      <c r="C8" s="213" t="str">
        <f>"1205"</f>
        <v>1205</v>
      </c>
    </row>
    <row r="9" spans="2:8" x14ac:dyDescent="0.25">
      <c r="F9" s="254"/>
    </row>
    <row r="10" spans="2:8" x14ac:dyDescent="0.25">
      <c r="B10" s="248" t="s">
        <v>410</v>
      </c>
    </row>
    <row r="11" spans="2:8" ht="60" x14ac:dyDescent="0.25">
      <c r="B11" s="85" t="s">
        <v>404</v>
      </c>
      <c r="C11" s="209" t="s">
        <v>213</v>
      </c>
      <c r="D11" s="209" t="s">
        <v>417</v>
      </c>
      <c r="E11" s="86" t="s">
        <v>409</v>
      </c>
      <c r="F11" s="86" t="s">
        <v>416</v>
      </c>
      <c r="G11" s="86" t="s">
        <v>405</v>
      </c>
      <c r="H11" s="87" t="s">
        <v>406</v>
      </c>
    </row>
    <row r="12" spans="2:8" x14ac:dyDescent="0.25">
      <c r="B12" s="245" t="s">
        <v>411</v>
      </c>
      <c r="C12" s="129" t="str">
        <f>TEXT($C$7,"d mmmm yyyy")</f>
        <v>15 August 2013</v>
      </c>
      <c r="D12" s="129" t="str">
        <f>TEXT($C$7,"h:m am/pm ""on"" dddd")</f>
        <v>1:40 PM on Thursday</v>
      </c>
      <c r="E12" s="129" t="str">
        <f>TEXT($C$7,"#,.0 ""k""")</f>
        <v>41.5 k</v>
      </c>
      <c r="F12" s="129" t="str">
        <f>TEXT($C$7,"$#,0.00")</f>
        <v>$41,501.57</v>
      </c>
      <c r="G12" s="129" t="str">
        <f>TEXT($C$7,"#,#.0;(#,#.0);""Zero""")</f>
        <v>41,501.6</v>
      </c>
      <c r="H12" s="162" t="str">
        <f>TEXT($C$7,"[&gt;50]""Above Goal"";[&lt;40]""Below Goal"";""At Goal""")</f>
        <v>Above Goal</v>
      </c>
    </row>
    <row r="13" spans="2:8" x14ac:dyDescent="0.25">
      <c r="B13" s="220" t="s">
        <v>414</v>
      </c>
      <c r="C13" s="256">
        <f t="shared" ref="C13:H13" si="0">VALUE(C12)</f>
        <v>41501</v>
      </c>
      <c r="D13" s="256" t="e">
        <f t="shared" si="0"/>
        <v>#VALUE!</v>
      </c>
      <c r="E13" s="256" t="e">
        <f t="shared" si="0"/>
        <v>#VALUE!</v>
      </c>
      <c r="F13" s="256">
        <f t="shared" si="0"/>
        <v>41501.57</v>
      </c>
      <c r="G13" s="256">
        <f t="shared" si="0"/>
        <v>41501.599999999999</v>
      </c>
      <c r="H13" s="257" t="e">
        <f t="shared" si="0"/>
        <v>#VALUE!</v>
      </c>
    </row>
    <row r="14" spans="2:8" x14ac:dyDescent="0.25">
      <c r="B14" s="246"/>
      <c r="C14" s="247"/>
      <c r="D14" s="247"/>
      <c r="E14" s="247"/>
      <c r="F14" s="247"/>
      <c r="G14" s="247"/>
      <c r="H14" s="247"/>
    </row>
    <row r="15" spans="2:8" x14ac:dyDescent="0.25">
      <c r="B15" s="248" t="s">
        <v>407</v>
      </c>
      <c r="C15" s="247"/>
      <c r="D15" s="252"/>
      <c r="F15" s="253"/>
    </row>
    <row r="16" spans="2:8" x14ac:dyDescent="0.25">
      <c r="B16" s="8" t="s">
        <v>412</v>
      </c>
      <c r="C16" s="212" t="str">
        <f>FIXED(C7,1,FALSE)</f>
        <v>41,501.6</v>
      </c>
      <c r="F16" s="253"/>
    </row>
    <row r="17" spans="2:8" x14ac:dyDescent="0.25">
      <c r="B17" s="245" t="s">
        <v>413</v>
      </c>
      <c r="C17" s="213" t="str">
        <f>DOLLAR(C7,3)</f>
        <v>$41,501.570</v>
      </c>
    </row>
    <row r="18" spans="2:8" x14ac:dyDescent="0.25">
      <c r="B18" s="249"/>
      <c r="C18" s="24"/>
    </row>
    <row r="19" spans="2:8" x14ac:dyDescent="0.25">
      <c r="B19" s="248" t="s">
        <v>408</v>
      </c>
      <c r="C19" s="24"/>
    </row>
    <row r="20" spans="2:8" x14ac:dyDescent="0.25">
      <c r="B20" s="220" t="s">
        <v>414</v>
      </c>
      <c r="C20" s="250">
        <f>VALUE(C8)</f>
        <v>1205</v>
      </c>
    </row>
    <row r="21" spans="2:8" x14ac:dyDescent="0.25">
      <c r="B21" s="249"/>
      <c r="C21" s="24"/>
      <c r="E21" s="251"/>
      <c r="F21" s="251"/>
      <c r="G21" s="251"/>
      <c r="H21" s="251"/>
    </row>
    <row r="22" spans="2:8" x14ac:dyDescent="0.25">
      <c r="B22" s="289" t="s">
        <v>401</v>
      </c>
      <c r="C22" s="289"/>
      <c r="D22" s="289"/>
      <c r="E22" s="289"/>
      <c r="F22" s="251"/>
      <c r="G22" s="251"/>
      <c r="H22" s="251"/>
    </row>
    <row r="23" spans="2:8" x14ac:dyDescent="0.25">
      <c r="B23" s="289"/>
      <c r="C23" s="289"/>
      <c r="D23" s="289"/>
      <c r="E23" s="289"/>
      <c r="F23" s="251"/>
      <c r="G23" s="251"/>
      <c r="H23" s="251"/>
    </row>
    <row r="24" spans="2:8" ht="21.75" customHeight="1" x14ac:dyDescent="0.25">
      <c r="B24" s="297" t="s">
        <v>400</v>
      </c>
      <c r="C24" s="297"/>
      <c r="D24" s="297"/>
      <c r="E24" s="297"/>
      <c r="F24" s="251"/>
      <c r="G24" s="251"/>
      <c r="H24" s="251"/>
    </row>
    <row r="25" spans="2:8" ht="30.75" customHeight="1" x14ac:dyDescent="0.25">
      <c r="B25" s="298" t="s">
        <v>415</v>
      </c>
      <c r="C25" s="298"/>
      <c r="D25" s="298"/>
      <c r="E25" s="298"/>
      <c r="F25" s="251"/>
      <c r="G25" s="251"/>
      <c r="H25" s="251"/>
    </row>
    <row r="26" spans="2:8" ht="30.75" customHeight="1" x14ac:dyDescent="0.25">
      <c r="B26" s="298"/>
      <c r="C26" s="298"/>
      <c r="D26" s="298"/>
      <c r="E26" s="298"/>
      <c r="F26" s="251"/>
      <c r="G26" s="251"/>
      <c r="H26" s="251"/>
    </row>
    <row r="27" spans="2:8" ht="30.75" customHeight="1" x14ac:dyDescent="0.25">
      <c r="B27" s="298"/>
      <c r="C27" s="298"/>
      <c r="D27" s="298"/>
      <c r="E27" s="298"/>
      <c r="F27" s="251"/>
      <c r="G27" s="251"/>
      <c r="H27" s="251"/>
    </row>
    <row r="29" spans="2:8" ht="18.75" x14ac:dyDescent="0.3">
      <c r="B29" s="29" t="s">
        <v>399</v>
      </c>
    </row>
    <row r="31" spans="2:8" x14ac:dyDescent="0.25">
      <c r="B31" s="31" t="s">
        <v>0</v>
      </c>
    </row>
    <row r="32" spans="2:8" x14ac:dyDescent="0.25">
      <c r="B32" s="30" t="s">
        <v>436</v>
      </c>
    </row>
    <row r="34" spans="2:12" ht="15.75" x14ac:dyDescent="0.25">
      <c r="B34" s="296" t="s">
        <v>419</v>
      </c>
      <c r="C34" s="296"/>
      <c r="D34" s="296"/>
      <c r="E34" s="296"/>
      <c r="F34" s="296"/>
    </row>
    <row r="35" spans="2:12" ht="6" customHeight="1" x14ac:dyDescent="0.25"/>
    <row r="36" spans="2:12" x14ac:dyDescent="0.25">
      <c r="B36" s="242" t="s">
        <v>397</v>
      </c>
      <c r="C36" s="243"/>
      <c r="D36" s="243"/>
      <c r="E36" s="243"/>
      <c r="F36" s="244"/>
    </row>
    <row r="37" spans="2:12" ht="24.75" customHeight="1" x14ac:dyDescent="0.25">
      <c r="B37" s="290" t="str">
        <f>"Today DevShire sold a total of "&amp;FIXED(C41,0,FALSE)&amp;" units, which accounted for a total revenue of "&amp;TEXT(C42,"$#,,.00")&amp;" million. This is "&amp;TEXT((C42-D42)/D42,"""a"" 0.00% "" increase"";""a"" 0.00% "" decrease"";""no change""")&amp;" in revenue over the prior day."</f>
        <v>Today DevShire sold a total of 11,150 units, which accounted for a total revenue of $1.18 million. This is a 8.46%  decrease in revenue over the prior day.</v>
      </c>
      <c r="C37" s="291"/>
      <c r="D37" s="291"/>
      <c r="E37" s="291"/>
      <c r="F37" s="292"/>
    </row>
    <row r="38" spans="2:12" ht="24.75" customHeight="1" x14ac:dyDescent="0.25">
      <c r="B38" s="293"/>
      <c r="C38" s="294"/>
      <c r="D38" s="294"/>
      <c r="E38" s="294"/>
      <c r="F38" s="295"/>
    </row>
    <row r="40" spans="2:12" x14ac:dyDescent="0.25">
      <c r="B40" s="239"/>
      <c r="C40" s="258">
        <v>42413</v>
      </c>
      <c r="D40" s="259">
        <v>42412</v>
      </c>
    </row>
    <row r="41" spans="2:12" x14ac:dyDescent="0.25">
      <c r="B41" s="240" t="s">
        <v>311</v>
      </c>
      <c r="C41" s="235">
        <v>11150</v>
      </c>
      <c r="D41" s="236">
        <v>12180</v>
      </c>
    </row>
    <row r="42" spans="2:12" x14ac:dyDescent="0.25">
      <c r="B42" s="241" t="s">
        <v>398</v>
      </c>
      <c r="C42" s="237">
        <f>C41*105.6</f>
        <v>1177440</v>
      </c>
      <c r="D42" s="238">
        <f>D41*105.6</f>
        <v>1286208</v>
      </c>
    </row>
    <row r="44" spans="2:12" ht="18.75" x14ac:dyDescent="0.3">
      <c r="B44" s="113" t="s">
        <v>402</v>
      </c>
    </row>
    <row r="46" spans="2:12" x14ac:dyDescent="0.25">
      <c r="B46" s="104" t="s">
        <v>0</v>
      </c>
    </row>
    <row r="47" spans="2:12" x14ac:dyDescent="0.25">
      <c r="B47" s="139" t="s">
        <v>437</v>
      </c>
      <c r="C47" s="138"/>
      <c r="D47" s="138"/>
      <c r="E47" s="138"/>
      <c r="F47" s="138"/>
      <c r="G47" s="138"/>
      <c r="H47" s="138"/>
      <c r="I47" s="138"/>
      <c r="J47" s="138"/>
      <c r="K47" s="138"/>
      <c r="L47" s="138"/>
    </row>
    <row r="49" spans="2:13" x14ac:dyDescent="0.25">
      <c r="B49" s="268" t="s">
        <v>154</v>
      </c>
      <c r="C49" s="268"/>
      <c r="D49" s="269" t="s">
        <v>155</v>
      </c>
      <c r="E49" s="269"/>
      <c r="F49" s="269"/>
      <c r="G49" s="269"/>
      <c r="H49" s="269"/>
      <c r="I49" s="269"/>
      <c r="J49" s="269"/>
      <c r="K49" s="269"/>
      <c r="L49" s="269"/>
      <c r="M49" s="269"/>
    </row>
    <row r="50" spans="2:13" x14ac:dyDescent="0.25">
      <c r="B50" s="268"/>
      <c r="C50" s="268"/>
      <c r="D50" s="105" t="s">
        <v>156</v>
      </c>
      <c r="E50" s="105" t="s">
        <v>157</v>
      </c>
      <c r="F50" s="105" t="s">
        <v>158</v>
      </c>
      <c r="G50" s="105" t="s">
        <v>159</v>
      </c>
      <c r="H50" s="105" t="s">
        <v>160</v>
      </c>
      <c r="I50" s="105" t="s">
        <v>161</v>
      </c>
      <c r="J50" s="105" t="s">
        <v>162</v>
      </c>
      <c r="K50" s="105" t="s">
        <v>163</v>
      </c>
      <c r="L50" s="105" t="s">
        <v>164</v>
      </c>
      <c r="M50" s="105" t="s">
        <v>165</v>
      </c>
    </row>
    <row r="51" spans="2:13" x14ac:dyDescent="0.25">
      <c r="B51" s="268"/>
      <c r="C51" s="268"/>
      <c r="D51" s="106">
        <v>42401</v>
      </c>
      <c r="E51" s="106">
        <v>42401</v>
      </c>
      <c r="F51" s="106">
        <v>42436</v>
      </c>
      <c r="G51" s="106">
        <v>42436</v>
      </c>
      <c r="H51" s="106">
        <v>42464</v>
      </c>
      <c r="I51" s="106">
        <v>42464</v>
      </c>
      <c r="J51" s="106">
        <v>42492</v>
      </c>
      <c r="K51" s="106">
        <v>42492</v>
      </c>
      <c r="L51" s="106">
        <v>42527</v>
      </c>
      <c r="M51" s="106">
        <v>42527</v>
      </c>
    </row>
    <row r="52" spans="2:13" x14ac:dyDescent="0.25">
      <c r="B52" s="107" t="s">
        <v>166</v>
      </c>
      <c r="C52" s="107" t="s">
        <v>167</v>
      </c>
      <c r="D52" s="106" t="s">
        <v>168</v>
      </c>
      <c r="E52" s="106" t="s">
        <v>169</v>
      </c>
      <c r="F52" s="106" t="s">
        <v>168</v>
      </c>
      <c r="G52" s="106" t="s">
        <v>169</v>
      </c>
      <c r="H52" s="106" t="s">
        <v>168</v>
      </c>
      <c r="I52" s="106" t="s">
        <v>169</v>
      </c>
      <c r="J52" s="106" t="s">
        <v>168</v>
      </c>
      <c r="K52" s="106" t="s">
        <v>169</v>
      </c>
      <c r="L52" s="106" t="s">
        <v>168</v>
      </c>
      <c r="M52" s="106" t="s">
        <v>169</v>
      </c>
    </row>
    <row r="53" spans="2:13" x14ac:dyDescent="0.25">
      <c r="B53" s="108" t="s">
        <v>170</v>
      </c>
      <c r="C53" s="109">
        <v>10</v>
      </c>
      <c r="D53" s="110">
        <v>2</v>
      </c>
      <c r="E53" s="110">
        <v>7</v>
      </c>
      <c r="F53" s="110">
        <v>0</v>
      </c>
      <c r="G53" s="110">
        <v>10</v>
      </c>
      <c r="H53" s="110">
        <v>3</v>
      </c>
      <c r="I53" s="110">
        <v>6</v>
      </c>
      <c r="J53" s="110">
        <v>10</v>
      </c>
      <c r="K53" s="110">
        <v>2</v>
      </c>
      <c r="L53" s="110">
        <v>1</v>
      </c>
      <c r="M53" s="110">
        <v>7</v>
      </c>
    </row>
    <row r="54" spans="2:13" x14ac:dyDescent="0.25">
      <c r="B54" s="108" t="s">
        <v>171</v>
      </c>
      <c r="C54" s="109">
        <v>15</v>
      </c>
      <c r="D54" s="110">
        <v>15</v>
      </c>
      <c r="E54" s="110">
        <v>5</v>
      </c>
      <c r="F54" s="110">
        <v>13</v>
      </c>
      <c r="G54" s="110">
        <v>15</v>
      </c>
      <c r="H54" s="110">
        <v>12</v>
      </c>
      <c r="I54" s="110">
        <v>15</v>
      </c>
      <c r="J54" s="110">
        <v>8</v>
      </c>
      <c r="K54" s="110">
        <v>14</v>
      </c>
      <c r="L54" s="110">
        <v>6</v>
      </c>
      <c r="M54" s="110">
        <v>15</v>
      </c>
    </row>
    <row r="55" spans="2:13" x14ac:dyDescent="0.25">
      <c r="B55" s="108" t="s">
        <v>172</v>
      </c>
      <c r="C55" s="109">
        <v>30</v>
      </c>
      <c r="D55" s="110">
        <v>30</v>
      </c>
      <c r="E55" s="110">
        <v>29</v>
      </c>
      <c r="F55" s="110">
        <v>28</v>
      </c>
      <c r="G55" s="110">
        <v>30</v>
      </c>
      <c r="H55" s="110">
        <v>30</v>
      </c>
      <c r="I55" s="110">
        <v>30</v>
      </c>
      <c r="J55" s="110">
        <v>30</v>
      </c>
      <c r="K55" s="110">
        <v>28</v>
      </c>
      <c r="L55" s="110">
        <v>18</v>
      </c>
      <c r="M55" s="110">
        <v>25</v>
      </c>
    </row>
    <row r="56" spans="2:13" x14ac:dyDescent="0.25">
      <c r="B56" s="108" t="s">
        <v>173</v>
      </c>
      <c r="C56" s="109">
        <v>25</v>
      </c>
      <c r="D56" s="110">
        <v>4</v>
      </c>
      <c r="E56" s="110">
        <v>9</v>
      </c>
      <c r="F56" s="110">
        <v>25</v>
      </c>
      <c r="G56" s="110">
        <v>1</v>
      </c>
      <c r="H56" s="110">
        <v>6</v>
      </c>
      <c r="I56" s="110">
        <v>22</v>
      </c>
      <c r="J56" s="110">
        <v>18</v>
      </c>
      <c r="K56" s="110">
        <v>25</v>
      </c>
      <c r="L56" s="110">
        <v>11</v>
      </c>
      <c r="M56" s="110">
        <v>17</v>
      </c>
    </row>
    <row r="57" spans="2:13" x14ac:dyDescent="0.25">
      <c r="B57" s="108" t="s">
        <v>174</v>
      </c>
      <c r="C57" s="109">
        <v>10</v>
      </c>
      <c r="D57" s="110">
        <v>10</v>
      </c>
      <c r="E57" s="110">
        <v>6</v>
      </c>
      <c r="F57" s="110">
        <v>10</v>
      </c>
      <c r="G57" s="110">
        <v>3</v>
      </c>
      <c r="H57" s="110">
        <v>0</v>
      </c>
      <c r="I57" s="110">
        <v>1</v>
      </c>
      <c r="J57" s="110">
        <v>6</v>
      </c>
      <c r="K57" s="110">
        <v>10</v>
      </c>
      <c r="L57" s="110">
        <v>6</v>
      </c>
      <c r="M57" s="110">
        <v>10</v>
      </c>
    </row>
    <row r="58" spans="2:13" x14ac:dyDescent="0.25">
      <c r="B58" s="108" t="s">
        <v>175</v>
      </c>
      <c r="C58" s="109">
        <v>10</v>
      </c>
      <c r="D58" s="110">
        <v>0</v>
      </c>
      <c r="E58" s="110">
        <v>1</v>
      </c>
      <c r="F58" s="110">
        <v>3</v>
      </c>
      <c r="G58" s="110">
        <v>10</v>
      </c>
      <c r="H58" s="110">
        <v>10</v>
      </c>
      <c r="I58" s="110">
        <v>10</v>
      </c>
      <c r="J58" s="110">
        <v>3</v>
      </c>
      <c r="K58" s="110">
        <v>10</v>
      </c>
      <c r="L58" s="110">
        <v>3</v>
      </c>
      <c r="M58" s="110">
        <v>4</v>
      </c>
    </row>
    <row r="59" spans="2:13" x14ac:dyDescent="0.25">
      <c r="B59" s="108" t="s">
        <v>176</v>
      </c>
      <c r="C59" s="109">
        <v>20</v>
      </c>
      <c r="D59" s="110">
        <v>10</v>
      </c>
      <c r="E59" s="110">
        <v>20</v>
      </c>
      <c r="F59" s="110">
        <v>1</v>
      </c>
      <c r="G59" s="110">
        <v>20</v>
      </c>
      <c r="H59" s="110">
        <v>10</v>
      </c>
      <c r="I59" s="110">
        <v>20</v>
      </c>
      <c r="J59" s="110">
        <v>0</v>
      </c>
      <c r="K59" s="110">
        <v>17</v>
      </c>
      <c r="L59" s="110">
        <v>20</v>
      </c>
      <c r="M59" s="110">
        <v>17</v>
      </c>
    </row>
    <row r="61" spans="2:13" ht="30" x14ac:dyDescent="0.25">
      <c r="B61" s="140" t="s">
        <v>177</v>
      </c>
      <c r="D61" s="140" t="s">
        <v>178</v>
      </c>
    </row>
    <row r="62" spans="2:13" x14ac:dyDescent="0.25">
      <c r="B62" s="141" t="s">
        <v>172</v>
      </c>
      <c r="D62" s="142">
        <f t="array" ref="D62">COUNTIF(INDEX(D53:M59,MATCH(B62,B53:B59,0),0),"&lt;"&amp;INDEX(C53:C59,MATCH(B62,B53:B59,0)))</f>
        <v>5</v>
      </c>
    </row>
    <row r="63" spans="2:13" x14ac:dyDescent="0.25">
      <c r="B63" s="1"/>
    </row>
    <row r="64" spans="2:13" x14ac:dyDescent="0.25">
      <c r="B64" s="143" t="s">
        <v>6</v>
      </c>
      <c r="C64" s="143" t="s">
        <v>206</v>
      </c>
      <c r="D64" s="143" t="s">
        <v>179</v>
      </c>
    </row>
    <row r="65" spans="2:6" x14ac:dyDescent="0.25">
      <c r="B65" s="110">
        <v>1</v>
      </c>
      <c r="C65" s="112" t="str">
        <f t="array" ref="C65">IF(B65&gt;$D$62,"",INDEX($D$50:$M$50 &amp; " (" &amp; TEXT($D$51:$M$51,"m/d") &amp; "): " &amp; $D$52:$M$52,SMALL(INDEX(IF($D$53:$M$59&lt;VLOOKUP($B$62,$B$53:$C$59,2,FALSE),COLUMN($D$53:$M$59)-COLUMN($D$53)+1),MATCH($B$62,$B$53:$B$59,0)),B65)))</f>
        <v>Session 2 (2/1): 1:00p</v>
      </c>
      <c r="D65" s="110">
        <f t="array" ref="D65">IF(C65="","",VLOOKUP($B$62,$B$53:$C$59,2,FALSE) - INDEX($D$53:$M$59,MATCH($B$62,$B$53:$B$59,0),MATCH(C65,$D$50:$M$50 &amp; " (" &amp; TEXT($D$51:$M$51,"m/d") &amp; "): " &amp; $D$52:$M$52,0)))</f>
        <v>1</v>
      </c>
    </row>
    <row r="66" spans="2:6" x14ac:dyDescent="0.25">
      <c r="B66" s="110">
        <v>2</v>
      </c>
      <c r="C66" s="112" t="str">
        <f t="array" ref="C66">IF(B66&gt;$D$62,"",INDEX($D$50:$M$50 &amp; " (" &amp; TEXT($D$51:$M$51,"m/d") &amp; "): " &amp; $D$52:$M$52,SMALL(INDEX(IF($D$53:$M$59&lt;VLOOKUP($B$62,$B$53:$C$59,2,FALSE),COLUMN($D$53:$M$59)-COLUMN($D$53)+1),MATCH($B$62,$B$53:$B$59,0)),B66)))</f>
        <v>Session 3 (3/7): 8:00a</v>
      </c>
      <c r="D66" s="110">
        <f t="array" ref="D66">IF(C66="","",VLOOKUP($B$62,$B$53:$C$59,2,FALSE) - INDEX($D$53:$M$59,MATCH($B$62,$B$53:$B$59,0),MATCH(C66,$D$50:$M$50 &amp; " (" &amp; TEXT($D$51:$M$51,"m/d") &amp; "): " &amp; $D$52:$M$52,0)))</f>
        <v>2</v>
      </c>
    </row>
    <row r="67" spans="2:6" x14ac:dyDescent="0.25">
      <c r="B67" s="110">
        <v>3</v>
      </c>
      <c r="C67" s="112" t="str">
        <f t="array" ref="C67">IF(B67&gt;$D$62,"",INDEX($D$50:$M$50 &amp; " (" &amp; TEXT($D$51:$M$51,"m/d") &amp; "): " &amp; $D$52:$M$52,SMALL(INDEX(IF($D$53:$M$59&lt;VLOOKUP($B$62,$B$53:$C$59,2,FALSE),COLUMN($D$53:$M$59)-COLUMN($D$53)+1),MATCH($B$62,$B$53:$B$59,0)),B67)))</f>
        <v>Session 8 (5/2): 1:00p</v>
      </c>
      <c r="D67" s="110">
        <f t="array" ref="D67">IF(C67="","",VLOOKUP($B$62,$B$53:$C$59,2,FALSE) - INDEX($D$53:$M$59,MATCH($B$62,$B$53:$B$59,0),MATCH(C67,$D$50:$M$50 &amp; " (" &amp; TEXT($D$51:$M$51,"m/d") &amp; "): " &amp; $D$52:$M$52,0)))</f>
        <v>2</v>
      </c>
    </row>
    <row r="68" spans="2:6" x14ac:dyDescent="0.25">
      <c r="B68" s="110">
        <v>4</v>
      </c>
      <c r="C68" s="112" t="str">
        <f t="array" ref="C68">IF(B68&gt;$D$62,"",INDEX($D$50:$M$50 &amp; " (" &amp; TEXT($D$51:$M$51,"m/d") &amp; "): " &amp; $D$52:$M$52,SMALL(INDEX(IF($D$53:$M$59&lt;VLOOKUP($B$62,$B$53:$C$59,2,FALSE),COLUMN($D$53:$M$59)-COLUMN($D$53)+1),MATCH($B$62,$B$53:$B$59,0)),B68)))</f>
        <v>Session 9 (6/6): 8:00a</v>
      </c>
      <c r="D68" s="110">
        <f t="array" ref="D68">IF(C68="","",VLOOKUP($B$62,$B$53:$C$59,2,FALSE) - INDEX($D$53:$M$59,MATCH($B$62,$B$53:$B$59,0),MATCH(C68,$D$50:$M$50 &amp; " (" &amp; TEXT($D$51:$M$51,"m/d") &amp; "): " &amp; $D$52:$M$52,0)))</f>
        <v>12</v>
      </c>
    </row>
    <row r="69" spans="2:6" x14ac:dyDescent="0.25">
      <c r="B69" s="110">
        <v>5</v>
      </c>
      <c r="C69" s="112" t="str">
        <f t="array" ref="C69">IF(B69&gt;$D$62,"",INDEX($D$50:$M$50 &amp; " (" &amp; TEXT($D$51:$M$51,"m/d") &amp; "): " &amp; $D$52:$M$52,SMALL(INDEX(IF($D$53:$M$59&lt;VLOOKUP($B$62,$B$53:$C$59,2,FALSE),COLUMN($D$53:$M$59)-COLUMN($D$53)+1),MATCH($B$62,$B$53:$B$59,0)),B69)))</f>
        <v>Session 10 (6/6): 1:00p</v>
      </c>
      <c r="D69" s="110">
        <f t="array" ref="D69">IF(C69="","",VLOOKUP($B$62,$B$53:$C$59,2,FALSE) - INDEX($D$53:$M$59,MATCH($B$62,$B$53:$B$59,0),MATCH(C69,$D$50:$M$50 &amp; " (" &amp; TEXT($D$51:$M$51,"m/d") &amp; "): " &amp; $D$52:$M$52,0)))</f>
        <v>5</v>
      </c>
    </row>
    <row r="70" spans="2:6" x14ac:dyDescent="0.25">
      <c r="B70" s="110">
        <v>6</v>
      </c>
      <c r="C70" s="112" t="str">
        <f t="array" ref="C70">IF(B70&gt;$D$62,"",INDEX($D$50:$M$50 &amp; " (" &amp; TEXT($D$51:$M$51,"m/d") &amp; "): " &amp; $D$52:$M$52,SMALL(INDEX(IF($D$53:$M$59&lt;VLOOKUP($B$62,$B$53:$C$59,2,FALSE),COLUMN($D$53:$M$59)-COLUMN($D$53)+1),MATCH($B$62,$B$53:$B$59,0)),B70)))</f>
        <v/>
      </c>
      <c r="D70" s="110" t="str">
        <f t="array" ref="D70">IF(C70="","",VLOOKUP($B$62,$B$53:$C$59,2,FALSE) - INDEX($D$53:$M$59,MATCH($B$62,$B$53:$B$59,0),MATCH(C70,$D$50:$M$50 &amp; " (" &amp; TEXT($D$51:$M$51,"m/d") &amp; "): " &amp; $D$52:$M$52,0)))</f>
        <v/>
      </c>
    </row>
    <row r="71" spans="2:6" x14ac:dyDescent="0.25">
      <c r="B71" s="110">
        <v>7</v>
      </c>
      <c r="C71" s="112" t="str">
        <f t="array" ref="C71">IF(B71&gt;$D$62,"",INDEX($D$50:$M$50 &amp; " (" &amp; TEXT($D$51:$M$51,"m/d") &amp; "): " &amp; $D$52:$M$52,SMALL(INDEX(IF($D$53:$M$59&lt;VLOOKUP($B$62,$B$53:$C$59,2,FALSE),COLUMN($D$53:$M$59)-COLUMN($D$53)+1),MATCH($B$62,$B$53:$B$59,0)),B71)))</f>
        <v/>
      </c>
      <c r="D71" s="110" t="str">
        <f t="array" ref="D71">IF(C71="","",VLOOKUP($B$62,$B$53:$C$59,2,FALSE) - INDEX($D$53:$M$59,MATCH($B$62,$B$53:$B$59,0),MATCH(C71,$D$50:$M$50 &amp; " (" &amp; TEXT($D$51:$M$51,"m/d") &amp; "): " &amp; $D$52:$M$52,0)))</f>
        <v/>
      </c>
    </row>
    <row r="72" spans="2:6" x14ac:dyDescent="0.25">
      <c r="B72" s="110">
        <v>8</v>
      </c>
      <c r="C72" s="112" t="str">
        <f t="array" ref="C72">IF(B72&gt;$D$62,"",INDEX($D$50:$M$50 &amp; " (" &amp; TEXT($D$51:$M$51,"m/d") &amp; "): " &amp; $D$52:$M$52,SMALL(INDEX(IF($D$53:$M$59&lt;VLOOKUP($B$62,$B$53:$C$59,2,FALSE),COLUMN($D$53:$M$59)-COLUMN($D$53)+1),MATCH($B$62,$B$53:$B$59,0)),B72)))</f>
        <v/>
      </c>
      <c r="D72" s="110" t="str">
        <f t="array" ref="D72">IF(C72="","",VLOOKUP($B$62,$B$53:$C$59,2,FALSE) - INDEX($D$53:$M$59,MATCH($B$62,$B$53:$B$59,0),MATCH(C72,$D$50:$M$50 &amp; " (" &amp; TEXT($D$51:$M$51,"m/d") &amp; "): " &amp; $D$52:$M$52,0)))</f>
        <v/>
      </c>
    </row>
    <row r="73" spans="2:6" x14ac:dyDescent="0.25">
      <c r="B73" s="110">
        <v>9</v>
      </c>
      <c r="C73" s="112" t="str">
        <f t="array" ref="C73">IF(B73&gt;$D$62,"",INDEX($D$50:$M$50 &amp; " (" &amp; TEXT($D$51:$M$51,"m/d") &amp; "): " &amp; $D$52:$M$52,SMALL(INDEX(IF($D$53:$M$59&lt;VLOOKUP($B$62,$B$53:$C$59,2,FALSE),COLUMN($D$53:$M$59)-COLUMN($D$53)+1),MATCH($B$62,$B$53:$B$59,0)),B73)))</f>
        <v/>
      </c>
      <c r="D73" s="110" t="str">
        <f t="array" ref="D73">IF(C73="","",VLOOKUP($B$62,$B$53:$C$59,2,FALSE) - INDEX($D$53:$M$59,MATCH($B$62,$B$53:$B$59,0),MATCH(C73,$D$50:$M$50 &amp; " (" &amp; TEXT($D$51:$M$51,"m/d") &amp; "): " &amp; $D$52:$M$52,0)))</f>
        <v/>
      </c>
      <c r="F73" s="2" t="str">
        <f t="array" ref="F73">IF(B73&gt;$D$62,"",INDEX($D$50:$M$50,SMALL(IF(INDEX($D$53:$M$59&lt;VLOOKUP($B$62,$B$53:$C$59,2,FALSE),MATCH($B$62,$B$53:$B$59,0),0),COLUMN($D$53:$M$59)-COLUMN($D$53)+1),B73)))</f>
        <v/>
      </c>
    </row>
    <row r="74" spans="2:6" x14ac:dyDescent="0.25">
      <c r="B74" s="110">
        <v>10</v>
      </c>
      <c r="C74" s="112" t="str">
        <f t="array" ref="C74">IF(B74&gt;$D$62,"",INDEX($D$50:$M$50 &amp; " (" &amp; TEXT($D$51:$M$51,"m/d") &amp; "): " &amp; $D$52:$M$52,SMALL(INDEX(IF($D$53:$M$59&lt;VLOOKUP($B$62,$B$53:$C$59,2,FALSE),COLUMN($D$53:$M$59)-COLUMN($D$53)+1),MATCH($B$62,$B$53:$B$59,0)),B74)))</f>
        <v/>
      </c>
      <c r="D74" s="110" t="str">
        <f t="array" ref="D74">IF(C74="","",VLOOKUP($B$62,$B$53:$C$59,2,FALSE) - INDEX($D$53:$M$59,MATCH($B$62,$B$53:$B$59,0),MATCH(C74,$D$50:$M$50 &amp; " (" &amp; TEXT($D$51:$M$51,"m/d") &amp; "): " &amp; $D$52:$M$52,0)))</f>
        <v/>
      </c>
      <c r="F74" s="2" t="str">
        <f t="array" ref="F74">IF(B74&gt;$D$62,"",INDEX($D$50:$M$50,SMALL(IF(INDEX($D$53:$M$59&lt;VLOOKUP($B$62,$B$53:$C$59,2,FALSE),MATCH($B$62,$B$53:$B$59,0),0),COLUMN($D$53:$M$59)-COLUMN($D$53)+1),B74)))</f>
        <v/>
      </c>
    </row>
  </sheetData>
  <mergeCells count="7">
    <mergeCell ref="B22:E23"/>
    <mergeCell ref="B37:F38"/>
    <mergeCell ref="B34:F34"/>
    <mergeCell ref="B24:E24"/>
    <mergeCell ref="B49:C51"/>
    <mergeCell ref="D49:M49"/>
    <mergeCell ref="B25:E27"/>
  </mergeCells>
  <dataValidations count="1">
    <dataValidation type="list" allowBlank="1" showInputMessage="1" showErrorMessage="1" sqref="B62">
      <formula1>$B$53:$B$59</formula1>
    </dataValidation>
  </dataValidations>
  <hyperlinks>
    <hyperlink ref="B24"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Entering Strings</vt:lpstr>
      <vt:lpstr>String Information</vt:lpstr>
      <vt:lpstr>String Information (Cont)</vt:lpstr>
      <vt:lpstr>String Manipulation - Concat</vt:lpstr>
      <vt:lpstr>String Manipulation - Substring</vt:lpstr>
      <vt:lpstr>Bond Credit Ratings</vt:lpstr>
      <vt:lpstr>String Manipulation - Case</vt:lpstr>
      <vt:lpstr>String Manipulation - Edit Text</vt:lpstr>
      <vt:lpstr>String Manipulation - Convert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Jarrod Tanton</dc:creator>
  <cp:lastModifiedBy>Jarrod Tanton</cp:lastModifiedBy>
  <dcterms:created xsi:type="dcterms:W3CDTF">2015-12-23T00:31:21Z</dcterms:created>
  <dcterms:modified xsi:type="dcterms:W3CDTF">2016-05-06T03:45:15Z</dcterms:modified>
</cp:coreProperties>
</file>