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neDrive - The foundation for Thailand Productivity Institute (Branch 1)\08_Initiative\15_MyGold\99_Teachable\20181013_Oct'13\"/>
    </mc:Choice>
  </mc:AlternateContent>
  <bookViews>
    <workbookView xWindow="0" yWindow="0" windowWidth="19200" windowHeight="8250" tabRatio="883" activeTab="2"/>
  </bookViews>
  <sheets>
    <sheet name="DataSource" sheetId="1" r:id="rId1"/>
    <sheet name="Calculate" sheetId="4" r:id="rId2"/>
    <sheet name="Dashboard.Scroll" sheetId="2" r:id="rId3"/>
    <sheet name="Dashboard.List" sheetId="6" r:id="rId4"/>
    <sheet name="Dashboard.Trend" sheetId="7" r:id="rId5"/>
    <sheet name="Dashboard.Compare" sheetId="8" r:id="rId6"/>
    <sheet name="Dashboard.Proportion" sheetId="9" r:id="rId7"/>
    <sheet name="Dashboard.Geographic" sheetId="10" r:id="rId8"/>
  </sheets>
  <externalReferences>
    <externalReference r:id="rId9"/>
  </externalReferences>
  <definedNames>
    <definedName name="_xlnm._FilterDatabase" localSheetId="0" hidden="1">DataSource!$B$6:$Q$76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8" i="4" l="1"/>
  <c r="L46" i="4" s="1"/>
  <c r="F46" i="4"/>
  <c r="F45" i="4"/>
  <c r="F44" i="4"/>
  <c r="F43" i="4"/>
  <c r="F42" i="4"/>
  <c r="F41" i="4"/>
  <c r="F40" i="4"/>
  <c r="F39" i="4"/>
  <c r="E46" i="4"/>
  <c r="E45" i="4"/>
  <c r="E44" i="4"/>
  <c r="E43" i="4"/>
  <c r="E42" i="4"/>
  <c r="E41" i="4"/>
  <c r="E40" i="4"/>
  <c r="E39" i="4"/>
  <c r="D46" i="4"/>
  <c r="D45" i="4"/>
  <c r="D44" i="4"/>
  <c r="D43" i="4"/>
  <c r="D42" i="4"/>
  <c r="D41" i="4"/>
  <c r="D40" i="4"/>
  <c r="D39" i="4"/>
  <c r="C46" i="4"/>
  <c r="G46" i="4" s="1"/>
  <c r="C45" i="4"/>
  <c r="G45" i="4" s="1"/>
  <c r="C44" i="4"/>
  <c r="G44" i="4" s="1"/>
  <c r="C43" i="4"/>
  <c r="C42" i="4"/>
  <c r="G42" i="4" s="1"/>
  <c r="C41" i="4"/>
  <c r="G41" i="4" s="1"/>
  <c r="C40" i="4"/>
  <c r="G40" i="4" s="1"/>
  <c r="C39" i="4"/>
  <c r="G39" i="4" s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" i="1"/>
  <c r="F28" i="4"/>
  <c r="F27" i="4"/>
  <c r="F29" i="4" s="1"/>
  <c r="G29" i="4" s="1"/>
  <c r="C14" i="4"/>
  <c r="F14" i="4" s="1"/>
  <c r="B17" i="4" a="1"/>
  <c r="B17" i="4" s="1"/>
  <c r="E26" i="6"/>
  <c r="E24" i="6"/>
  <c r="E22" i="6"/>
  <c r="E20" i="6"/>
  <c r="E15" i="6"/>
  <c r="E13" i="6"/>
  <c r="E11" i="6"/>
  <c r="E9" i="6"/>
  <c r="E7" i="6"/>
  <c r="F9" i="4"/>
  <c r="F8" i="4"/>
  <c r="F7" i="4"/>
  <c r="F6" i="4"/>
  <c r="F5" i="4"/>
  <c r="E9" i="4"/>
  <c r="E8" i="4"/>
  <c r="E7" i="4"/>
  <c r="E6" i="4"/>
  <c r="E5" i="4"/>
  <c r="D9" i="4"/>
  <c r="D8" i="4"/>
  <c r="D7" i="4"/>
  <c r="D6" i="4"/>
  <c r="D5" i="4"/>
  <c r="C9" i="4"/>
  <c r="C8" i="4"/>
  <c r="C7" i="4"/>
  <c r="C6" i="4"/>
  <c r="C5" i="4"/>
  <c r="G43" i="4" l="1"/>
  <c r="G47" i="4"/>
  <c r="L39" i="4"/>
  <c r="L43" i="4"/>
  <c r="L40" i="4"/>
  <c r="L44" i="4"/>
  <c r="L41" i="4"/>
  <c r="L45" i="4"/>
  <c r="L42" i="4"/>
  <c r="C47" i="4"/>
  <c r="D47" i="4"/>
  <c r="C19" i="4"/>
  <c r="C17" i="4"/>
  <c r="C18" i="4"/>
  <c r="C20" i="4"/>
  <c r="B20" i="4"/>
  <c r="B19" i="4"/>
  <c r="B18" i="4"/>
  <c r="G9" i="4"/>
  <c r="G7" i="4"/>
  <c r="G8" i="4"/>
  <c r="G6" i="4"/>
  <c r="G5" i="4"/>
  <c r="M45" i="4" l="1"/>
  <c r="M42" i="4"/>
  <c r="N43" i="4"/>
  <c r="M43" i="4"/>
  <c r="N46" i="4"/>
  <c r="N40" i="4"/>
  <c r="M41" i="4"/>
  <c r="L47" i="4"/>
  <c r="M46" i="4"/>
  <c r="N41" i="4"/>
  <c r="M40" i="4"/>
  <c r="M39" i="4"/>
  <c r="M47" i="4" s="1"/>
  <c r="N42" i="4"/>
  <c r="N45" i="4"/>
  <c r="N44" i="4"/>
  <c r="N39" i="4"/>
  <c r="M44" i="4"/>
  <c r="F47" i="4"/>
  <c r="E47" i="4"/>
  <c r="G28" i="4"/>
  <c r="D20" i="4"/>
  <c r="D19" i="4"/>
  <c r="D18" i="4"/>
  <c r="D17" i="4"/>
  <c r="G10" i="4"/>
  <c r="C30" i="4" s="1"/>
  <c r="N47" i="4" l="1"/>
  <c r="G27" i="4"/>
  <c r="C28" i="4"/>
  <c r="C31" i="4"/>
  <c r="C27" i="4"/>
  <c r="C29" i="4"/>
  <c r="C32" i="4" l="1"/>
  <c r="H6" i="2"/>
  <c r="G6" i="2"/>
  <c r="F6" i="2"/>
  <c r="E6" i="2"/>
  <c r="D6" i="2"/>
  <c r="C6" i="2"/>
  <c r="B7" i="2"/>
  <c r="E7" i="2" s="1"/>
  <c r="D7" i="2" l="1"/>
  <c r="H7" i="2"/>
  <c r="C7" i="2"/>
  <c r="G7" i="2"/>
  <c r="F7" i="2"/>
  <c r="B8" i="2"/>
  <c r="F8" i="2" l="1"/>
  <c r="D8" i="2"/>
  <c r="E8" i="2"/>
  <c r="G8" i="2"/>
  <c r="C8" i="2"/>
  <c r="H8" i="2"/>
  <c r="B9" i="2"/>
  <c r="G9" i="2" l="1"/>
  <c r="C9" i="2"/>
  <c r="F9" i="2"/>
  <c r="H9" i="2"/>
  <c r="D9" i="2"/>
  <c r="E9" i="2"/>
  <c r="B10" i="2"/>
  <c r="H10" i="2" l="1"/>
  <c r="D10" i="2"/>
  <c r="E10" i="2"/>
  <c r="F10" i="2"/>
  <c r="G10" i="2"/>
  <c r="C10" i="2"/>
  <c r="B11" i="2"/>
  <c r="E11" i="2" l="1"/>
  <c r="C11" i="2"/>
  <c r="H11" i="2"/>
  <c r="F11" i="2"/>
  <c r="G11" i="2"/>
  <c r="D11" i="2"/>
  <c r="B12" i="2"/>
  <c r="F12" i="2" l="1"/>
  <c r="G12" i="2"/>
  <c r="C12" i="2"/>
  <c r="H12" i="2"/>
  <c r="D12" i="2"/>
  <c r="E12" i="2"/>
  <c r="B13" i="2"/>
  <c r="G13" i="2" l="1"/>
  <c r="C13" i="2"/>
  <c r="F13" i="2"/>
  <c r="H13" i="2"/>
  <c r="D13" i="2"/>
  <c r="E13" i="2"/>
  <c r="B14" i="2"/>
  <c r="H14" i="2" l="1"/>
  <c r="D14" i="2"/>
  <c r="E14" i="2"/>
  <c r="F14" i="2"/>
  <c r="G14" i="2"/>
  <c r="C14" i="2"/>
  <c r="B15" i="2"/>
  <c r="E15" i="2" l="1"/>
  <c r="H15" i="2"/>
  <c r="D15" i="2"/>
  <c r="F15" i="2"/>
  <c r="G15" i="2"/>
  <c r="C15" i="2"/>
  <c r="B16" i="2"/>
  <c r="F16" i="2" l="1"/>
  <c r="D16" i="2"/>
  <c r="E16" i="2"/>
  <c r="G16" i="2"/>
  <c r="C16" i="2"/>
  <c r="H16" i="2"/>
  <c r="B17" i="2"/>
  <c r="G17" i="2" l="1"/>
  <c r="C17" i="2"/>
  <c r="F17" i="2"/>
  <c r="H17" i="2"/>
  <c r="D17" i="2"/>
  <c r="E17" i="2"/>
  <c r="B18" i="2"/>
  <c r="H18" i="2" l="1"/>
  <c r="D18" i="2"/>
  <c r="E18" i="2"/>
  <c r="F18" i="2"/>
  <c r="G18" i="2"/>
  <c r="C18" i="2"/>
  <c r="B19" i="2"/>
  <c r="E19" i="2" l="1"/>
  <c r="H19" i="2"/>
  <c r="D19" i="2"/>
  <c r="F19" i="2"/>
  <c r="G19" i="2"/>
  <c r="C19" i="2"/>
  <c r="B20" i="2"/>
  <c r="B21" i="2" s="1"/>
  <c r="B22" i="2" l="1"/>
  <c r="E21" i="2"/>
  <c r="D21" i="2"/>
  <c r="F21" i="2"/>
  <c r="H21" i="2"/>
  <c r="C21" i="2"/>
  <c r="G21" i="2"/>
  <c r="F20" i="2"/>
  <c r="E20" i="2"/>
  <c r="G20" i="2"/>
  <c r="C20" i="2"/>
  <c r="H20" i="2"/>
  <c r="D20" i="2"/>
  <c r="B23" i="2" l="1"/>
  <c r="C22" i="2"/>
  <c r="G22" i="2"/>
  <c r="F22" i="2"/>
  <c r="D22" i="2"/>
  <c r="H22" i="2"/>
  <c r="E22" i="2"/>
  <c r="B24" i="2" l="1"/>
  <c r="E23" i="2"/>
  <c r="F23" i="2"/>
  <c r="H23" i="2"/>
  <c r="C23" i="2"/>
  <c r="G23" i="2"/>
  <c r="D23" i="2"/>
  <c r="B25" i="2" l="1"/>
  <c r="C24" i="2"/>
  <c r="G24" i="2"/>
  <c r="F24" i="2"/>
  <c r="D24" i="2"/>
  <c r="H24" i="2"/>
  <c r="E24" i="2"/>
  <c r="H25" i="2" l="1"/>
  <c r="D25" i="2"/>
  <c r="G25" i="2"/>
  <c r="C25" i="2"/>
  <c r="F25" i="2"/>
  <c r="E25" i="2"/>
</calcChain>
</file>

<file path=xl/sharedStrings.xml><?xml version="1.0" encoding="utf-8"?>
<sst xmlns="http://schemas.openxmlformats.org/spreadsheetml/2006/main" count="805" uniqueCount="491">
  <si>
    <t>รายชื่อบริษัทจดทะเบียนในตลาดหลักทรัพย์แห่งประเทศไทย</t>
  </si>
  <si>
    <t>ข้อมูล ณ วันที่ 08 ต.ค. 2561</t>
  </si>
  <si>
    <r>
      <rPr>
        <b/>
        <sz val="10"/>
        <color theme="8" tint="0.39997558519241921"/>
        <rFont val="Tahoma"/>
        <family val="2"/>
        <scheme val="minor"/>
      </rPr>
      <t xml:space="preserve">CREDIT DATA SOURCE : </t>
    </r>
    <r>
      <rPr>
        <sz val="10"/>
        <color theme="8" tint="0.39997558519241921"/>
        <rFont val="Tahoma"/>
        <family val="2"/>
        <scheme val="minor"/>
      </rPr>
      <t>https://www.set.or.th/th/company/companylist.html</t>
    </r>
  </si>
  <si>
    <t>หลักทรัพย์</t>
  </si>
  <si>
    <t>บริษัท</t>
  </si>
  <si>
    <t>ตลาด</t>
  </si>
  <si>
    <t>กลุ่มอุตสาหกรรม</t>
  </si>
  <si>
    <t>หมวดธุรกิจ</t>
  </si>
  <si>
    <t>ที่อยู่</t>
  </si>
  <si>
    <t>รหัสไปรษณีย์</t>
  </si>
  <si>
    <t>โทรศัพท์</t>
  </si>
  <si>
    <t>โทรสาร</t>
  </si>
  <si>
    <t>เว๊บไซต์</t>
  </si>
  <si>
    <t>จังหวัด</t>
  </si>
  <si>
    <t>กำไรสุทธิ 2557</t>
  </si>
  <si>
    <t>กำไรสุทธิ 2558</t>
  </si>
  <si>
    <t>กำไรสุทธิ 2559</t>
  </si>
  <si>
    <t>กำไรสุทธิ 2560</t>
  </si>
  <si>
    <t>ADAM</t>
  </si>
  <si>
    <t>บริษัท อาดามัส อินคอร์ปอเรชั่น จำกัด (มหาชน)</t>
  </si>
  <si>
    <t>mai</t>
  </si>
  <si>
    <t>บริการ</t>
  </si>
  <si>
    <t>-</t>
  </si>
  <si>
    <t>เลขที่ 35 ซอยสาทร 9 ถนนสาทรใต้ แขวงยานนาวา เขตสาทร กทม.</t>
  </si>
  <si>
    <t>0-2286-2946</t>
  </si>
  <si>
    <t>0-2286-2947</t>
  </si>
  <si>
    <t>www.adamas.co.th</t>
  </si>
  <si>
    <t>กทม</t>
  </si>
  <si>
    <t>ALT</t>
  </si>
  <si>
    <t>บริษัท เอแอลที เทเลคอม จำกัด (มหาชน)</t>
  </si>
  <si>
    <t>SET</t>
  </si>
  <si>
    <t>เทคโนโลยี</t>
  </si>
  <si>
    <t>เทคโนโลยีสารสนเทศและการสื่อสาร</t>
  </si>
  <si>
    <t>52/1 หมู่ที่ 5 ถนนบางกรวย ? ไทรน้อย ตำบลบางสีทอง อำเภอบางกรวย นนทบุรี</t>
  </si>
  <si>
    <t>0-2863-8999</t>
  </si>
  <si>
    <t>0-2886-3364</t>
  </si>
  <si>
    <t>www.alt.co.th</t>
  </si>
  <si>
    <t>นนทบุรี</t>
  </si>
  <si>
    <t>AOT</t>
  </si>
  <si>
    <t>บริษัท ท่าอากาศยานไทย จำกัด (มหาชน)</t>
  </si>
  <si>
    <t>ขนส่งและโลจิสติกส์</t>
  </si>
  <si>
    <t>333 หมู่ที่ 7 ถนนเชิดวุฒากาศ แขวงสีกัน เขตดอนเมือง กทม.</t>
  </si>
  <si>
    <t>0-2535-1111</t>
  </si>
  <si>
    <t>0-2531-5559, 0-2535-4061</t>
  </si>
  <si>
    <t>www.airportthai.co.th</t>
  </si>
  <si>
    <t>BCH</t>
  </si>
  <si>
    <t>บริษัท บางกอก เชน ฮอสปิทอล จำกัด (มหาชน)</t>
  </si>
  <si>
    <t>การแพทย์</t>
  </si>
  <si>
    <t>44 หมู่ 4 ตำบลปากเกร็ด อำเภอปากเกร็ด นนทบุรี</t>
  </si>
  <si>
    <t>0-2836-9999</t>
  </si>
  <si>
    <t>0-2106-4858</t>
  </si>
  <si>
    <t>www.bangkokchainhospital.com</t>
  </si>
  <si>
    <t>BEAUTY</t>
  </si>
  <si>
    <t>บริษัท บิวตี้ คอมมูนิตี้ จำกัด (มหาชน)</t>
  </si>
  <si>
    <t>พาณิชย์</t>
  </si>
  <si>
    <t>เลขที่ 10/915 ซอยนวลจันทร์ 34 แขวงนวลจันทร์ เขตบึงกุ่ม กทม.</t>
  </si>
  <si>
    <t>0-2946-0700-6</t>
  </si>
  <si>
    <t>0-2946-1571</t>
  </si>
  <si>
    <t>WWW.BEAUTYCOMMUNITY.CO.TH</t>
  </si>
  <si>
    <t>BJCHI</t>
  </si>
  <si>
    <t>บริษัท บีเจซี เฮฟวี่ อินดัสทรี จำกัด (มหาชน)</t>
  </si>
  <si>
    <t>อสังหาริมทรัพย์และก่อสร้าง</t>
  </si>
  <si>
    <t>บริการรับเหมาก่อสร้าง</t>
  </si>
  <si>
    <t>เลขที่ 594 หมู่ 4 ตำบลมะขามคู่ อำเภอนิคมพัฒนา ระยอง</t>
  </si>
  <si>
    <t>0-3889-3709</t>
  </si>
  <si>
    <t>0-3889-3711</t>
  </si>
  <si>
    <t>www.bjc1994.com</t>
  </si>
  <si>
    <t>ระยอง</t>
  </si>
  <si>
    <t>BTSGIF</t>
  </si>
  <si>
    <t>กองทุนรวมโครงสร้างพื้นฐานระบบขนส่งมวลชนทางราง บีทีเอสโกรท</t>
  </si>
  <si>
    <t>175 อาคารสาธรซิตี้ทาวเวอร์ ชั้น 7 ชั้น 21 และ ชั้น 26 ถนนสาทรใต้ แขวงทุ่งมหาเมฆ เขตสาทร กทม.</t>
  </si>
  <si>
    <t>0-2674-6488</t>
  </si>
  <si>
    <t>0-2679-5996</t>
  </si>
  <si>
    <t>www.btsgif.com</t>
  </si>
  <si>
    <t>CHEWA</t>
  </si>
  <si>
    <t>บริษัท ชีวาทัย จำกัด (มหาชน)</t>
  </si>
  <si>
    <t>1168/80 อาคารลุมพินีทาวเวอร์ ชั้น 27 ยูนิตดี ถนนพระรามสี่ แขวงทุ่งมหาเมฆ เขตสาทร กทม.</t>
  </si>
  <si>
    <t>0-2679-8870-3</t>
  </si>
  <si>
    <t>0-2679-8874</t>
  </si>
  <si>
    <t>www.chewathai.com</t>
  </si>
  <si>
    <t>CHUO</t>
  </si>
  <si>
    <t>บริษัท ชูโอ เซ็นโก (ประเทศไทย) จำกัด (มหาชน)</t>
  </si>
  <si>
    <t>เลขที่ 33/4 อาคารเดอะไนน์ ทาวเวอร์ส แกรนด์ พระราม 9 ชั้น 36 ถนนพระราม 9 แขวงห้วยขวาง เขตห้วยขวาง กทม.</t>
  </si>
  <si>
    <t>0-2013-7137-8</t>
  </si>
  <si>
    <t>0-2013-7137-8 #5</t>
  </si>
  <si>
    <t>www.chuosenko.co.th</t>
  </si>
  <si>
    <t>CMR</t>
  </si>
  <si>
    <t>บริษัท เชียงใหม่รามธุรกิจการแพทย์ จำกัด (มหาชน)</t>
  </si>
  <si>
    <t>เลขที่ 8 ถนนบุญเรืองฤทธิ์ ตำบลศรีภูมิ อำเภอเมืองเชียงใหม่ เชียงใหม่</t>
  </si>
  <si>
    <t>0-5399-9777</t>
  </si>
  <si>
    <t>0-5399-9799</t>
  </si>
  <si>
    <t>http://www.lanna-hospital.com</t>
  </si>
  <si>
    <t>เชียงใหม่</t>
  </si>
  <si>
    <t>COM7</t>
  </si>
  <si>
    <t>บริษัท คอมเซเว่น จำกัด (มหาชน)</t>
  </si>
  <si>
    <t>549/1 ถนนสรรพาวุธ แขวงบางนา เขตบางนา กทม.</t>
  </si>
  <si>
    <t>0-2017-7777</t>
  </si>
  <si>
    <t>www.comseven.com</t>
  </si>
  <si>
    <t>CSS</t>
  </si>
  <si>
    <t>บริษัท คอมมิวนิเคชั่น แอนด์ ซิสเต็มส์ โซลูชั่น จำกัด (มหาชน)</t>
  </si>
  <si>
    <t>329 หมู่ที่ 3 ตำบลบ้านใหม่ ตำบลบ้านใหม่ อำเภอปากเกร็ด นนทบุรี</t>
  </si>
  <si>
    <t>0-2018-1111</t>
  </si>
  <si>
    <t>0-2018-1142</t>
  </si>
  <si>
    <t>www.cssthai.com</t>
  </si>
  <si>
    <t>EPG</t>
  </si>
  <si>
    <t>บริษัท อีสเทิร์นโพลีเมอร์ กรุ๊ป จำกัด (มหาชน)</t>
  </si>
  <si>
    <t>วัสดุก่อสร้าง</t>
  </si>
  <si>
    <t>770 หมู่ 6 ถนนเทพารักษ์ อำเภอเมือง สมุทรปราการ</t>
  </si>
  <si>
    <t>0-2383-6599</t>
  </si>
  <si>
    <t>0-2383-6532</t>
  </si>
  <si>
    <t>www.epg.co.th</t>
  </si>
  <si>
    <t>สมุทรปราการ</t>
  </si>
  <si>
    <t>FOCUS</t>
  </si>
  <si>
    <t>บริษัท โฟคัส ดีเวลลอปเม้นท์ แอนด์ คอนสตรัคชั่น จำกัด (มหาชน)</t>
  </si>
  <si>
    <t>อาคารอัลม่าลิงค์ ชั้น 9, 25 ซอยชิดลม ถนนเพลินจิต แขวงลุมพินี เขตปทุมวัน กทม.</t>
  </si>
  <si>
    <t>0-2650-3063-4</t>
  </si>
  <si>
    <t>0-2650-3065-6</t>
  </si>
  <si>
    <t>www.focus-pcl.com</t>
  </si>
  <si>
    <t>GGC</t>
  </si>
  <si>
    <t>บริษัท โกลบอลกรีนเคมิคอล จำกัด (มหาชน)</t>
  </si>
  <si>
    <t>สินค้าอุตสาหกรรม</t>
  </si>
  <si>
    <t>ปิโตรเคมีและเคมีภัณฑ์</t>
  </si>
  <si>
    <t>เลขที่ 555/1 ศูนย์เอนเนอร์ยี่คอมเพล็กซ์ อาคารเอ ชั้น 4 ถนนวิภาวดีรังสิต แขวงจตุจักร เขตจตุจักร กทม.</t>
  </si>
  <si>
    <t>0-2558-7300</t>
  </si>
  <si>
    <t>0-2558-7301</t>
  </si>
  <si>
    <t>http://www.ggcplc.com</t>
  </si>
  <si>
    <t>GLANDRT</t>
  </si>
  <si>
    <t>ทรัสต์เพื่อการลงทุนในสิทธิการเช่าอสังหาริมทรัพย์ อาคารสำนักงาน จีแลนด์</t>
  </si>
  <si>
    <t>กองทุนรวมอสังหาริมทรัพย์และกองทรัสต์เพื่อการลงทุนในอสังหาริมทรัพย์</t>
  </si>
  <si>
    <t>33/4 ถนนพระราม 9 แขวงห้วยขวาง เขตห้วยขวาง กทม.</t>
  </si>
  <si>
    <t>0-2168-1042</t>
  </si>
  <si>
    <t>0-2168-1046</t>
  </si>
  <si>
    <t>www.glandrt.com</t>
  </si>
  <si>
    <t>GPI</t>
  </si>
  <si>
    <t>บริษัท กรังด์ปรีซ์ อินเตอร์เนชั่นแนล จำกัด (มหาชน)</t>
  </si>
  <si>
    <t>สื่อและสิ่งพิมพ์</t>
  </si>
  <si>
    <t>4/299 หมู่ที่ 5 ซอยลาดปลาเค้า 66 ถนนลาดปลาเค้า แขวงอนุสาวรีย์ เขตบางเขน กทม.</t>
  </si>
  <si>
    <t>0-2522-1731-8</t>
  </si>
  <si>
    <t>0-2971-6462</t>
  </si>
  <si>
    <t>www.grandprix.co.th</t>
  </si>
  <si>
    <t>GSTEL</t>
  </si>
  <si>
    <t>บริษัท จี สตีล จำกัด (มหาชน)</t>
  </si>
  <si>
    <t>เหล็ก</t>
  </si>
  <si>
    <t>เลขที่ 88 ปาโซ่ ทาวเวอร์ ชั้น 18 ถนนสีลม แขวงสุริยวงศ์ เขตบางรัก กทม.</t>
  </si>
  <si>
    <t>0-2634-2222</t>
  </si>
  <si>
    <t>0-2634-4114</t>
  </si>
  <si>
    <t>www.gsteel.com</t>
  </si>
  <si>
    <t>GYT</t>
  </si>
  <si>
    <t>บริษัท กู๊ดเยียร์(ประเทศไทย) จำกัด (มหาชน)</t>
  </si>
  <si>
    <t>ยานยนต์</t>
  </si>
  <si>
    <t>50/9 หมู่ที่ 3 ถนนพหลโยธิน กม. 36 ตำบลคลองหนึ่ง อำเภอคลองหลวง ปทุมธานี</t>
  </si>
  <si>
    <t>0-2909-8080</t>
  </si>
  <si>
    <t>0-2909-8068</t>
  </si>
  <si>
    <t>www.goodyear.co.th</t>
  </si>
  <si>
    <t>ปทุมธานี</t>
  </si>
  <si>
    <t>HPF</t>
  </si>
  <si>
    <t>กองทุนรวมอสังหาริมทรัพย์และสิทธิการเช่าเหมราชอินดัสเตรียล</t>
  </si>
  <si>
    <t>เลขที่ 199 อาคารคอลัมน์ทาวเวอร์ ชั้น G และชั้น 21 - 23 ถนนรัชดาภิเษก แขวงคลองเตย เขตคลองเตย กทม.</t>
  </si>
  <si>
    <t>0-2649-2000</t>
  </si>
  <si>
    <t>0-2649-2100</t>
  </si>
  <si>
    <t>www.mfcfund.com</t>
  </si>
  <si>
    <t>HUMAN</t>
  </si>
  <si>
    <t>บริษัท ฮิวแมนิก้า จำกัด (มหาชน)</t>
  </si>
  <si>
    <t>เลขที่ 2 ซอยรองเมือง 5 ถนนรองเมือง แขวงรองเมือง เขตปทุมวัน กทม.</t>
  </si>
  <si>
    <t>0-2636-6999</t>
  </si>
  <si>
    <t>0-2092-9202</t>
  </si>
  <si>
    <t>www.humanica.com</t>
  </si>
  <si>
    <t>ILINK</t>
  </si>
  <si>
    <t>บริษัท อินเตอร์ลิ้งค์ คอมมิวนิเคชั่น จำกัด (มหาชน)</t>
  </si>
  <si>
    <t>48 อาคารอินเตอร์ลิ้งค์ ซ.รุ่งเรือง ถนนรัชดาภิเษก แขวงสามเสนนอก เขตห้วยขวาง กทม.</t>
  </si>
  <si>
    <t>0-2666-1111</t>
  </si>
  <si>
    <t>0-2666-1193</t>
  </si>
  <si>
    <t>http://www.interlink.co.th</t>
  </si>
  <si>
    <t>JAS</t>
  </si>
  <si>
    <t>บริษัทจัสมิน อินเตอร์เนชั่นแนล จำกัด (มหาชน)</t>
  </si>
  <si>
    <t>อาคารจัสมินอินเตอร์เนชั่นแนล ชั้น 29-30, 200 หมู่ 4 ถนนแจ้งวัฒนะ ตำบลปากเกร็ด อำเภอปากเกร็ด นนทบุรี</t>
  </si>
  <si>
    <t>0-2100-3000</t>
  </si>
  <si>
    <t>0-2100-3150-2</t>
  </si>
  <si>
    <t>http://www.jasmine.com</t>
  </si>
  <si>
    <t>JKN</t>
  </si>
  <si>
    <t>บริษัท เจเคเอ็น โกลบอล มีเดีย จำกัด (มหาชน)</t>
  </si>
  <si>
    <t>45/14 อาคารเจเคเอ็น แกลเลอรี่ ศาลายา หมู่ที่ 1 ตำบลทรงคนอง อำเภอสามพราน นครปฐม</t>
  </si>
  <si>
    <t>0-2482-2273-4</t>
  </si>
  <si>
    <t>0-2482-2275</t>
  </si>
  <si>
    <t>www.jknglobal.com</t>
  </si>
  <si>
    <t>นครปฐม</t>
  </si>
  <si>
    <t>KCE</t>
  </si>
  <si>
    <t>บริษัท เคซีอี อีเลคโทรนิคส์ จำกัด (มหาชน)</t>
  </si>
  <si>
    <t>ชิ้นส่วนอิเล็กทรอนิกส์</t>
  </si>
  <si>
    <t>เลขที่ 72-72/1-3 ซอยฉลองกรุง 31 แขวงลำปลาทิว เขตลาดกระบัง กทม.</t>
  </si>
  <si>
    <t>0-2326-0196-9</t>
  </si>
  <si>
    <t>0-2326-0300</t>
  </si>
  <si>
    <t>www.kcethai.in.th</t>
  </si>
  <si>
    <t>KTB</t>
  </si>
  <si>
    <t>ธนาคารกรุงไทย จำกัด (มหาชน)</t>
  </si>
  <si>
    <t>ธุรกิจการเงิน</t>
  </si>
  <si>
    <t>ธนาคาร</t>
  </si>
  <si>
    <t>35 ถนนสุขุมวิท แขวงคลองเตยเหนือ เขตวัฒนา กทม.</t>
  </si>
  <si>
    <t>0-2255-2222</t>
  </si>
  <si>
    <t>0-2255-9391-6</t>
  </si>
  <si>
    <t>http://www.ktb.co.th</t>
  </si>
  <si>
    <t>KWG</t>
  </si>
  <si>
    <t>บริษัท คิง ไว กรุ๊ป (ประเทศไทย) จำกัด (มหาชน)</t>
  </si>
  <si>
    <t>พัฒนาอสังหาริมทรัพย์</t>
  </si>
  <si>
    <t>เลขที่ 1 อาคารเอ็มไพร์ ทาวเวอร์ ชั้นที่ 47 ถนนสาทรใต้ แขวงยานนาวา เขตสาทร กทม.</t>
  </si>
  <si>
    <t>0-2129-5999</t>
  </si>
  <si>
    <t>0-2129-5998</t>
  </si>
  <si>
    <t>www.kwgthai.com</t>
  </si>
  <si>
    <t>LHHOTEL</t>
  </si>
  <si>
    <t>ทรัสต์เพื่อการลงทุนในสิทธิการเช่าอสังหาริมทรัพย์ แอล เอช โฮเทล</t>
  </si>
  <si>
    <t>เลขที่ 11 อาคารคิวเฮ้าส์ สาทร ชั้น 14 ถนนสาทรใต้ แขวงทุ่งมหาเมฆ เขตสาทร กทม.</t>
  </si>
  <si>
    <t>0-2286-3484</t>
  </si>
  <si>
    <t>0-2286-3585</t>
  </si>
  <si>
    <t>www.lhfund.co.th</t>
  </si>
  <si>
    <t>LOXLEY</t>
  </si>
  <si>
    <t>บริษัท ล็อกซเล่ย์ จำกัด (มหาชน)</t>
  </si>
  <si>
    <t>102 ถนน ณ ระนอง แขวงคลองเตย เขตคลองเตย กทม.</t>
  </si>
  <si>
    <t>0-2348-8000</t>
  </si>
  <si>
    <t>0-2348-8001</t>
  </si>
  <si>
    <t>www.loxley.co.th</t>
  </si>
  <si>
    <t>MATI</t>
  </si>
  <si>
    <t>บริษัท มติชน จำกัด (มหาชน)</t>
  </si>
  <si>
    <t>12 หมู่บ้านประชานิเวศน์ 1 ถนนเทศบาลนฤมาล แขวงลาดยาว เขตจตุจักร กทม.</t>
  </si>
  <si>
    <t>0-2589-0020</t>
  </si>
  <si>
    <t>0-2589-7049</t>
  </si>
  <si>
    <t>www.matichon.co.th</t>
  </si>
  <si>
    <t>MEGA</t>
  </si>
  <si>
    <t>บริษัท เมก้า ไลฟ์ไซแอ็นซ์ จำกัด (มหาชน)</t>
  </si>
  <si>
    <t>120 หมู่ 11 อาคาร แอมเพิล ทาวเวอร์ ชั้น 9 และ ชั้น 10 ถ. บางนา-ตราด แขวงบางนา เขตบางนา กทม.</t>
  </si>
  <si>
    <t>0-2769-4222</t>
  </si>
  <si>
    <t>0-2769-4244</t>
  </si>
  <si>
    <t>www.megawecare.com</t>
  </si>
  <si>
    <t>MGT</t>
  </si>
  <si>
    <t>บริษัท เมกาเคม (ประเทศไทย) จำกัด (มหาชน)</t>
  </si>
  <si>
    <t>25 นิคมอุตสาหกรรมลาดกระบัง ซอย จี 1/9 ซอยฉลองกรุง 31 ถนนฉลองกรุง แขวงลำปลาทิว เขตลาดกระบัง กทม.</t>
  </si>
  <si>
    <t>0-2739-6333</t>
  </si>
  <si>
    <t>0-2739-6332</t>
  </si>
  <si>
    <t>http://www.megachem.co.th</t>
  </si>
  <si>
    <t>MPG</t>
  </si>
  <si>
    <t>บริษัท เอ็มพีจี คอร์ปอเรชั่น จำกัด (มหาชน)</t>
  </si>
  <si>
    <t>24 ถนนประดิษฐ์มนูธรรม แขวงพลับพลา เขตวังทองหลาง กทม.</t>
  </si>
  <si>
    <t>0-2514-7999</t>
  </si>
  <si>
    <t>0-2514-5000</t>
  </si>
  <si>
    <t>http://www.mangpong.co.th</t>
  </si>
  <si>
    <t>MTI</t>
  </si>
  <si>
    <t>บริษัท เมืองไทยประกันภัย จำกัด (มหาชน)</t>
  </si>
  <si>
    <t>ประกันภัยและประกันชีวิต</t>
  </si>
  <si>
    <t>อาคารที่ 1:252 ถนนรัชดาภิเษก เขตห้วยขวาง กทม.</t>
  </si>
  <si>
    <t>0-2290-3333</t>
  </si>
  <si>
    <t>0-2276-2033</t>
  </si>
  <si>
    <t>www.muangthaiinsurance.com</t>
  </si>
  <si>
    <t>NCL</t>
  </si>
  <si>
    <t>บริษัท เอ็นซีแอล อินเตอร์เนชั่นแนล โลจิสติกส์ จำกัด (มหาชน)</t>
  </si>
  <si>
    <t>56/9-10 ซอยตากสิน 12/1 ถนนสมเด็จพระเจ้าตากสิน แขวงบุคคโล เขตธนบุรี กทม.</t>
  </si>
  <si>
    <t>0-2473-7351</t>
  </si>
  <si>
    <t>0-2473-7374</t>
  </si>
  <si>
    <t>www.nclthailand.com</t>
  </si>
  <si>
    <t>NNCL</t>
  </si>
  <si>
    <t>บริษัท นวนคร จำกัด (มหาชน)</t>
  </si>
  <si>
    <t>เลขที่ 999 หมู่ 13 ถนนพหลโยธิน ต.คลองหนึ่ง อ.คลองหลวง ปทุมธานี</t>
  </si>
  <si>
    <t>0-2529-0031-5</t>
  </si>
  <si>
    <t>0-2529-2176</t>
  </si>
  <si>
    <t>www.navanakorn.co.th</t>
  </si>
  <si>
    <t>NYT</t>
  </si>
  <si>
    <t>บริษัท นามยง เทอร์มินัล จำกัด (มหาชน)</t>
  </si>
  <si>
    <t>1168/52 อาคารลุมพินีทาวเวอร์ ชั้น 19 ถนนพระราม 4 แขวงทุ่งมหาเมฆ เขตสาทร กทม.</t>
  </si>
  <si>
    <t>0-2679-7357</t>
  </si>
  <si>
    <t>0-2285-6642</t>
  </si>
  <si>
    <t>www.namyongterminal.com</t>
  </si>
  <si>
    <t>PDG</t>
  </si>
  <si>
    <t>บริษัท พรอดดิจิ จำกัด (มหาชน)</t>
  </si>
  <si>
    <t>7/3 หมู่ที่ 3 ตำบลบางกระเบา อำเภอนครชัยศรี นครปฐม</t>
  </si>
  <si>
    <t>0-3433-2611-2</t>
  </si>
  <si>
    <t>0-3433-2613</t>
  </si>
  <si>
    <t>www.prodigy.co.th</t>
  </si>
  <si>
    <t>PJW</t>
  </si>
  <si>
    <t>บริษัท ปัญจวัฒนาพลาสติก จำกัด (มหาชน)</t>
  </si>
  <si>
    <t>เลขที่ 19, 21 ซอยเอกชัย 63 ถนนเอกชัย แขวงบางบอน เขตบางบอน กทม.</t>
  </si>
  <si>
    <t>0-2415-1894</t>
  </si>
  <si>
    <t>0-2415-0951</t>
  </si>
  <si>
    <t>www.pjw.co.th</t>
  </si>
  <si>
    <t>PLAT</t>
  </si>
  <si>
    <t>บริษัท เดอะ แพลทินัม กรุ๊ป จำกัด (มหาชน)</t>
  </si>
  <si>
    <t>เลขที่ 222/1398 ชั้น 11 อาคารเดอะ แพลทินัม แฟชั่นมอลล์ ถนนเพชรบุรี แขวงถนนเพชรบุรี เขตราชเทวี กทม.</t>
  </si>
  <si>
    <t>0-2121-9999</t>
  </si>
  <si>
    <t>0-2121-9000</t>
  </si>
  <si>
    <t>http://theplatinumgroup.co.th</t>
  </si>
  <si>
    <t>PPM</t>
  </si>
  <si>
    <t>บริษัท พรพรหมเม็ททอล จำกัด (มหาชน)</t>
  </si>
  <si>
    <t>229 ถนนนครราชสีมา แขวงดุสิต เขตดุสิต กทม.</t>
  </si>
  <si>
    <t>0-2628-6100</t>
  </si>
  <si>
    <t>0-2628-8591</t>
  </si>
  <si>
    <t>www.ppm.co.th</t>
  </si>
  <si>
    <t>PREB</t>
  </si>
  <si>
    <t>บริษัท พรีบิลท์ จำกัด (มหาชน)</t>
  </si>
  <si>
    <t>503 ชั้น1 ถนนบอนด์สตรีท ตำบลบางพูด อำเภอปากเกร็ด นนทบุรี</t>
  </si>
  <si>
    <t>0-2960-1380-89</t>
  </si>
  <si>
    <t>0-2960-1392</t>
  </si>
  <si>
    <t>www.prebuilt.co.th</t>
  </si>
  <si>
    <t>PRM</t>
  </si>
  <si>
    <t>บริษัท พริมา มารีน จำกัด (มหาชน)</t>
  </si>
  <si>
    <t>เลขที่ 80 ซอยบางนา-ตราด 30 แขวงบางนาใต้ เขตบางนา กทม.</t>
  </si>
  <si>
    <t>0-2016-0190-4</t>
  </si>
  <si>
    <t>0-2016-0199</t>
  </si>
  <si>
    <t>www.primamarine.co.th</t>
  </si>
  <si>
    <t>PTTGC</t>
  </si>
  <si>
    <t>บริษัท พีทีที โกลบอล เคมิคอล จำกัด (มหาชน)</t>
  </si>
  <si>
    <t>เลขที่ 555/1 ศูนย์เอนเนอร์ยี่คอมเพล็กซ์ อาคารเอ ชั้น 14-18 ถนนวิภาวดีรังสิต แขวงจตุจักร เขตจตุจักร กทม.</t>
  </si>
  <si>
    <t>0-2265-8400</t>
  </si>
  <si>
    <t>0-2265-8500</t>
  </si>
  <si>
    <t>www.pttgcgroup.com</t>
  </si>
  <si>
    <t>RJH</t>
  </si>
  <si>
    <t>บริษัท โรงพยาบาลราชธานี จำกัด (มหาชน)</t>
  </si>
  <si>
    <t>เลขที่ _x0008_111 หมู่ที่ _x0008_3 ถนนโรจนะ ตำบลคลองสวนพลู อำเภอพระนครศรีอยุธยา พระนครศรีอยุธยา</t>
  </si>
  <si>
    <t>0-3533-5555-71</t>
  </si>
  <si>
    <t>0-3533-5555 ต่อ 878</t>
  </si>
  <si>
    <t>www.rajthanee.com</t>
  </si>
  <si>
    <t>พระนครศรีอยุธยา</t>
  </si>
  <si>
    <t>ROJNA</t>
  </si>
  <si>
    <t>บริษัท สวนอุตสาหกรรมโรจนะ จำกัด (มหาชน)</t>
  </si>
  <si>
    <t>เลขที่ 2034/115 ชั้น 26 อาคารอิตัลไทย ทาวเวอร์ ถนนเพชรบุรีตัดใหม่ แขวงบางกะปิ เขตห้วยขวาง กทม.</t>
  </si>
  <si>
    <t>0-2716-1750-7</t>
  </si>
  <si>
    <t>0-2716-1758-9</t>
  </si>
  <si>
    <t>www.rojana.com</t>
  </si>
  <si>
    <t>RSP</t>
  </si>
  <si>
    <t>บริษัท ริช สปอร์ต จำกัด (มหาชน)</t>
  </si>
  <si>
    <t>116/20 ถนน ณ ระนอง แขวงคลองเตย เขตคลองเตย กทม.</t>
  </si>
  <si>
    <t>0-2249-8709</t>
  </si>
  <si>
    <t>0-2249-8711</t>
  </si>
  <si>
    <t>www.richsport.co.th</t>
  </si>
  <si>
    <t>SAMCO</t>
  </si>
  <si>
    <t>บริษัท สัมมากร จำกัด (มหาชน)</t>
  </si>
  <si>
    <t>เลขที่ 86 อาคารสัมมากรเพลส ถนนรามคำแหง แขวงสะพานสูง เขตสะพานสูง กทม.</t>
  </si>
  <si>
    <t>0-2106-8300</t>
  </si>
  <si>
    <t>0-2106-8399</t>
  </si>
  <si>
    <t>www.sammakorn.co.th</t>
  </si>
  <si>
    <t>SIS</t>
  </si>
  <si>
    <t>บริษัท เอสไอเอส ดิสทริบิวชั่น (ประเทศไทย) จำกัด (มหาชน)</t>
  </si>
  <si>
    <t>เลขที่ 9 อาคารภคินท์ ชั้นที่ 9 ห้องเลขที่ 901 ถนนรัชดาภิเษก แขวงดินแดง เขตดินแดง กทม.</t>
  </si>
  <si>
    <t>0-2020-3000</t>
  </si>
  <si>
    <t>0-2020-3780</t>
  </si>
  <si>
    <t>www.sisthai.com</t>
  </si>
  <si>
    <t>SKY</t>
  </si>
  <si>
    <t>บริษัท สกาย ไอซีที จำกัด (มหาชน)</t>
  </si>
  <si>
    <t>เลขที่ 55 อาคาร เอ.เอ.แคปปิตอล รัชดา ชั้น 5 ถนนรัชดาภิเษก แขวงดินแดง เขตดินแดง กทม.</t>
  </si>
  <si>
    <t>0-2029-7888</t>
  </si>
  <si>
    <t>0-2029-7879</t>
  </si>
  <si>
    <t>www.skyict.co.th</t>
  </si>
  <si>
    <t>SMM</t>
  </si>
  <si>
    <t>บริษัท สยามอินเตอร์มัลติมีเดีย จำกัด (มหาชน)</t>
  </si>
  <si>
    <t>459 ซอยลาดพร้าว 48 ถนนลาดพร้าว แขวงสามเสนนอก เขตห้วยขวาง กทม.</t>
  </si>
  <si>
    <t>0-2694-3031-3</t>
  </si>
  <si>
    <t>0-2694-3030</t>
  </si>
  <si>
    <t>www.smm.co.th</t>
  </si>
  <si>
    <t>SPC</t>
  </si>
  <si>
    <t>บริษัท สหพัฒนพิบูล จำกัด (มหาชน)</t>
  </si>
  <si>
    <t>2156 ถนนเพชรบุรีตัดใหม่ แขวงบางกะปิ เขตห้วยขวาง กทม.</t>
  </si>
  <si>
    <t>0-2318-0062</t>
  </si>
  <si>
    <t>0-2319-1678</t>
  </si>
  <si>
    <t>www.sahapat.co.th</t>
  </si>
  <si>
    <t>SPORT</t>
  </si>
  <si>
    <t>บริษัท สยามสปอร์ต ซินดิเคท จำกัด (มหาชน)</t>
  </si>
  <si>
    <t>เลขที่ 66/26?29 ถนนรามอินทรา แขวงนวลจันทร์ เขตบึงกุ่ม กทม.</t>
  </si>
  <si>
    <t>0-2508-8000</t>
  </si>
  <si>
    <t>0-2508-3215</t>
  </si>
  <si>
    <t>http://www.siamsport.co.th/</t>
  </si>
  <si>
    <t>STEC</t>
  </si>
  <si>
    <t>บริษัท ซิโน-ไทย เอ็นจีเนียริ่งแอนด์คอนสตรัคชั่น จำกัด(มหาชน)</t>
  </si>
  <si>
    <t>อาคารซิโน-ไทย ทาวเวอร์ ชั้น 29-30, 32/59-60 ถนนอโศก สุขุมวิท 21 แขวงคลองเตยเหนือ เขตวัฒนา กทม.</t>
  </si>
  <si>
    <t>0-2260-1321-2</t>
  </si>
  <si>
    <t>0-2260-1339, 0-2258-3436</t>
  </si>
  <si>
    <t>www.stecon.co.th</t>
  </si>
  <si>
    <t>TASCO</t>
  </si>
  <si>
    <t>บริษัท ทิปโก้แอสฟัลท์ จำกัด (มหาชน)</t>
  </si>
  <si>
    <t>118/1 ถนนพระราม 6 แขวงพญาไท เขตพญาไท กทม.</t>
  </si>
  <si>
    <t>0-2273-6000</t>
  </si>
  <si>
    <t>0-2273-6030</t>
  </si>
  <si>
    <t>http://www.tipcoasphalt.com</t>
  </si>
  <si>
    <t>TCCC</t>
  </si>
  <si>
    <t>บริษัท ไทยเซ็นทรัลเคมี จำกัด (มหาชน)</t>
  </si>
  <si>
    <t>21/35-46 อาคารไทยวา 1 ชั้น 14-16 ถนนสาทรใต้ แขวงทุ่งมหาเมฆ เขตสาทร กทม.</t>
  </si>
  <si>
    <t>0-2639-8888</t>
  </si>
  <si>
    <t>0-2639-8999</t>
  </si>
  <si>
    <t>www.tcccthai.com</t>
  </si>
  <si>
    <t>TEAMG</t>
  </si>
  <si>
    <t>บริษัท ทีม คอนซัลติ้ง เอนจิเนียริ่ง แอนด์ แมเนจเมนท์ จำกัด (มหาชน)</t>
  </si>
  <si>
    <t>บริการเฉพาะกิจ</t>
  </si>
  <si>
    <t>151 ถนนนวลจันทร์ แขวงนวลจันทร์ เขตบึงกุ่ม กทม.</t>
  </si>
  <si>
    <t>0-2509-9000</t>
  </si>
  <si>
    <t>0-2509-9090</t>
  </si>
  <si>
    <t>www.teamgroup.co.th</t>
  </si>
  <si>
    <t>TIP</t>
  </si>
  <si>
    <t>บริษัท ทิพยประกันภัย จำกัด (มหาชน)</t>
  </si>
  <si>
    <t>เลขที่ 1115 ถนนพระราม 3 แขวงช่องนนทรี เขตยานนาวา กทม.</t>
  </si>
  <si>
    <t>0-2239-2200</t>
  </si>
  <si>
    <t>0-2239-2049</t>
  </si>
  <si>
    <t>www.dhipaya.co.th</t>
  </si>
  <si>
    <t>TLHPF</t>
  </si>
  <si>
    <t>กองทุนรวมอสังหาริมทรัพย์ ไทยแลนด์ โฮสพีทาลิตี้</t>
  </si>
  <si>
    <t>เลขที่ 989 อาคารสยามพิวรรธน์ทาวเวอร์ ชั้น 9, 24 ถนนพระราม 1 เขตปทุมวัน กทม.</t>
  </si>
  <si>
    <t>0-2659-8888</t>
  </si>
  <si>
    <t>0-2659-8860-1</t>
  </si>
  <si>
    <t>www.one-asset.com</t>
  </si>
  <si>
    <t>TMI</t>
  </si>
  <si>
    <t>บริษัท ธีระมงคล อุตสาหกรรม จำกัด (มหาชน)</t>
  </si>
  <si>
    <t>46/67 - 69 ซอยมั่งมีทรัพย์ หมู่ที่ 3 ถนนเลียบคลองสี่วาพาสวัสดิ์ ตำบลคอกกระบือ อำเภอเมือง สมุทรสาคร</t>
  </si>
  <si>
    <t>0-3485-4629</t>
  </si>
  <si>
    <t>0-3485-4630</t>
  </si>
  <si>
    <t>www.thaiballast.com</t>
  </si>
  <si>
    <t>TNH</t>
  </si>
  <si>
    <t>บริษัท โรงพยาบาลไทยนครินทร์ จำกัด (มหาชน)</t>
  </si>
  <si>
    <t>345 ถนนบางนา-ตราด ก.ม. 3.5 แขวงบางนา เขตบางนา กทม.</t>
  </si>
  <si>
    <t>0-2361-2727</t>
  </si>
  <si>
    <t>0-2361-2777</t>
  </si>
  <si>
    <t>www.thainakarin.co.th</t>
  </si>
  <si>
    <t>TNPF</t>
  </si>
  <si>
    <t>กองทุนรวมอสังหาริมทรัพย์และสิทธิการเช่าตรีนิตี้</t>
  </si>
  <si>
    <t>44 อาคารซีไอเอ็มบี ไทย ชั้น 16 ถนนหลังสวน แขวงลุมพินี เขตปทุมวัน กทม.</t>
  </si>
  <si>
    <t>0-2686-9500</t>
  </si>
  <si>
    <t>0-2657-3167</t>
  </si>
  <si>
    <t>www.cimb-principal.co.th</t>
  </si>
  <si>
    <t>TRITN</t>
  </si>
  <si>
    <t>บริษัท ไทรทัน โฮลดิ้ง จำกัด (มหาชน)</t>
  </si>
  <si>
    <t>เลขที่ 60 ซอยประดิษฐ์มนูธรรม 19 ถนนประดิษฐ์มนูธรรม แขวงลาดพร้าว เขตลาดพร้าว กทม.</t>
  </si>
  <si>
    <t>0-2553-5000</t>
  </si>
  <si>
    <t>0-2553-5091</t>
  </si>
  <si>
    <t>www.triton.co.th</t>
  </si>
  <si>
    <t>TSTE</t>
  </si>
  <si>
    <t>บริษัท ไทยชูการ์ เทอร์มิเนิ้ล จำกัด (มหาชน)</t>
  </si>
  <si>
    <t>90 หมู่ 1 ซอยสยามไซโล ถนนปู่เจ้าสมิงพราย ตำบลสำโรงกลาง อำเภอพระประแดง สมุทรปราการ</t>
  </si>
  <si>
    <t>0-2183-4567</t>
  </si>
  <si>
    <t>0-2183-4561, 0-2183-4562</t>
  </si>
  <si>
    <t>www.tstegroup.com</t>
  </si>
  <si>
    <t>TWP</t>
  </si>
  <si>
    <t>บริษัท ไทยไวร์โพรดัคท์ จำกัด (มหาชน)</t>
  </si>
  <si>
    <t>อาคารศูนย์การค้าเซียร์รังสิต ชั้น 7, 99/2 หมู่ 8 ถนนพหลโยธิน ตำบลคูคต อำเภอลำลูกกา ปทุมธานี</t>
  </si>
  <si>
    <t>0-2992-6867</t>
  </si>
  <si>
    <t>0-2992-6870</t>
  </si>
  <si>
    <t>www.thaiwireproducts.com</t>
  </si>
  <si>
    <t>UAC</t>
  </si>
  <si>
    <t>บริษัท ยูเอซี โกลบอล จำกัด (มหาชน)</t>
  </si>
  <si>
    <t>เลขที่ 1 อาคาร ทีพี แอนด์ ที ชั้น 19 ซอยวิภาวดีรังสิต 19 ถนนวิภาวดีรังสิต แขวงจตุจักร เขตจตุจักร กทม.</t>
  </si>
  <si>
    <t>0-2936-1701</t>
  </si>
  <si>
    <t>0-2936-1700</t>
  </si>
  <si>
    <t>www.uac.co.th</t>
  </si>
  <si>
    <t>UTP</t>
  </si>
  <si>
    <t>บริษัท ยูไนเต็ด เปเปอร์ จำกัด (มหาชน)</t>
  </si>
  <si>
    <t>กระดาษและวัสดุการพิมพ์</t>
  </si>
  <si>
    <t>113 - 115 ถนนริมคลองประปา แขวงบางซื่อ เขตบางซื่อ กทม.</t>
  </si>
  <si>
    <t>0-2910-2700-8</t>
  </si>
  <si>
    <t>0-2910-2709</t>
  </si>
  <si>
    <t>www.unitedpaper.co.th</t>
  </si>
  <si>
    <t>VCOM</t>
  </si>
  <si>
    <t>บริษัท วินท์คอม เทคโนโลยี จำกัด (มหาชน)</t>
  </si>
  <si>
    <t>เลขที่ 159/21 อาคารเสริมมิตร ทาวเวอร์ ชั้น 14 ห้อง 1401 ถนนสุขุมวิท 21 (อโศก) แขวงคลองเตยเหนือ เขตวัฒนา กทม.</t>
  </si>
  <si>
    <t>0-2661-7979</t>
  </si>
  <si>
    <t>0-2661-7969</t>
  </si>
  <si>
    <t>www.vintcom.co.th</t>
  </si>
  <si>
    <t>WICE</t>
  </si>
  <si>
    <t>บริษัท ไวส์ โลจิสติกส์ จำกัด (มหาชน)</t>
  </si>
  <si>
    <t>อาคาร WICE PLACE เลขที่ 88/8 ถนนนนทรี แขวงช่องนนทรี เขตยานนาวา กทม.</t>
  </si>
  <si>
    <t>0-2681-6181</t>
  </si>
  <si>
    <t>0-2681-6173-75</t>
  </si>
  <si>
    <t>www.wice.co.th</t>
  </si>
  <si>
    <t>YCI</t>
  </si>
  <si>
    <t>บริษัท ยงไทย จำกัด (มหาชน)</t>
  </si>
  <si>
    <t>633/14 ถนนสาธุประดิษฐ์ แขวงบางโพงพาง เขตยานนาวา กทม.</t>
  </si>
  <si>
    <t>0-2294-3364-8</t>
  </si>
  <si>
    <t>0-2294-3373</t>
  </si>
  <si>
    <t>www.yongthaipubliccompany.wordpress.com</t>
  </si>
  <si>
    <t>ปี 2557</t>
  </si>
  <si>
    <t>ปี 2558</t>
  </si>
  <si>
    <t>ปี 2559</t>
  </si>
  <si>
    <t>ปี 2560</t>
  </si>
  <si>
    <t>SUM</t>
  </si>
  <si>
    <t>%</t>
  </si>
  <si>
    <t>Total</t>
  </si>
  <si>
    <t>หน่วย :  ล้านบาท</t>
  </si>
  <si>
    <t>Dashboard.Compare</t>
  </si>
  <si>
    <t>Dashboard.Trend</t>
  </si>
  <si>
    <t>กำไรสุทธิ</t>
  </si>
  <si>
    <t>กำไรสุทธิสูงสุด</t>
  </si>
  <si>
    <t>โปรดเลือกกลุ่มอุตสาหกรรม</t>
  </si>
  <si>
    <t>&gt;&gt;&gt;&gt;&gt;</t>
  </si>
  <si>
    <t>Dashboard.Proportion</t>
  </si>
  <si>
    <t>จำนวนบริษัท</t>
  </si>
  <si>
    <t>Dashboard.Geographic</t>
  </si>
  <si>
    <t>สูงสุด</t>
  </si>
  <si>
    <t>ต่ำสุด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</si>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</sst>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_ ;[Red]\-#,##0.00\ "/>
    <numFmt numFmtId="188" formatCode="_-* #,##0_-;\-* #,##0_-;_-* &quot;-&quot;??_-;_-@_-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0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b/>
      <sz val="10"/>
      <color theme="7" tint="-0.249977111117893"/>
      <name val="Tahoma"/>
      <family val="2"/>
      <charset val="222"/>
      <scheme val="minor"/>
    </font>
    <font>
      <b/>
      <sz val="10"/>
      <color theme="0" tint="-0.499984740745262"/>
      <name val="Tahoma"/>
      <family val="2"/>
      <scheme val="minor"/>
    </font>
    <font>
      <sz val="10"/>
      <color theme="8" tint="0.39997558519241921"/>
      <name val="Tahoma"/>
      <family val="2"/>
      <scheme val="minor"/>
    </font>
    <font>
      <b/>
      <sz val="10"/>
      <color theme="8" tint="0.39997558519241921"/>
      <name val="Tahoma"/>
      <family val="2"/>
      <scheme val="minor"/>
    </font>
    <font>
      <b/>
      <sz val="10"/>
      <color theme="1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b/>
      <sz val="10"/>
      <color rgb="FFFF0000"/>
      <name val="Tahoma"/>
      <family val="2"/>
      <charset val="222"/>
      <scheme val="minor"/>
    </font>
    <font>
      <sz val="10"/>
      <color theme="0"/>
      <name val="Tahoma"/>
      <family val="2"/>
      <charset val="222"/>
      <scheme val="minor"/>
    </font>
    <font>
      <b/>
      <sz val="10"/>
      <color theme="0"/>
      <name val="Tahoma"/>
      <family val="2"/>
      <charset val="222"/>
      <scheme val="minor"/>
    </font>
    <font>
      <sz val="10"/>
      <color theme="0" tint="-0.34998626667073579"/>
      <name val="Tahoma"/>
      <family val="2"/>
      <charset val="222"/>
      <scheme val="minor"/>
    </font>
    <font>
      <sz val="10"/>
      <color theme="0" tint="-0.499984740745262"/>
      <name val="Tahoma"/>
      <family val="2"/>
      <charset val="222"/>
      <scheme val="minor"/>
    </font>
    <font>
      <b/>
      <sz val="11"/>
      <color rgb="FF6FB4AD"/>
      <name val="Tahoma"/>
      <family val="2"/>
      <scheme val="minor"/>
    </font>
    <font>
      <b/>
      <sz val="14"/>
      <color rgb="FF6FB4AD"/>
      <name val="Tahoma"/>
      <family val="2"/>
      <scheme val="minor"/>
    </font>
    <font>
      <b/>
      <sz val="18"/>
      <color rgb="FF6FB4AD"/>
      <name val="Tahoma"/>
      <family val="2"/>
      <scheme val="minor"/>
    </font>
    <font>
      <sz val="11"/>
      <name val="Tahoma"/>
      <family val="2"/>
      <charset val="222"/>
      <scheme val="minor"/>
    </font>
    <font>
      <b/>
      <sz val="11"/>
      <color theme="0" tint="-0.499984740745262"/>
      <name val="Tahoma"/>
      <family val="2"/>
      <scheme val="minor"/>
    </font>
    <font>
      <b/>
      <sz val="24"/>
      <color rgb="FF6FB4AD"/>
      <name val="Athiti SemiBold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FB4AD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9" tint="0.39994506668294322"/>
      </bottom>
      <diagonal/>
    </border>
    <border>
      <left style="thin">
        <color rgb="FF6FB4AD"/>
      </left>
      <right/>
      <top style="thin">
        <color rgb="FF6FB4AD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6FB4AD"/>
      </top>
      <bottom/>
      <diagonal/>
    </border>
    <border>
      <left/>
      <right style="thin">
        <color rgb="FF6FB4AD"/>
      </right>
      <top style="thin">
        <color rgb="FF6FB4AD"/>
      </top>
      <bottom/>
      <diagonal/>
    </border>
    <border>
      <left style="thin">
        <color rgb="FF6FB4AD"/>
      </left>
      <right/>
      <top/>
      <bottom/>
      <diagonal/>
    </border>
    <border>
      <left/>
      <right style="thin">
        <color rgb="FF6FB4AD"/>
      </right>
      <top/>
      <bottom/>
      <diagonal/>
    </border>
    <border>
      <left style="thin">
        <color rgb="FF6FB4AD"/>
      </left>
      <right/>
      <top/>
      <bottom style="thin">
        <color rgb="FF6FB4AD"/>
      </bottom>
      <diagonal/>
    </border>
    <border>
      <left/>
      <right/>
      <top/>
      <bottom style="thin">
        <color rgb="FF6FB4AD"/>
      </bottom>
      <diagonal/>
    </border>
    <border>
      <left/>
      <right style="thin">
        <color rgb="FF6FB4AD"/>
      </right>
      <top/>
      <bottom style="thin">
        <color rgb="FF6FB4AD"/>
      </bottom>
      <diagonal/>
    </border>
    <border>
      <left/>
      <right/>
      <top/>
      <bottom style="medium">
        <color rgb="FF6FB4A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2" fontId="7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0" xfId="0" applyFont="1"/>
    <xf numFmtId="43" fontId="2" fillId="0" borderId="0" xfId="1" applyFont="1"/>
    <xf numFmtId="0" fontId="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3" fontId="9" fillId="4" borderId="0" xfId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87" fontId="0" fillId="0" borderId="0" xfId="1" applyNumberFormat="1" applyFont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5" borderId="0" xfId="0" applyFill="1"/>
    <xf numFmtId="0" fontId="12" fillId="5" borderId="0" xfId="0" applyFont="1" applyFill="1" applyAlignment="1">
      <alignment horizontal="center"/>
    </xf>
    <xf numFmtId="0" fontId="4" fillId="5" borderId="0" xfId="0" applyFont="1" applyFill="1"/>
    <xf numFmtId="0" fontId="9" fillId="5" borderId="0" xfId="0" applyFont="1" applyFill="1" applyAlignment="1">
      <alignment horizontal="left" wrapText="1"/>
    </xf>
    <xf numFmtId="0" fontId="9" fillId="5" borderId="0" xfId="0" applyFont="1" applyFill="1" applyAlignment="1">
      <alignment horizontal="right" wrapText="1"/>
    </xf>
    <xf numFmtId="0" fontId="13" fillId="5" borderId="0" xfId="0" applyFont="1" applyFill="1" applyAlignment="1">
      <alignment horizontal="right" wrapText="1"/>
    </xf>
    <xf numFmtId="0" fontId="12" fillId="0" borderId="0" xfId="0" applyFont="1" applyFill="1" applyAlignment="1">
      <alignment horizontal="center"/>
    </xf>
    <xf numFmtId="0" fontId="14" fillId="0" borderId="0" xfId="0" applyFont="1" applyAlignment="1">
      <alignment horizontal="right" vertical="center"/>
    </xf>
    <xf numFmtId="0" fontId="13" fillId="6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vertical="center"/>
    </xf>
    <xf numFmtId="0" fontId="15" fillId="0" borderId="9" xfId="0" applyFont="1" applyBorder="1" applyAlignment="1">
      <alignment horizontal="left" vertical="center" shrinkToFit="1"/>
    </xf>
    <xf numFmtId="0" fontId="0" fillId="7" borderId="0" xfId="0" applyFill="1"/>
    <xf numFmtId="0" fontId="13" fillId="6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8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 shrinkToFit="1"/>
    </xf>
    <xf numFmtId="0" fontId="15" fillId="8" borderId="0" xfId="0" applyFont="1" applyFill="1" applyAlignment="1">
      <alignment horizontal="left" vertical="center"/>
    </xf>
    <xf numFmtId="0" fontId="4" fillId="8" borderId="0" xfId="0" applyFont="1" applyFill="1"/>
    <xf numFmtId="0" fontId="18" fillId="0" borderId="10" xfId="0" applyFont="1" applyBorder="1" applyAlignment="1">
      <alignment vertical="center"/>
    </xf>
    <xf numFmtId="0" fontId="17" fillId="0" borderId="0" xfId="0" applyFont="1"/>
    <xf numFmtId="0" fontId="9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88" fontId="0" fillId="0" borderId="0" xfId="1" applyNumberFormat="1" applyFont="1"/>
    <xf numFmtId="188" fontId="0" fillId="0" borderId="0" xfId="0" applyNumberFormat="1"/>
    <xf numFmtId="0" fontId="0" fillId="5" borderId="11" xfId="0" applyFill="1" applyBorder="1"/>
    <xf numFmtId="43" fontId="0" fillId="5" borderId="11" xfId="0" applyNumberFormat="1" applyFill="1" applyBorder="1"/>
    <xf numFmtId="188" fontId="0" fillId="5" borderId="11" xfId="0" applyNumberFormat="1" applyFill="1" applyBorder="1"/>
    <xf numFmtId="9" fontId="0" fillId="0" borderId="0" xfId="2" applyFont="1"/>
    <xf numFmtId="9" fontId="0" fillId="5" borderId="11" xfId="0" applyNumberFormat="1" applyFill="1" applyBorder="1"/>
    <xf numFmtId="187" fontId="0" fillId="0" borderId="0" xfId="0" applyNumberFormat="1"/>
    <xf numFmtId="188" fontId="0" fillId="5" borderId="11" xfId="1" applyNumberFormat="1" applyFont="1" applyFill="1" applyBorder="1"/>
    <xf numFmtId="188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188" fontId="0" fillId="0" borderId="7" xfId="0" applyNumberFormat="1" applyBorder="1" applyAlignment="1">
      <alignment horizontal="center"/>
    </xf>
    <xf numFmtId="0" fontId="16" fillId="0" borderId="0" xfId="0" applyFont="1"/>
    <xf numFmtId="0" fontId="20" fillId="0" borderId="0" xfId="0" applyFont="1" applyAlignment="1">
      <alignment horizontal="centerContinuous" vertical="center"/>
    </xf>
    <xf numFmtId="0" fontId="19" fillId="4" borderId="0" xfId="0" applyFont="1" applyFill="1" applyAlignment="1">
      <alignment horizontal="left"/>
    </xf>
    <xf numFmtId="0" fontId="0" fillId="4" borderId="0" xfId="0" applyFill="1"/>
    <xf numFmtId="0" fontId="0" fillId="0" borderId="0" xfId="0" applyBorder="1"/>
    <xf numFmtId="188" fontId="0" fillId="0" borderId="0" xfId="0" applyNumberFormat="1" applyBorder="1"/>
    <xf numFmtId="0" fontId="0" fillId="0" borderId="19" xfId="0" applyBorder="1"/>
    <xf numFmtId="188" fontId="0" fillId="0" borderId="19" xfId="0" applyNumberFormat="1" applyBorder="1"/>
    <xf numFmtId="43" fontId="9" fillId="4" borderId="0" xfId="1" applyFont="1" applyFill="1" applyBorder="1" applyAlignment="1">
      <alignment horizontal="center" vertical="center"/>
    </xf>
    <xf numFmtId="188" fontId="19" fillId="4" borderId="0" xfId="0" applyNumberFormat="1" applyFont="1" applyFill="1" applyAlignment="1">
      <alignment horizontal="center"/>
    </xf>
    <xf numFmtId="9" fontId="0" fillId="0" borderId="0" xfId="2" applyNumberFormat="1" applyFont="1"/>
    <xf numFmtId="0" fontId="9" fillId="3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wrapText="1"/>
    </xf>
    <xf numFmtId="0" fontId="15" fillId="8" borderId="0" xfId="0" applyFont="1" applyFill="1" applyAlignment="1">
      <alignment horizontal="left" vertical="top" wrapText="1"/>
    </xf>
    <xf numFmtId="0" fontId="21" fillId="5" borderId="10" xfId="0" applyFont="1" applyFill="1" applyBorder="1" applyAlignment="1">
      <alignment horizontal="center" vertical="center" shrinkToFit="1"/>
    </xf>
    <xf numFmtId="0" fontId="21" fillId="5" borderId="12" xfId="0" applyFont="1" applyFill="1" applyBorder="1" applyAlignment="1">
      <alignment horizontal="center" vertical="center" shrinkToFit="1"/>
    </xf>
    <xf numFmtId="0" fontId="21" fillId="5" borderId="13" xfId="0" applyFont="1" applyFill="1" applyBorder="1" applyAlignment="1">
      <alignment horizontal="center" vertical="center" shrinkToFit="1"/>
    </xf>
    <xf numFmtId="0" fontId="21" fillId="5" borderId="14" xfId="0" applyFont="1" applyFill="1" applyBorder="1" applyAlignment="1">
      <alignment horizontal="center" vertical="center" shrinkToFit="1"/>
    </xf>
    <xf numFmtId="0" fontId="21" fillId="5" borderId="0" xfId="0" applyFont="1" applyFill="1" applyBorder="1" applyAlignment="1">
      <alignment horizontal="center" vertical="center" shrinkToFit="1"/>
    </xf>
    <xf numFmtId="0" fontId="21" fillId="5" borderId="15" xfId="0" applyFont="1" applyFill="1" applyBorder="1" applyAlignment="1">
      <alignment horizontal="center" vertical="center" shrinkToFit="1"/>
    </xf>
    <xf numFmtId="0" fontId="21" fillId="5" borderId="16" xfId="0" applyFont="1" applyFill="1" applyBorder="1" applyAlignment="1">
      <alignment horizontal="center" vertical="center" shrinkToFit="1"/>
    </xf>
    <xf numFmtId="0" fontId="21" fillId="5" borderId="17" xfId="0" applyFont="1" applyFill="1" applyBorder="1" applyAlignment="1">
      <alignment horizontal="center" vertical="center" shrinkToFit="1"/>
    </xf>
    <xf numFmtId="0" fontId="21" fillId="5" borderId="18" xfId="0" applyFont="1" applyFill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99"/>
      <color rgb="FF6FB4AD"/>
      <color rgb="FF580058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86634596785064"/>
          <c:y val="5.6657223796033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h-TH" sz="1200" b="0" i="0" u="none" strike="noStrike" kern="1200" spc="0" baseline="0">
              <a:solidFill>
                <a:srgbClr val="6FB4AD"/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9278576550557305"/>
          <c:y val="0.21500256518926636"/>
          <c:w val="0.77665869729724368"/>
          <c:h val="0.583477504405433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[1]Calculate!$B$5</c:f>
              <c:strCache>
                <c:ptCount val="1"/>
                <c:pt idx="0">
                  <c:v>บริการ</c:v>
                </c:pt>
              </c:strCache>
            </c:strRef>
          </c:tx>
          <c:spPr>
            <a:solidFill>
              <a:srgbClr val="6FB4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[1]Calculate!$C$5:$F$5</c:f>
              <c:numCache>
                <c:formatCode>General</c:formatCode>
                <c:ptCount val="4"/>
                <c:pt idx="0">
                  <c:v>16002.09</c:v>
                </c:pt>
                <c:pt idx="1">
                  <c:v>21870.720000000001</c:v>
                </c:pt>
                <c:pt idx="2">
                  <c:v>23890.52</c:v>
                </c:pt>
                <c:pt idx="3">
                  <c:v>27637.690000000002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4-4C9F-969A-D807CEDD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-1021693920"/>
        <c:axId val="-1021701536"/>
      </c:barChart>
      <c:catAx>
        <c:axId val="-1021693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021701536"/>
        <c:crosses val="autoZero"/>
        <c:auto val="1"/>
        <c:lblAlgn val="ctr"/>
        <c:lblOffset val="100"/>
        <c:noMultiLvlLbl val="0"/>
      </c:catAx>
      <c:valAx>
        <c:axId val="-1021701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2169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86634596785064"/>
          <c:y val="5.6657223796033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FF9999"/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9278576550557305"/>
          <c:y val="0.21500256518926636"/>
          <c:w val="0.77665869729724368"/>
          <c:h val="0.583477504405433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[1]Calculate!$B$6</c:f>
              <c:strCache>
                <c:ptCount val="1"/>
                <c:pt idx="0">
                  <c:v>เทคโนโลยี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[1]Calculate!$C$6:$F$6</c:f>
              <c:numCache>
                <c:formatCode>General</c:formatCode>
                <c:ptCount val="4"/>
                <c:pt idx="0">
                  <c:v>5804.12</c:v>
                </c:pt>
                <c:pt idx="1">
                  <c:v>18396.859999999997</c:v>
                </c:pt>
                <c:pt idx="2">
                  <c:v>6777.07</c:v>
                </c:pt>
                <c:pt idx="3">
                  <c:v>5773.96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0-4041-9EB1-7805262B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-1021700448"/>
        <c:axId val="-1021708608"/>
      </c:barChart>
      <c:catAx>
        <c:axId val="-102170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021708608"/>
        <c:crosses val="autoZero"/>
        <c:auto val="1"/>
        <c:lblAlgn val="ctr"/>
        <c:lblOffset val="100"/>
        <c:noMultiLvlLbl val="0"/>
      </c:catAx>
      <c:valAx>
        <c:axId val="-1021708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2170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3643324820876945"/>
          <c:y val="6.232294617563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9278576550557305"/>
          <c:y val="0.21500256518926636"/>
          <c:w val="0.77665869729724368"/>
          <c:h val="0.583477504405433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[1]Calculate!$B$7</c:f>
              <c:strCache>
                <c:ptCount val="1"/>
                <c:pt idx="0">
                  <c:v>อสังหาริมทรัพย์และก่อสร้าง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[1]Calculate!$C$7:$F$7</c:f>
              <c:numCache>
                <c:formatCode>General</c:formatCode>
                <c:ptCount val="4"/>
                <c:pt idx="0">
                  <c:v>4964.63</c:v>
                </c:pt>
                <c:pt idx="1">
                  <c:v>10882.91</c:v>
                </c:pt>
                <c:pt idx="2">
                  <c:v>7979.38</c:v>
                </c:pt>
                <c:pt idx="3">
                  <c:v>5661.7800000000007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2D-4163-9857-831C373A7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-1021693376"/>
        <c:axId val="-1021699904"/>
      </c:barChart>
      <c:catAx>
        <c:axId val="-102169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021699904"/>
        <c:crosses val="autoZero"/>
        <c:auto val="1"/>
        <c:lblAlgn val="ctr"/>
        <c:lblOffset val="100"/>
        <c:noMultiLvlLbl val="0"/>
      </c:catAx>
      <c:valAx>
        <c:axId val="-1021699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2169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561673625778871"/>
          <c:y val="6.232294617563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4">
                  <a:lumMod val="75000"/>
                </a:schemeClr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9278576550557305"/>
          <c:y val="0.21500256518926636"/>
          <c:w val="0.77665869729724368"/>
          <c:h val="0.583477504405433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[1]Calculate!$B$8</c:f>
              <c:strCache>
                <c:ptCount val="1"/>
                <c:pt idx="0">
                  <c:v>สินค้าอุตสาหกรรม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[1]Calculate!$C$8:$F$8</c:f>
              <c:numCache>
                <c:formatCode>General</c:formatCode>
                <c:ptCount val="4"/>
                <c:pt idx="0">
                  <c:v>16009.69</c:v>
                </c:pt>
                <c:pt idx="1">
                  <c:v>19504.22</c:v>
                </c:pt>
                <c:pt idx="2">
                  <c:v>27623.86</c:v>
                </c:pt>
                <c:pt idx="3">
                  <c:v>42162.07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7-4148-B2CF-A70CD7A83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-1021698816"/>
        <c:axId val="-1021694464"/>
      </c:barChart>
      <c:catAx>
        <c:axId val="-102169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021694464"/>
        <c:crosses val="autoZero"/>
        <c:auto val="1"/>
        <c:lblAlgn val="ctr"/>
        <c:lblOffset val="100"/>
        <c:noMultiLvlLbl val="0"/>
      </c:catAx>
      <c:valAx>
        <c:axId val="-1021694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2169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102647901472817"/>
          <c:y val="6.232319246343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accent1">
                  <a:lumMod val="75000"/>
                </a:schemeClr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9803167039525207"/>
          <c:y val="0.21500256518926636"/>
          <c:w val="0.7819046021869227"/>
          <c:h val="0.583477504405433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[1]Calculate!$B$9</c:f>
              <c:strCache>
                <c:ptCount val="1"/>
                <c:pt idx="0">
                  <c:v>ธุรกิจการเงิน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[1]Calculate!$C$9:$F$9</c:f>
              <c:numCache>
                <c:formatCode>General</c:formatCode>
                <c:ptCount val="4"/>
                <c:pt idx="0">
                  <c:v>35395.07</c:v>
                </c:pt>
                <c:pt idx="1">
                  <c:v>30907.8</c:v>
                </c:pt>
                <c:pt idx="2">
                  <c:v>34483.870000000003</c:v>
                </c:pt>
                <c:pt idx="3">
                  <c:v>24714.51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C1-4AAC-A7E7-FA044297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-1021708064"/>
        <c:axId val="-1021706976"/>
      </c:barChart>
      <c:catAx>
        <c:axId val="-102170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021706976"/>
        <c:crosses val="autoZero"/>
        <c:auto val="1"/>
        <c:lblAlgn val="ctr"/>
        <c:lblOffset val="100"/>
        <c:noMultiLvlLbl val="0"/>
      </c:catAx>
      <c:valAx>
        <c:axId val="-1021706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2170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Calculate!$G$5</c:f>
          <c:strCache>
            <c:ptCount val="1"/>
            <c:pt idx="0">
              <c:v> 92,566 </c:v>
            </c:pt>
          </c:strCache>
        </c:strRef>
      </c:tx>
      <c:layout>
        <c:manualLayout>
          <c:xMode val="edge"/>
          <c:yMode val="edge"/>
          <c:x val="0.22275144820020026"/>
          <c:y val="3.609604830307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h-TH" sz="3200" b="0" i="0" u="none" strike="noStrike" kern="1200" spc="0" baseline="0">
              <a:solidFill>
                <a:srgbClr val="6FB4AD"/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9.1790943668068874E-3"/>
          <c:y val="0.75054011871679249"/>
          <c:w val="0.99082090563319314"/>
          <c:h val="0.20661792496540637"/>
        </c:manualLayout>
      </c:layout>
      <c:lineChart>
        <c:grouping val="standard"/>
        <c:varyColors val="0"/>
        <c:ser>
          <c:idx val="0"/>
          <c:order val="0"/>
          <c:tx>
            <c:strRef>
              <c:f>Calculate!$B$5</c:f>
              <c:strCache>
                <c:ptCount val="1"/>
                <c:pt idx="0">
                  <c:v>บริการ</c:v>
                </c:pt>
              </c:strCache>
            </c:strRef>
          </c:tx>
          <c:spPr>
            <a:ln w="28575" cap="rnd">
              <a:solidFill>
                <a:srgbClr val="6FB4AD"/>
              </a:solidFill>
              <a:round/>
            </a:ln>
            <a:effectLst/>
          </c:spPr>
          <c:marker>
            <c:symbol val="none"/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Calculate!$C$5:$F$5</c:f>
              <c:numCache>
                <c:formatCode>_-* #,##0_-;\-* #,##0_-;_-* "-"??_-;_-@_-</c:formatCode>
                <c:ptCount val="4"/>
                <c:pt idx="0">
                  <c:v>16562.060000000001</c:v>
                </c:pt>
                <c:pt idx="1">
                  <c:v>22476.43</c:v>
                </c:pt>
                <c:pt idx="2">
                  <c:v>25392.77</c:v>
                </c:pt>
                <c:pt idx="3">
                  <c:v>28135.100000000002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AF-4C3F-8EEB-1ED9B0111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21695008"/>
        <c:axId val="-1021697728"/>
      </c:lineChart>
      <c:catAx>
        <c:axId val="-102169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21697728"/>
        <c:crosses val="autoZero"/>
        <c:auto val="1"/>
        <c:lblAlgn val="ctr"/>
        <c:lblOffset val="100"/>
        <c:noMultiLvlLbl val="0"/>
      </c:catAx>
      <c:valAx>
        <c:axId val="-102169772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-102169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Calculate!$G$7</c:f>
          <c:strCache>
            <c:ptCount val="1"/>
            <c:pt idx="0">
              <c:v> 29,489 </c:v>
            </c:pt>
          </c:strCache>
        </c:strRef>
      </c:tx>
      <c:layout>
        <c:manualLayout>
          <c:xMode val="edge"/>
          <c:yMode val="edge"/>
          <c:x val="0.22275144820020026"/>
          <c:y val="3.609604830307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h-TH" sz="32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9.1790943668068874E-3"/>
          <c:y val="0.75054011871679249"/>
          <c:w val="0.99082090563319314"/>
          <c:h val="0.20661792496540637"/>
        </c:manualLayout>
      </c:layout>
      <c:lineChart>
        <c:grouping val="standard"/>
        <c:varyColors val="0"/>
        <c:ser>
          <c:idx val="0"/>
          <c:order val="0"/>
          <c:tx>
            <c:strRef>
              <c:f>Calculate!$B$7</c:f>
              <c:strCache>
                <c:ptCount val="1"/>
                <c:pt idx="0">
                  <c:v>อสังหาริมทรัพย์และก่อสร้าง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Calculate!$C$7:$F$7</c:f>
              <c:numCache>
                <c:formatCode>_-* #,##0_-;\-* #,##0_-;_-* "-"??_-;_-@_-</c:formatCode>
                <c:ptCount val="4"/>
                <c:pt idx="0">
                  <c:v>4964.63</c:v>
                </c:pt>
                <c:pt idx="1">
                  <c:v>10882.91</c:v>
                </c:pt>
                <c:pt idx="2">
                  <c:v>7979.38</c:v>
                </c:pt>
                <c:pt idx="3">
                  <c:v>5661.7800000000007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81-4170-A24B-819F0B6E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21697184"/>
        <c:axId val="-1021705888"/>
      </c:lineChart>
      <c:catAx>
        <c:axId val="-102169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21705888"/>
        <c:crosses val="autoZero"/>
        <c:auto val="1"/>
        <c:lblAlgn val="ctr"/>
        <c:lblOffset val="100"/>
        <c:noMultiLvlLbl val="0"/>
      </c:catAx>
      <c:valAx>
        <c:axId val="-102170588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-102169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Calculate!$G$6</c:f>
          <c:strCache>
            <c:ptCount val="1"/>
            <c:pt idx="0">
              <c:v> 36,752 </c:v>
            </c:pt>
          </c:strCache>
        </c:strRef>
      </c:tx>
      <c:layout>
        <c:manualLayout>
          <c:xMode val="edge"/>
          <c:yMode val="edge"/>
          <c:x val="0.22275144820020026"/>
          <c:y val="3.609604830307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h-TH" sz="3200" b="0" i="0" u="none" strike="noStrike" kern="1200" spc="0" baseline="0">
              <a:solidFill>
                <a:srgbClr val="FF9999"/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9.1790943668068874E-3"/>
          <c:y val="0.75054011871679249"/>
          <c:w val="0.99082090563319314"/>
          <c:h val="0.20661792496540637"/>
        </c:manualLayout>
      </c:layout>
      <c:lineChart>
        <c:grouping val="standard"/>
        <c:varyColors val="0"/>
        <c:ser>
          <c:idx val="0"/>
          <c:order val="0"/>
          <c:tx>
            <c:strRef>
              <c:f>Calculate!$B$6</c:f>
              <c:strCache>
                <c:ptCount val="1"/>
                <c:pt idx="0">
                  <c:v>เทคโนโลยี</c:v>
                </c:pt>
              </c:strCache>
            </c:strRef>
          </c:tx>
          <c:spPr>
            <a:ln w="28575" cap="rnd">
              <a:solidFill>
                <a:srgbClr val="FF9999"/>
              </a:solidFill>
              <a:round/>
            </a:ln>
            <a:effectLst/>
          </c:spPr>
          <c:marker>
            <c:symbol val="none"/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Calculate!$C$6:$F$6</c:f>
              <c:numCache>
                <c:formatCode>_-* #,##0_-;\-* #,##0_-;_-* "-"??_-;_-@_-</c:formatCode>
                <c:ptCount val="4"/>
                <c:pt idx="0">
                  <c:v>5804.12</c:v>
                </c:pt>
                <c:pt idx="1">
                  <c:v>18396.859999999997</c:v>
                </c:pt>
                <c:pt idx="2">
                  <c:v>6777.07</c:v>
                </c:pt>
                <c:pt idx="3">
                  <c:v>5773.96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07-4A5F-BCF3-DC2132E8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36363808"/>
        <c:axId val="-904003088"/>
      </c:lineChart>
      <c:catAx>
        <c:axId val="-123636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04003088"/>
        <c:crosses val="autoZero"/>
        <c:auto val="1"/>
        <c:lblAlgn val="ctr"/>
        <c:lblOffset val="100"/>
        <c:noMultiLvlLbl val="0"/>
      </c:catAx>
      <c:valAx>
        <c:axId val="-90400308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-123636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Calculate!$G$8</c:f>
          <c:strCache>
            <c:ptCount val="1"/>
            <c:pt idx="0">
              <c:v> 105,300 </c:v>
            </c:pt>
          </c:strCache>
        </c:strRef>
      </c:tx>
      <c:layout>
        <c:manualLayout>
          <c:xMode val="edge"/>
          <c:yMode val="edge"/>
          <c:x val="0.22275144820020026"/>
          <c:y val="3.609604830307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h-TH" sz="3200" b="0" i="0" u="none" strike="noStrike" kern="1200" spc="0" baseline="0">
              <a:solidFill>
                <a:srgbClr val="FFC000"/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9.1790943668068874E-3"/>
          <c:y val="0.75054011871679249"/>
          <c:w val="0.99082090563319314"/>
          <c:h val="0.20661792496540637"/>
        </c:manualLayout>
      </c:layout>
      <c:lineChart>
        <c:grouping val="standard"/>
        <c:varyColors val="0"/>
        <c:ser>
          <c:idx val="0"/>
          <c:order val="0"/>
          <c:tx>
            <c:strRef>
              <c:f>Calculate!$B$8</c:f>
              <c:strCache>
                <c:ptCount val="1"/>
                <c:pt idx="0">
                  <c:v>สินค้าอุตสาหกรรม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Calculate!$C$8:$F$8</c:f>
              <c:numCache>
                <c:formatCode>_-* #,##0_-;\-* #,##0_-;_-* "-"??_-;_-@_-</c:formatCode>
                <c:ptCount val="4"/>
                <c:pt idx="0">
                  <c:v>16009.69</c:v>
                </c:pt>
                <c:pt idx="1">
                  <c:v>19504.22</c:v>
                </c:pt>
                <c:pt idx="2">
                  <c:v>27623.86</c:v>
                </c:pt>
                <c:pt idx="3">
                  <c:v>42162.07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05-49F0-BA03-FFE533970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3992752"/>
        <c:axId val="-903992208"/>
      </c:lineChart>
      <c:catAx>
        <c:axId val="-90399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03992208"/>
        <c:crosses val="autoZero"/>
        <c:auto val="1"/>
        <c:lblAlgn val="ctr"/>
        <c:lblOffset val="100"/>
        <c:noMultiLvlLbl val="0"/>
      </c:catAx>
      <c:valAx>
        <c:axId val="-90399220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-90399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Calculate!$G$9</c:f>
          <c:strCache>
            <c:ptCount val="1"/>
            <c:pt idx="0">
              <c:v> 125,501 </c:v>
            </c:pt>
          </c:strCache>
        </c:strRef>
      </c:tx>
      <c:layout>
        <c:manualLayout>
          <c:xMode val="edge"/>
          <c:yMode val="edge"/>
          <c:x val="0.22275144820020026"/>
          <c:y val="3.609604830307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h-TH" sz="32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9.1790943668068874E-3"/>
          <c:y val="0.75054011871679249"/>
          <c:w val="0.99082090563319314"/>
          <c:h val="0.20661792496540637"/>
        </c:manualLayout>
      </c:layout>
      <c:lineChart>
        <c:grouping val="standard"/>
        <c:varyColors val="0"/>
        <c:ser>
          <c:idx val="0"/>
          <c:order val="0"/>
          <c:tx>
            <c:strRef>
              <c:f>Calculate!$B$9</c:f>
              <c:strCache>
                <c:ptCount val="1"/>
                <c:pt idx="0">
                  <c:v>ธุรกิจการเงิน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Calculate!$C$9:$F$9</c:f>
              <c:numCache>
                <c:formatCode>_-* #,##0_-;\-* #,##0_-;_-* "-"??_-;_-@_-</c:formatCode>
                <c:ptCount val="4"/>
                <c:pt idx="0">
                  <c:v>35395.07</c:v>
                </c:pt>
                <c:pt idx="1">
                  <c:v>30907.8</c:v>
                </c:pt>
                <c:pt idx="2">
                  <c:v>34483.870000000003</c:v>
                </c:pt>
                <c:pt idx="3">
                  <c:v>24714.51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A4-4B12-84D3-76288DC53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4007440"/>
        <c:axId val="-904001456"/>
      </c:lineChart>
      <c:catAx>
        <c:axId val="-90400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04001456"/>
        <c:crosses val="autoZero"/>
        <c:auto val="1"/>
        <c:lblAlgn val="ctr"/>
        <c:lblOffset val="100"/>
        <c:noMultiLvlLbl val="0"/>
      </c:catAx>
      <c:valAx>
        <c:axId val="-904001456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-90400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Calculate!$B$5</c:f>
              <c:strCache>
                <c:ptCount val="1"/>
                <c:pt idx="0">
                  <c:v>บริการ</c:v>
                </c:pt>
              </c:strCache>
            </c:strRef>
          </c:tx>
          <c:spPr>
            <a:ln w="28575" cap="rnd">
              <a:solidFill>
                <a:srgbClr val="6FB4A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FB4AD"/>
              </a:solidFill>
              <a:ln w="9525">
                <a:solidFill>
                  <a:srgbClr val="6FB4AD"/>
                </a:solidFill>
              </a:ln>
              <a:effectLst/>
            </c:spPr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Calculate!$C$5:$F$5</c:f>
              <c:numCache>
                <c:formatCode>_-* #,##0_-;\-* #,##0_-;_-* "-"??_-;_-@_-</c:formatCode>
                <c:ptCount val="4"/>
                <c:pt idx="0">
                  <c:v>16562.060000000001</c:v>
                </c:pt>
                <c:pt idx="1">
                  <c:v>22476.43</c:v>
                </c:pt>
                <c:pt idx="2">
                  <c:v>25392.77</c:v>
                </c:pt>
                <c:pt idx="3">
                  <c:v>28135.100000000002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96-4F82-8BD5-ABEC1D9A3353}"/>
            </c:ext>
          </c:extLst>
        </c:ser>
        <c:ser>
          <c:idx val="1"/>
          <c:order val="1"/>
          <c:tx>
            <c:strRef>
              <c:f>Calculate!$B$6</c:f>
              <c:strCache>
                <c:ptCount val="1"/>
                <c:pt idx="0">
                  <c:v>เทคโนโลยี</c:v>
                </c:pt>
              </c:strCache>
            </c:strRef>
          </c:tx>
          <c:spPr>
            <a:ln w="28575" cap="rnd">
              <a:solidFill>
                <a:srgbClr val="FF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99"/>
              </a:solidFill>
              <a:ln w="9525">
                <a:solidFill>
                  <a:srgbClr val="FF9999"/>
                </a:solidFill>
              </a:ln>
              <a:effectLst/>
            </c:spPr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Calculate!$C$6:$F$6</c:f>
              <c:numCache>
                <c:formatCode>_-* #,##0_-;\-* #,##0_-;_-* "-"??_-;_-@_-</c:formatCode>
                <c:ptCount val="4"/>
                <c:pt idx="0">
                  <c:v>5804.12</c:v>
                </c:pt>
                <c:pt idx="1">
                  <c:v>18396.859999999997</c:v>
                </c:pt>
                <c:pt idx="2">
                  <c:v>6777.07</c:v>
                </c:pt>
                <c:pt idx="3">
                  <c:v>5773.96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96-4F82-8BD5-ABEC1D9A3353}"/>
            </c:ext>
          </c:extLst>
        </c:ser>
        <c:ser>
          <c:idx val="2"/>
          <c:order val="2"/>
          <c:tx>
            <c:strRef>
              <c:f>Calculate!$B$7</c:f>
              <c:strCache>
                <c:ptCount val="1"/>
                <c:pt idx="0">
                  <c:v>อสังหาริมทรัพย์และก่อสร้าง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Calculate!$C$7:$F$7</c:f>
              <c:numCache>
                <c:formatCode>_-* #,##0_-;\-* #,##0_-;_-* "-"??_-;_-@_-</c:formatCode>
                <c:ptCount val="4"/>
                <c:pt idx="0">
                  <c:v>4964.63</c:v>
                </c:pt>
                <c:pt idx="1">
                  <c:v>10882.91</c:v>
                </c:pt>
                <c:pt idx="2">
                  <c:v>7979.38</c:v>
                </c:pt>
                <c:pt idx="3">
                  <c:v>5661.7800000000007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96-4F82-8BD5-ABEC1D9A3353}"/>
            </c:ext>
          </c:extLst>
        </c:ser>
        <c:ser>
          <c:idx val="3"/>
          <c:order val="3"/>
          <c:tx>
            <c:strRef>
              <c:f>Calculate!$B$8</c:f>
              <c:strCache>
                <c:ptCount val="1"/>
                <c:pt idx="0">
                  <c:v>สินค้าอุตสาหกรรม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Calculate!$C$8:$F$8</c:f>
              <c:numCache>
                <c:formatCode>_-* #,##0_-;\-* #,##0_-;_-* "-"??_-;_-@_-</c:formatCode>
                <c:ptCount val="4"/>
                <c:pt idx="0">
                  <c:v>16009.69</c:v>
                </c:pt>
                <c:pt idx="1">
                  <c:v>19504.22</c:v>
                </c:pt>
                <c:pt idx="2">
                  <c:v>27623.86</c:v>
                </c:pt>
                <c:pt idx="3">
                  <c:v>42162.07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96-4F82-8BD5-ABEC1D9A3353}"/>
            </c:ext>
          </c:extLst>
        </c:ser>
        <c:ser>
          <c:idx val="4"/>
          <c:order val="4"/>
          <c:tx>
            <c:strRef>
              <c:f>Calculate!$B$9</c:f>
              <c:strCache>
                <c:ptCount val="1"/>
                <c:pt idx="0">
                  <c:v>ธุรกิจการเงิน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Calculate!$C$4:$F$4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Calculate!$C$9:$F$9</c:f>
              <c:numCache>
                <c:formatCode>_-* #,##0_-;\-* #,##0_-;_-* "-"??_-;_-@_-</c:formatCode>
                <c:ptCount val="4"/>
                <c:pt idx="0">
                  <c:v>35395.07</c:v>
                </c:pt>
                <c:pt idx="1">
                  <c:v>30907.8</c:v>
                </c:pt>
                <c:pt idx="2">
                  <c:v>34483.870000000003</c:v>
                </c:pt>
                <c:pt idx="3">
                  <c:v>24714.51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96-4F82-8BD5-ABEC1D9A3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3997104"/>
        <c:axId val="-904002544"/>
      </c:lineChart>
      <c:catAx>
        <c:axId val="-903997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904002544"/>
        <c:crosses val="autoZero"/>
        <c:auto val="1"/>
        <c:lblAlgn val="ctr"/>
        <c:lblOffset val="100"/>
        <c:noMultiLvlLbl val="0"/>
      </c:catAx>
      <c:valAx>
        <c:axId val="-904002544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-903997104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Calculate!$F$14</c:f>
          <c:strCache>
            <c:ptCount val="1"/>
            <c:pt idx="0">
              <c:v>เปรียบเทียบกำไรสุทธิปี 2557 - 2560 กลุ่มอุตสาหกรรมสินค้าอุตสาหกรรม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6FB4AD"/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1.4915254237288136E-2"/>
          <c:y val="0.19393941861950767"/>
          <c:w val="0.97016949152542376"/>
          <c:h val="0.67795316032172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Calculate!$C$16</c:f>
              <c:strCache>
                <c:ptCount val="1"/>
                <c:pt idx="0">
                  <c:v>กำไรสุทธิ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thiti SemiBold" panose="00000700000000000000" pitchFamily="2" charset="-34"/>
                    <a:ea typeface="+mn-ea"/>
                    <a:cs typeface="Athiti SemiBold" panose="00000700000000000000" pitchFamily="2" charset="-34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Calculate!$B$17:$B$20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Calculate!$C$17:$C$20</c:f>
              <c:numCache>
                <c:formatCode>_-* #,##0_-;\-* #,##0_-;_-* "-"??_-;_-@_-</c:formatCode>
                <c:ptCount val="4"/>
                <c:pt idx="0">
                  <c:v>16009.69</c:v>
                </c:pt>
                <c:pt idx="1">
                  <c:v>19504.22</c:v>
                </c:pt>
                <c:pt idx="2">
                  <c:v>27623.86</c:v>
                </c:pt>
                <c:pt idx="3">
                  <c:v>42162.07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9-4AFF-918F-4D1BA622731A}"/>
            </c:ext>
          </c:extLst>
        </c:ser>
        <c:ser>
          <c:idx val="1"/>
          <c:order val="1"/>
          <c:tx>
            <c:strRef>
              <c:f>Calculate!$D$16</c:f>
              <c:strCache>
                <c:ptCount val="1"/>
                <c:pt idx="0">
                  <c:v>กำไรสุทธิสูงสุด</c:v>
                </c:pt>
              </c:strCache>
            </c:strRef>
          </c:tx>
          <c:spPr>
            <a:solidFill>
              <a:srgbClr val="6FB4AD"/>
            </a:solidFill>
            <a:ln>
              <a:noFill/>
            </a:ln>
            <a:effectLst/>
          </c:spPr>
          <c:invertIfNegative val="0"/>
          <c:cat>
            <c:strRef>
              <c:f>Calculate!$B$17:$B$20</c:f>
              <c:strCache>
                <c:ptCount val="4"/>
                <c:pt idx="0">
                  <c:v>ปี 2557</c:v>
                </c:pt>
                <c:pt idx="1">
                  <c:v>ปี 2558</c:v>
                </c:pt>
                <c:pt idx="2">
                  <c:v>ปี 2559</c:v>
                </c:pt>
                <c:pt idx="3">
                  <c:v>ปี 2560</c:v>
                </c:pt>
              </c:strCache>
            </c:strRef>
          </c:cat>
          <c:val>
            <c:numRef>
              <c:f>Calculate!$D$17:$D$20</c:f>
              <c:numCache>
                <c:formatCode>_-* #,##0_-;\-* #,##0_-;_-*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42162.07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99-4AFF-918F-4D1BA622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903998736"/>
        <c:axId val="-904000912"/>
      </c:barChart>
      <c:catAx>
        <c:axId val="-90399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thiti SemiBold" panose="00000700000000000000" pitchFamily="2" charset="-34"/>
                <a:ea typeface="+mn-ea"/>
                <a:cs typeface="Athiti SemiBold" panose="00000700000000000000" pitchFamily="2" charset="-34"/>
              </a:defRPr>
            </a:pPr>
            <a:endParaRPr lang="th-TH"/>
          </a:p>
        </c:txPr>
        <c:crossAx val="-904000912"/>
        <c:crosses val="autoZero"/>
        <c:auto val="1"/>
        <c:lblAlgn val="ctr"/>
        <c:lblOffset val="100"/>
        <c:noMultiLvlLbl val="0"/>
      </c:catAx>
      <c:valAx>
        <c:axId val="-904000912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-9039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FB4AD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7C-4A32-B7D1-7C39BE273CB8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7C-4A32-B7D1-7C39BE273C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7C-4A32-B7D1-7C39BE273CB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7C-4A32-B7D1-7C39BE273CB8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7C-4A32-B7D1-7C39BE273C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Baloo" panose="03080902040302020200" pitchFamily="66" charset="0"/>
                    <a:ea typeface="+mn-ea"/>
                    <a:cs typeface="Baloo" panose="03080902040302020200" pitchFamily="66" charset="0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Calculate!$B$27:$B$31</c:f>
              <c:strCache>
                <c:ptCount val="5"/>
                <c:pt idx="0">
                  <c:v>บริการ</c:v>
                </c:pt>
                <c:pt idx="1">
                  <c:v>เทคโนโลยี</c:v>
                </c:pt>
                <c:pt idx="2">
                  <c:v>อสังหาริมทรัพย์และก่อสร้าง</c:v>
                </c:pt>
                <c:pt idx="3">
                  <c:v>สินค้าอุตสาหกรรม</c:v>
                </c:pt>
                <c:pt idx="4">
                  <c:v>ธุรกิจการเงิน</c:v>
                </c:pt>
              </c:strCache>
            </c:strRef>
          </c:cat>
          <c:val>
            <c:numRef>
              <c:f>Calculate!$C$27:$C$31</c:f>
              <c:numCache>
                <c:formatCode>0%</c:formatCode>
                <c:ptCount val="5"/>
                <c:pt idx="0">
                  <c:v>0.23758835030559936</c:v>
                </c:pt>
                <c:pt idx="1">
                  <c:v>9.4330698823145778E-2</c:v>
                </c:pt>
                <c:pt idx="2">
                  <c:v>7.5688096471080074E-2</c:v>
                </c:pt>
                <c:pt idx="3">
                  <c:v>0.27027113600495428</c:v>
                </c:pt>
                <c:pt idx="4">
                  <c:v>0.32212171839522041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67C-4A32-B7D1-7C39BE273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6FB4AD"/>
                </a:solidFill>
                <a:latin typeface="Athiti SemiBold" panose="00000700000000000000" pitchFamily="2" charset="-34"/>
                <a:ea typeface="+mn-ea"/>
                <a:cs typeface="Athiti SemiBold" panose="00000700000000000000" pitchFamily="2" charset="-34"/>
              </a:defRPr>
            </a:pPr>
            <a:endParaRPr lang="th-TH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FF9999"/>
                </a:solidFill>
                <a:latin typeface="Athiti SemiBold" panose="00000700000000000000" pitchFamily="2" charset="-34"/>
                <a:ea typeface="+mn-ea"/>
                <a:cs typeface="Athiti SemiBold" panose="00000700000000000000" pitchFamily="2" charset="-34"/>
              </a:defRPr>
            </a:pPr>
            <a:endParaRPr lang="th-TH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thiti SemiBold" panose="00000700000000000000" pitchFamily="2" charset="-34"/>
                <a:ea typeface="+mn-ea"/>
                <a:cs typeface="Athiti SemiBold" panose="00000700000000000000" pitchFamily="2" charset="-34"/>
              </a:defRPr>
            </a:pPr>
            <a:endParaRPr lang="th-TH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4">
                    <a:lumMod val="75000"/>
                  </a:schemeClr>
                </a:solidFill>
                <a:latin typeface="Athiti SemiBold" panose="00000700000000000000" pitchFamily="2" charset="-34"/>
                <a:ea typeface="+mn-ea"/>
                <a:cs typeface="Athiti SemiBold" panose="00000700000000000000" pitchFamily="2" charset="-34"/>
              </a:defRPr>
            </a:pPr>
            <a:endParaRPr lang="th-TH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Athiti SemiBold" panose="00000700000000000000" pitchFamily="2" charset="-34"/>
                <a:ea typeface="+mn-ea"/>
                <a:cs typeface="Athiti SemiBold" panose="00000700000000000000" pitchFamily="2" charset="-34"/>
              </a:defRPr>
            </a:pPr>
            <a:endParaRPr lang="th-TH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thiti SemiBold" panose="00000700000000000000" pitchFamily="2" charset="-34"/>
              <a:ea typeface="+mn-ea"/>
              <a:cs typeface="Athiti SemiBold" panose="00000700000000000000" pitchFamily="2" charset="-34"/>
            </a:defRPr>
          </a:pPr>
          <a:endParaRPr lang="th-TH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Calculate!$E$29</c:f>
              <c:strCache>
                <c:ptCount val="1"/>
                <c:pt idx="0">
                  <c:v>Total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Calculate!$G$29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08-4B5F-9275-2259EFA42BB7}"/>
            </c:ext>
          </c:extLst>
        </c:ser>
        <c:ser>
          <c:idx val="3"/>
          <c:order val="1"/>
          <c:tx>
            <c:strRef>
              <c:f>Calculate!$E$27</c:f>
              <c:strCache>
                <c:ptCount val="1"/>
                <c:pt idx="0">
                  <c:v>mai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chemeClr val="bg1"/>
                    </a:solidFill>
                    <a:latin typeface="Arial Rounded MT Bold" panose="020F0704030504030204" pitchFamily="34" charset="0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Calculate!$G$27</c:f>
              <c:numCache>
                <c:formatCode>0%</c:formatCode>
                <c:ptCount val="1"/>
                <c:pt idx="0">
                  <c:v>0.22857142857142856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508-4B5F-9275-2259EFA42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904005808"/>
        <c:axId val="-903996560"/>
      </c:barChart>
      <c:catAx>
        <c:axId val="-904005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03996560"/>
        <c:crosses val="autoZero"/>
        <c:auto val="1"/>
        <c:lblAlgn val="ctr"/>
        <c:lblOffset val="100"/>
        <c:noMultiLvlLbl val="0"/>
      </c:catAx>
      <c:valAx>
        <c:axId val="-90399656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-904005808"/>
        <c:crosses val="autoZero"/>
        <c:crossBetween val="between"/>
      </c:valAx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Calculate!$E$29</c:f>
              <c:strCache>
                <c:ptCount val="1"/>
                <c:pt idx="0">
                  <c:v>Total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Calculate!$G$29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FE-448A-8EF8-05C437335AFF}"/>
            </c:ext>
          </c:extLst>
        </c:ser>
        <c:ser>
          <c:idx val="3"/>
          <c:order val="1"/>
          <c:tx>
            <c:strRef>
              <c:f>Calculate!$E$28</c:f>
              <c:strCache>
                <c:ptCount val="1"/>
                <c:pt idx="0">
                  <c:v>SET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800" b="0" i="0" u="none" strike="noStrike" kern="1200" baseline="0">
                    <a:solidFill>
                      <a:schemeClr val="bg1"/>
                    </a:solidFill>
                    <a:latin typeface="Arial Rounded MT Bold" panose="020F0704030504030204" pitchFamily="34" charset="0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Calculate!$G$28</c:f>
              <c:numCache>
                <c:formatCode>0%</c:formatCode>
                <c:ptCount val="1"/>
                <c:pt idx="0">
                  <c:v>0.77142857142857146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FE-448A-8EF8-05C43733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903993840"/>
        <c:axId val="-903998192"/>
      </c:barChart>
      <c:catAx>
        <c:axId val="-903993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03998192"/>
        <c:crosses val="autoZero"/>
        <c:auto val="1"/>
        <c:lblAlgn val="ctr"/>
        <c:lblOffset val="100"/>
        <c:noMultiLvlLbl val="0"/>
      </c:catAx>
      <c:valAx>
        <c:axId val="-903998192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-903993840"/>
        <c:crosses val="autoZero"/>
        <c:crossBetween val="between"/>
      </c:valAx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928491701607085E-2"/>
          <c:y val="4.0364821834127151E-2"/>
          <c:w val="0.9358639863849243"/>
          <c:h val="0.91684313393616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Calculate!$I$47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multiLvlStrRef>
              <c:f>Calculate!$L$38:$M$46</c:f>
              <c:multiLvlStrCache>
                <c:ptCount val="2"/>
                <c:lvl>
                  <c:pt idx="0">
                    <c:v> -   </c:v>
                  </c:pt>
                  <c:pt idx="1">
                    <c:v>  </c:v>
                  </c:pt>
                </c:lvl>
                <c:lvl>
                  <c:pt idx="0">
                    <c:v> 58 </c:v>
                  </c:pt>
                  <c:pt idx="1">
                    <c:v>  </c:v>
                  </c:pt>
                </c:lvl>
                <c:lvl>
                  <c:pt idx="0">
                    <c:v> 113 </c:v>
                  </c:pt>
                  <c:pt idx="1">
                    <c:v>  </c:v>
                  </c:pt>
                </c:lvl>
                <c:lvl>
                  <c:pt idx="0">
                    <c:v> 841 </c:v>
                  </c:pt>
                  <c:pt idx="1">
                    <c:v>  </c:v>
                  </c:pt>
                </c:lvl>
                <c:lvl>
                  <c:pt idx="0">
                    <c:v> 387 </c:v>
                  </c:pt>
                  <c:pt idx="1">
                    <c:v>  </c:v>
                  </c:pt>
                </c:lvl>
                <c:lvl>
                  <c:pt idx="0">
                    <c:v> 1,004 </c:v>
                  </c:pt>
                  <c:pt idx="1">
                    <c:v>  </c:v>
                  </c:pt>
                </c:lvl>
                <c:lvl>
                  <c:pt idx="0">
                    <c:v> 4,334 </c:v>
                  </c:pt>
                  <c:pt idx="1">
                    <c:v>  </c:v>
                  </c:pt>
                </c:lvl>
                <c:lvl>
                  <c:pt idx="0">
                    <c:v> 71,999 </c:v>
                  </c:pt>
                  <c:pt idx="1">
                    <c:v> 71,999 </c:v>
                  </c:pt>
                </c:lvl>
                <c:lvl>
                  <c:pt idx="0">
                    <c:v> ปี 2557 </c:v>
                  </c:pt>
                  <c:pt idx="1">
                    <c:v>สูงสุด</c:v>
                  </c:pt>
                </c:lvl>
              </c:multiLvlStrCache>
            </c:multiLvlStrRef>
          </c:xVal>
          <c:yVal>
            <c:numRef>
              <c:f>Calculate!$L$47:$M$47</c:f>
              <c:numCache>
                <c:formatCode>_-* #,##0_-;\-* #,##0_-;_-* "-"??_-;_-@_-</c:formatCode>
                <c:ptCount val="2"/>
                <c:pt idx="0">
                  <c:v>78735.569999999992</c:v>
                </c:pt>
                <c:pt idx="1">
                  <c:v>71998.50999999998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27-4B46-9C45-4F1338CB0FE0}"/>
            </c:ext>
          </c:extLst>
        </c:ser>
        <c:ser>
          <c:idx val="1"/>
          <c:order val="1"/>
          <c:tx>
            <c:strRef>
              <c:f>Calculate!$I$38</c:f>
              <c:strCache>
                <c:ptCount val="1"/>
                <c:pt idx="0">
                  <c:v>จังหวัด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Calculate!$K$39:$K$46</c:f>
              <c:numCache>
                <c:formatCode>General</c:formatCode>
                <c:ptCount val="8"/>
                <c:pt idx="0">
                  <c:v>4.3</c:v>
                </c:pt>
                <c:pt idx="1">
                  <c:v>4</c:v>
                </c:pt>
                <c:pt idx="2">
                  <c:v>5</c:v>
                </c:pt>
                <c:pt idx="3">
                  <c:v>2.5</c:v>
                </c:pt>
                <c:pt idx="4">
                  <c:v>4.3</c:v>
                </c:pt>
                <c:pt idx="5">
                  <c:v>4.3</c:v>
                </c:pt>
                <c:pt idx="6">
                  <c:v>3.8</c:v>
                </c:pt>
                <c:pt idx="7">
                  <c:v>4.0999999999999996</c:v>
                </c:pt>
              </c:numCache>
            </c:numRef>
          </c:xVal>
          <c:yVal>
            <c:numRef>
              <c:f>Calculate!$J$39:$J$46</c:f>
              <c:numCache>
                <c:formatCode>General</c:formatCode>
                <c:ptCount val="8"/>
                <c:pt idx="0">
                  <c:v>3.8</c:v>
                </c:pt>
                <c:pt idx="1">
                  <c:v>3.9</c:v>
                </c:pt>
                <c:pt idx="2">
                  <c:v>3</c:v>
                </c:pt>
                <c:pt idx="3">
                  <c:v>8.5</c:v>
                </c:pt>
                <c:pt idx="4">
                  <c:v>3.6</c:v>
                </c:pt>
                <c:pt idx="5">
                  <c:v>4</c:v>
                </c:pt>
                <c:pt idx="6">
                  <c:v>3.9</c:v>
                </c:pt>
                <c:pt idx="7">
                  <c:v>4.3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27-4B46-9C45-4F1338CB0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03999280"/>
        <c:axId val="-903993296"/>
      </c:scatterChart>
      <c:valAx>
        <c:axId val="-903999280"/>
        <c:scaling>
          <c:orientation val="minMax"/>
          <c:max val="10"/>
        </c:scaling>
        <c:delete val="1"/>
        <c:axPos val="b"/>
        <c:numFmt formatCode="General" sourceLinked="1"/>
        <c:majorTickMark val="none"/>
        <c:minorTickMark val="none"/>
        <c:tickLblPos val="nextTo"/>
        <c:crossAx val="-903993296"/>
        <c:crosses val="autoZero"/>
        <c:crossBetween val="midCat"/>
        <c:majorUnit val="0.5"/>
      </c:valAx>
      <c:valAx>
        <c:axId val="-903993296"/>
        <c:scaling>
          <c:orientation val="minMax"/>
          <c:max val="10"/>
          <c:min val="1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-903999280"/>
        <c:crosses val="autoZero"/>
        <c:crossBetween val="midCat"/>
        <c:majorUnit val="1"/>
      </c:valAx>
      <c:spPr>
        <a:blipFill>
          <a:blip xmlns:r="http://schemas.openxmlformats.org/officeDocument/2006/relationships" r:embed="rId3"/>
          <a:stretch>
            <a:fillRect/>
          </a:stretch>
        </a:blipFill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31" fmlaLink="$B$6" max="51" min="1" page="20" val="5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ashboard.Trend!G17"/><Relationship Id="rId7" Type="http://schemas.openxmlformats.org/officeDocument/2006/relationships/image" Target="../media/image1.png"/><Relationship Id="rId2" Type="http://schemas.openxmlformats.org/officeDocument/2006/relationships/hyperlink" Target="#Dashboard.List!E5"/><Relationship Id="rId1" Type="http://schemas.openxmlformats.org/officeDocument/2006/relationships/hyperlink" Target="#Dashboard.Scroll!C5"/><Relationship Id="rId6" Type="http://schemas.openxmlformats.org/officeDocument/2006/relationships/hyperlink" Target="#Dashboard.Geographic!C5"/><Relationship Id="rId5" Type="http://schemas.openxmlformats.org/officeDocument/2006/relationships/hyperlink" Target="#Dashboard.Proportion!J20"/><Relationship Id="rId4" Type="http://schemas.openxmlformats.org/officeDocument/2006/relationships/hyperlink" Target="#Dashboard.Compare!D2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ashboard.Trend!G17"/><Relationship Id="rId7" Type="http://schemas.openxmlformats.org/officeDocument/2006/relationships/image" Target="../media/image1.png"/><Relationship Id="rId2" Type="http://schemas.openxmlformats.org/officeDocument/2006/relationships/hyperlink" Target="#Dashboard.List!E5"/><Relationship Id="rId1" Type="http://schemas.openxmlformats.org/officeDocument/2006/relationships/hyperlink" Target="#Dashboard.Scroll!C5"/><Relationship Id="rId6" Type="http://schemas.openxmlformats.org/officeDocument/2006/relationships/hyperlink" Target="#Dashboard.Geographic!C5"/><Relationship Id="rId5" Type="http://schemas.openxmlformats.org/officeDocument/2006/relationships/hyperlink" Target="#Dashboard.Proportion!J20"/><Relationship Id="rId4" Type="http://schemas.openxmlformats.org/officeDocument/2006/relationships/hyperlink" Target="#Dashboard.Compare!D24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Dashboard.List!E5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hyperlink" Target="#Dashboard.Scroll!C5"/><Relationship Id="rId17" Type="http://schemas.openxmlformats.org/officeDocument/2006/relationships/hyperlink" Target="#Dashboard.Geographic!C5"/><Relationship Id="rId2" Type="http://schemas.openxmlformats.org/officeDocument/2006/relationships/chart" Target="../charts/chart2.xml"/><Relationship Id="rId16" Type="http://schemas.openxmlformats.org/officeDocument/2006/relationships/hyperlink" Target="#Dashboard.Proportion!J20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hyperlink" Target="#Dashboard.Compare!D24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hyperlink" Target="#Dashboard.Trend!G17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Dashboard.Trend!G17"/><Relationship Id="rId7" Type="http://schemas.openxmlformats.org/officeDocument/2006/relationships/chart" Target="../charts/chart12.xml"/><Relationship Id="rId2" Type="http://schemas.openxmlformats.org/officeDocument/2006/relationships/hyperlink" Target="#Dashboard.List!E5"/><Relationship Id="rId1" Type="http://schemas.openxmlformats.org/officeDocument/2006/relationships/hyperlink" Target="#Dashboard.Scroll!C5"/><Relationship Id="rId6" Type="http://schemas.openxmlformats.org/officeDocument/2006/relationships/hyperlink" Target="#Dashboard.Geographic!C5"/><Relationship Id="rId5" Type="http://schemas.openxmlformats.org/officeDocument/2006/relationships/hyperlink" Target="#Dashboard.Proportion!J20"/><Relationship Id="rId4" Type="http://schemas.openxmlformats.org/officeDocument/2006/relationships/hyperlink" Target="#Dashboard.Compare!D24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hyperlink" Target="#Dashboard.Trend!G17"/><Relationship Id="rId7" Type="http://schemas.openxmlformats.org/officeDocument/2006/relationships/chart" Target="../charts/chart13.xml"/><Relationship Id="rId2" Type="http://schemas.openxmlformats.org/officeDocument/2006/relationships/hyperlink" Target="#Dashboard.List!E5"/><Relationship Id="rId1" Type="http://schemas.openxmlformats.org/officeDocument/2006/relationships/hyperlink" Target="#Dashboard.Scroll!C5"/><Relationship Id="rId6" Type="http://schemas.openxmlformats.org/officeDocument/2006/relationships/hyperlink" Target="#Dashboard.Geographic!C5"/><Relationship Id="rId5" Type="http://schemas.openxmlformats.org/officeDocument/2006/relationships/hyperlink" Target="#Dashboard.Proportion!J20"/><Relationship Id="rId10" Type="http://schemas.openxmlformats.org/officeDocument/2006/relationships/image" Target="../media/image1.png"/><Relationship Id="rId4" Type="http://schemas.openxmlformats.org/officeDocument/2006/relationships/hyperlink" Target="#Dashboard.Compare!D24"/><Relationship Id="rId9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Dashboard.Trend!G17"/><Relationship Id="rId7" Type="http://schemas.openxmlformats.org/officeDocument/2006/relationships/chart" Target="../charts/chart16.xml"/><Relationship Id="rId2" Type="http://schemas.openxmlformats.org/officeDocument/2006/relationships/hyperlink" Target="#Dashboard.List!E5"/><Relationship Id="rId1" Type="http://schemas.openxmlformats.org/officeDocument/2006/relationships/hyperlink" Target="#Dashboard.Overview!H5"/><Relationship Id="rId6" Type="http://schemas.openxmlformats.org/officeDocument/2006/relationships/hyperlink" Target="#Dashboard.Geographic!C5"/><Relationship Id="rId5" Type="http://schemas.openxmlformats.org/officeDocument/2006/relationships/hyperlink" Target="#Dashboard.Proportion!J20"/><Relationship Id="rId4" Type="http://schemas.openxmlformats.org/officeDocument/2006/relationships/hyperlink" Target="#Dashboard.Compare!D24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</xdr:row>
          <xdr:rowOff>9525</xdr:rowOff>
        </xdr:from>
        <xdr:to>
          <xdr:col>8</xdr:col>
          <xdr:colOff>447675</xdr:colOff>
          <xdr:row>25</xdr:row>
          <xdr:rowOff>9525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8247</xdr:colOff>
      <xdr:row>1</xdr:row>
      <xdr:rowOff>230186</xdr:rowOff>
    </xdr:from>
    <xdr:to>
      <xdr:col>4</xdr:col>
      <xdr:colOff>2231039</xdr:colOff>
      <xdr:row>3</xdr:row>
      <xdr:rowOff>10186</xdr:rowOff>
    </xdr:to>
    <xdr:sp macro="" textlink="DataSource!C2">
      <xdr:nvSpPr>
        <xdr:cNvPr id="5" name="Rectangle: Top Corners Rounded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1100447" y="484186"/>
          <a:ext cx="3594392" cy="288000"/>
        </a:xfrm>
        <a:prstGeom prst="round2SameRect">
          <a:avLst>
            <a:gd name="adj1" fmla="val 27991"/>
            <a:gd name="adj2" fmla="val 0"/>
          </a:avLst>
        </a:prstGeom>
        <a:solidFill>
          <a:srgbClr val="6FB4AD"/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23D90E5B-E80E-4789-BD90-84C31D82E394}" type="TxLink">
            <a:rPr lang="th-TH" sz="1100" b="1" i="0" u="none" strike="noStrike">
              <a:solidFill>
                <a:schemeClr val="bg1"/>
              </a:solidFill>
              <a:latin typeface="Calibri"/>
            </a:rPr>
            <a:pPr algn="l"/>
            <a:t>รายชื่อบริษัทจดทะเบียนในตลาดหลักทรัพย์แห่งประเทศไทย</a:t>
          </a:fld>
          <a:endParaRPr 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2230889</xdr:colOff>
      <xdr:row>1</xdr:row>
      <xdr:rowOff>225898</xdr:rowOff>
    </xdr:from>
    <xdr:to>
      <xdr:col>6</xdr:col>
      <xdr:colOff>774525</xdr:colOff>
      <xdr:row>3</xdr:row>
      <xdr:rowOff>5898</xdr:rowOff>
    </xdr:to>
    <xdr:sp macro="" textlink="">
      <xdr:nvSpPr>
        <xdr:cNvPr id="6" name="Rectangle: Top Corners Rounded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694689" y="479898"/>
          <a:ext cx="2696536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สืบค้นรายละเอียดตามรายชื่อหลักทรัพย์</a:t>
          </a:r>
          <a:endParaRPr lang="en-US" sz="1000">
            <a:effectLst/>
          </a:endParaRPr>
        </a:p>
      </xdr:txBody>
    </xdr:sp>
    <xdr:clientData/>
  </xdr:twoCellAnchor>
  <xdr:twoCellAnchor>
    <xdr:from>
      <xdr:col>6</xdr:col>
      <xdr:colOff>775171</xdr:colOff>
      <xdr:row>1</xdr:row>
      <xdr:rowOff>229857</xdr:rowOff>
    </xdr:from>
    <xdr:to>
      <xdr:col>7</xdr:col>
      <xdr:colOff>446546</xdr:colOff>
      <xdr:row>3</xdr:row>
      <xdr:rowOff>9857</xdr:rowOff>
    </xdr:to>
    <xdr:sp macro="" textlink="">
      <xdr:nvSpPr>
        <xdr:cNvPr id="7" name="Rectangle: Top Corners Rounded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7391871" y="483857"/>
          <a:ext cx="1112825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กราฟแนวโน้ม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446553</xdr:colOff>
      <xdr:row>1</xdr:row>
      <xdr:rowOff>229858</xdr:rowOff>
    </xdr:from>
    <xdr:to>
      <xdr:col>7</xdr:col>
      <xdr:colOff>1778553</xdr:colOff>
      <xdr:row>3</xdr:row>
      <xdr:rowOff>9858</xdr:rowOff>
    </xdr:to>
    <xdr:sp macro="" textlink="">
      <xdr:nvSpPr>
        <xdr:cNvPr id="8" name="Rectangle: Top Corners Rounded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8504703" y="483858"/>
          <a:ext cx="1332000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กราฟเปรียบเทียบ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1781641</xdr:colOff>
      <xdr:row>1</xdr:row>
      <xdr:rowOff>231446</xdr:rowOff>
    </xdr:from>
    <xdr:to>
      <xdr:col>8</xdr:col>
      <xdr:colOff>393953</xdr:colOff>
      <xdr:row>3</xdr:row>
      <xdr:rowOff>11446</xdr:rowOff>
    </xdr:to>
    <xdr:sp macro="" textlink="">
      <xdr:nvSpPr>
        <xdr:cNvPr id="9" name="Rectangle: Top Corners Rounded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9839791" y="485446"/>
          <a:ext cx="682412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สัดส่วน</a:t>
          </a:r>
          <a:endParaRPr lang="en-US" sz="1000">
            <a:effectLst/>
          </a:endParaRPr>
        </a:p>
      </xdr:txBody>
    </xdr:sp>
    <xdr:clientData/>
  </xdr:twoCellAnchor>
  <xdr:twoCellAnchor>
    <xdr:from>
      <xdr:col>8</xdr:col>
      <xdr:colOff>386226</xdr:colOff>
      <xdr:row>1</xdr:row>
      <xdr:rowOff>231445</xdr:rowOff>
    </xdr:from>
    <xdr:to>
      <xdr:col>10</xdr:col>
      <xdr:colOff>405164</xdr:colOff>
      <xdr:row>3</xdr:row>
      <xdr:rowOff>11445</xdr:rowOff>
    </xdr:to>
    <xdr:sp macro="" textlink="">
      <xdr:nvSpPr>
        <xdr:cNvPr id="10" name="Rectangle: Top Corners Rounded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10514476" y="485445"/>
          <a:ext cx="901588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Geographic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11</xdr:col>
      <xdr:colOff>381000</xdr:colOff>
      <xdr:row>0</xdr:row>
      <xdr:rowOff>182564</xdr:rowOff>
    </xdr:from>
    <xdr:to>
      <xdr:col>14</xdr:col>
      <xdr:colOff>16020</xdr:colOff>
      <xdr:row>2</xdr:row>
      <xdr:rowOff>214314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89D9E129-5597-45B7-AA43-A598686BB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9" r="15168" b="53806"/>
        <a:stretch/>
      </xdr:blipFill>
      <xdr:spPr>
        <a:xfrm>
          <a:off x="12025313" y="182564"/>
          <a:ext cx="1516207" cy="53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801687</xdr:colOff>
      <xdr:row>6</xdr:row>
      <xdr:rowOff>31750</xdr:rowOff>
    </xdr:from>
    <xdr:to>
      <xdr:col>8</xdr:col>
      <xdr:colOff>531812</xdr:colOff>
      <xdr:row>25</xdr:row>
      <xdr:rowOff>150811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pSpPr/>
      </xdr:nvGrpSpPr>
      <xdr:grpSpPr>
        <a:xfrm>
          <a:off x="7695406" y="1389063"/>
          <a:ext cx="3563937" cy="3512342"/>
          <a:chOff x="7667626" y="1460500"/>
          <a:chExt cx="3246438" cy="3587749"/>
        </a:xfrm>
      </xdr:grpSpPr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xmlns="" id="{00000000-0008-0000-0300-00000A000000}"/>
              </a:ext>
            </a:extLst>
          </xdr:cNvPr>
          <xdr:cNvSpPr/>
        </xdr:nvSpPr>
        <xdr:spPr>
          <a:xfrm>
            <a:off x="7667626" y="1460500"/>
            <a:ext cx="3246438" cy="3587749"/>
          </a:xfrm>
          <a:prstGeom prst="roundRect">
            <a:avLst>
              <a:gd name="adj" fmla="val 5909"/>
            </a:avLst>
          </a:prstGeom>
          <a:ln>
            <a:solidFill>
              <a:srgbClr val="6FB4AD"/>
            </a:solidFill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/>
        </xdr:nvSpPr>
        <xdr:spPr>
          <a:xfrm>
            <a:off x="8218730" y="2678404"/>
            <a:ext cx="2175981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sz="5400" b="0" cap="none" spc="0">
                <a:ln w="0"/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reflection blurRad="6350" stA="53000" endA="300" endPos="35500" dir="5400000" sy="-90000" algn="bl" rotWithShape="0"/>
                </a:effectLst>
              </a:rPr>
              <a:t>Picture</a:t>
            </a:r>
          </a:p>
        </xdr:txBody>
      </xdr:sp>
    </xdr:grpSp>
    <xdr:clientData/>
  </xdr:twoCellAnchor>
  <xdr:twoCellAnchor>
    <xdr:from>
      <xdr:col>1</xdr:col>
      <xdr:colOff>8247</xdr:colOff>
      <xdr:row>1</xdr:row>
      <xdr:rowOff>230186</xdr:rowOff>
    </xdr:from>
    <xdr:to>
      <xdr:col>4</xdr:col>
      <xdr:colOff>2231039</xdr:colOff>
      <xdr:row>3</xdr:row>
      <xdr:rowOff>10186</xdr:rowOff>
    </xdr:to>
    <xdr:sp macro="" textlink="DataSource!C2">
      <xdr:nvSpPr>
        <xdr:cNvPr id="12" name="Rectangle: Top Corners Rounded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1100447" y="484186"/>
          <a:ext cx="3594392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23D90E5B-E80E-4789-BD90-84C31D82E394}" type="TxLink">
            <a:rPr lang="th-TH" sz="1000" b="1" i="0" u="none" strike="noStrike">
              <a:solidFill>
                <a:schemeClr val="bg1"/>
              </a:solidFill>
              <a:latin typeface="Calibri"/>
            </a:rPr>
            <a:pPr algn="l"/>
            <a:t>รายชื่อบริษัทจดทะเบียนในตลาดหลักทรัพย์แห่งประเทศไทย</a:t>
          </a:fld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2230889</xdr:colOff>
      <xdr:row>1</xdr:row>
      <xdr:rowOff>225898</xdr:rowOff>
    </xdr:from>
    <xdr:to>
      <xdr:col>6</xdr:col>
      <xdr:colOff>774525</xdr:colOff>
      <xdr:row>3</xdr:row>
      <xdr:rowOff>5898</xdr:rowOff>
    </xdr:to>
    <xdr:sp macro="" textlink="">
      <xdr:nvSpPr>
        <xdr:cNvPr id="13" name="Rectangle: Top Corners Rounded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>
        <a:xfrm>
          <a:off x="4694689" y="479898"/>
          <a:ext cx="2696536" cy="288000"/>
        </a:xfrm>
        <a:prstGeom prst="round2SameRect">
          <a:avLst>
            <a:gd name="adj1" fmla="val 27991"/>
            <a:gd name="adj2" fmla="val 0"/>
          </a:avLst>
        </a:prstGeom>
        <a:solidFill>
          <a:srgbClr val="6FB4AD"/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สืบค้นรายละเอียดตามรายชื่อหลักทรัพย์</a:t>
          </a:r>
          <a:endParaRPr lang="en-US" sz="1000">
            <a:effectLst/>
          </a:endParaRPr>
        </a:p>
      </xdr:txBody>
    </xdr:sp>
    <xdr:clientData/>
  </xdr:twoCellAnchor>
  <xdr:twoCellAnchor>
    <xdr:from>
      <xdr:col>6</xdr:col>
      <xdr:colOff>775171</xdr:colOff>
      <xdr:row>1</xdr:row>
      <xdr:rowOff>229857</xdr:rowOff>
    </xdr:from>
    <xdr:to>
      <xdr:col>7</xdr:col>
      <xdr:colOff>446546</xdr:colOff>
      <xdr:row>3</xdr:row>
      <xdr:rowOff>9857</xdr:rowOff>
    </xdr:to>
    <xdr:sp macro="" textlink="">
      <xdr:nvSpPr>
        <xdr:cNvPr id="14" name="Rectangle: Top Corners Rounded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7391871" y="483857"/>
          <a:ext cx="1112825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กราฟแนวโน้ม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446553</xdr:colOff>
      <xdr:row>1</xdr:row>
      <xdr:rowOff>229858</xdr:rowOff>
    </xdr:from>
    <xdr:to>
      <xdr:col>7</xdr:col>
      <xdr:colOff>1778553</xdr:colOff>
      <xdr:row>3</xdr:row>
      <xdr:rowOff>9858</xdr:rowOff>
    </xdr:to>
    <xdr:sp macro="" textlink="">
      <xdr:nvSpPr>
        <xdr:cNvPr id="15" name="Rectangle: Top Corners Rounded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>
        <a:xfrm>
          <a:off x="8504703" y="483858"/>
          <a:ext cx="1332000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กราฟเปรียบเทียบ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1781641</xdr:colOff>
      <xdr:row>1</xdr:row>
      <xdr:rowOff>231446</xdr:rowOff>
    </xdr:from>
    <xdr:to>
      <xdr:col>8</xdr:col>
      <xdr:colOff>393953</xdr:colOff>
      <xdr:row>3</xdr:row>
      <xdr:rowOff>11446</xdr:rowOff>
    </xdr:to>
    <xdr:sp macro="" textlink="">
      <xdr:nvSpPr>
        <xdr:cNvPr id="16" name="Rectangle: Top Corners Rounded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9839791" y="485446"/>
          <a:ext cx="682412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สัดส่วน</a:t>
          </a:r>
          <a:endParaRPr lang="en-US" sz="1000">
            <a:effectLst/>
          </a:endParaRPr>
        </a:p>
      </xdr:txBody>
    </xdr:sp>
    <xdr:clientData/>
  </xdr:twoCellAnchor>
  <xdr:twoCellAnchor>
    <xdr:from>
      <xdr:col>8</xdr:col>
      <xdr:colOff>386226</xdr:colOff>
      <xdr:row>1</xdr:row>
      <xdr:rowOff>231445</xdr:rowOff>
    </xdr:from>
    <xdr:to>
      <xdr:col>10</xdr:col>
      <xdr:colOff>405164</xdr:colOff>
      <xdr:row>3</xdr:row>
      <xdr:rowOff>11445</xdr:rowOff>
    </xdr:to>
    <xdr:sp macro="" textlink="">
      <xdr:nvSpPr>
        <xdr:cNvPr id="17" name="Rectangle: Top Corners Rounded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>
        <a:xfrm>
          <a:off x="10514476" y="485445"/>
          <a:ext cx="901588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Geographic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11</xdr:col>
      <xdr:colOff>381000</xdr:colOff>
      <xdr:row>0</xdr:row>
      <xdr:rowOff>182564</xdr:rowOff>
    </xdr:from>
    <xdr:to>
      <xdr:col>14</xdr:col>
      <xdr:colOff>16020</xdr:colOff>
      <xdr:row>2</xdr:row>
      <xdr:rowOff>214314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8B5C65A4-5ADA-4793-AFC6-D9ABD4AAD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9" r="15168" b="53806"/>
        <a:stretch/>
      </xdr:blipFill>
      <xdr:spPr>
        <a:xfrm>
          <a:off x="12020550" y="182564"/>
          <a:ext cx="1520970" cy="539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20</xdr:row>
      <xdr:rowOff>150027</xdr:rowOff>
    </xdr:from>
    <xdr:to>
      <xdr:col>4</xdr:col>
      <xdr:colOff>1269998</xdr:colOff>
      <xdr:row>31</xdr:row>
      <xdr:rowOff>62713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1240633</xdr:colOff>
      <xdr:row>20</xdr:row>
      <xdr:rowOff>150027</xdr:rowOff>
    </xdr:from>
    <xdr:to>
      <xdr:col>7</xdr:col>
      <xdr:colOff>581819</xdr:colOff>
      <xdr:row>31</xdr:row>
      <xdr:rowOff>62713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1302941</xdr:colOff>
      <xdr:row>20</xdr:row>
      <xdr:rowOff>150027</xdr:rowOff>
    </xdr:from>
    <xdr:to>
      <xdr:col>5</xdr:col>
      <xdr:colOff>1207690</xdr:colOff>
      <xdr:row>31</xdr:row>
      <xdr:rowOff>62713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614762</xdr:colOff>
      <xdr:row>20</xdr:row>
      <xdr:rowOff>150027</xdr:rowOff>
    </xdr:from>
    <xdr:to>
      <xdr:col>10</xdr:col>
      <xdr:colOff>82948</xdr:colOff>
      <xdr:row>31</xdr:row>
      <xdr:rowOff>62713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115892</xdr:colOff>
      <xdr:row>20</xdr:row>
      <xdr:rowOff>150027</xdr:rowOff>
    </xdr:from>
    <xdr:to>
      <xdr:col>14</xdr:col>
      <xdr:colOff>28578</xdr:colOff>
      <xdr:row>31</xdr:row>
      <xdr:rowOff>62713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230192</xdr:colOff>
      <xdr:row>15</xdr:row>
      <xdr:rowOff>174625</xdr:rowOff>
    </xdr:from>
    <xdr:to>
      <xdr:col>4</xdr:col>
      <xdr:colOff>1277940</xdr:colOff>
      <xdr:row>20</xdr:row>
      <xdr:rowOff>115092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1307707</xdr:colOff>
      <xdr:row>15</xdr:row>
      <xdr:rowOff>174625</xdr:rowOff>
    </xdr:from>
    <xdr:to>
      <xdr:col>5</xdr:col>
      <xdr:colOff>1212456</xdr:colOff>
      <xdr:row>20</xdr:row>
      <xdr:rowOff>115092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1242223</xdr:colOff>
      <xdr:row>15</xdr:row>
      <xdr:rowOff>174625</xdr:rowOff>
    </xdr:from>
    <xdr:to>
      <xdr:col>7</xdr:col>
      <xdr:colOff>583409</xdr:colOff>
      <xdr:row>20</xdr:row>
      <xdr:rowOff>115092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613176</xdr:colOff>
      <xdr:row>15</xdr:row>
      <xdr:rowOff>174625</xdr:rowOff>
    </xdr:from>
    <xdr:to>
      <xdr:col>10</xdr:col>
      <xdr:colOff>81362</xdr:colOff>
      <xdr:row>20</xdr:row>
      <xdr:rowOff>115092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111130</xdr:colOff>
      <xdr:row>15</xdr:row>
      <xdr:rowOff>174625</xdr:rowOff>
    </xdr:from>
    <xdr:to>
      <xdr:col>14</xdr:col>
      <xdr:colOff>23816</xdr:colOff>
      <xdr:row>20</xdr:row>
      <xdr:rowOff>115092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230188</xdr:colOff>
      <xdr:row>14</xdr:row>
      <xdr:rowOff>71438</xdr:rowOff>
    </xdr:from>
    <xdr:to>
      <xdr:col>4</xdr:col>
      <xdr:colOff>1293812</xdr:colOff>
      <xdr:row>15</xdr:row>
      <xdr:rowOff>150812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325563" y="2913063"/>
          <a:ext cx="2436812" cy="261937"/>
        </a:xfrm>
        <a:prstGeom prst="rect">
          <a:avLst/>
        </a:prstGeom>
        <a:solidFill>
          <a:srgbClr val="6FB4AD"/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กำไรสุทธิ</a:t>
          </a:r>
          <a:endParaRPr lang="en-US" sz="1100"/>
        </a:p>
      </xdr:txBody>
    </xdr:sp>
    <xdr:clientData/>
  </xdr:twoCellAnchor>
  <xdr:twoCellAnchor>
    <xdr:from>
      <xdr:col>4</xdr:col>
      <xdr:colOff>1301353</xdr:colOff>
      <xdr:row>14</xdr:row>
      <xdr:rowOff>71438</xdr:rowOff>
    </xdr:from>
    <xdr:to>
      <xdr:col>5</xdr:col>
      <xdr:colOff>1221978</xdr:colOff>
      <xdr:row>15</xdr:row>
      <xdr:rowOff>150812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3769916" y="2913063"/>
          <a:ext cx="2436812" cy="261937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กำไรสุทธิ</a:t>
          </a:r>
          <a:endParaRPr lang="en-US" sz="1100"/>
        </a:p>
      </xdr:txBody>
    </xdr:sp>
    <xdr:clientData/>
  </xdr:twoCellAnchor>
  <xdr:twoCellAnchor>
    <xdr:from>
      <xdr:col>5</xdr:col>
      <xdr:colOff>1229519</xdr:colOff>
      <xdr:row>14</xdr:row>
      <xdr:rowOff>71438</xdr:rowOff>
    </xdr:from>
    <xdr:to>
      <xdr:col>7</xdr:col>
      <xdr:colOff>586581</xdr:colOff>
      <xdr:row>15</xdr:row>
      <xdr:rowOff>150812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6214269" y="2913063"/>
          <a:ext cx="2436812" cy="261937"/>
        </a:xfrm>
        <a:prstGeom prst="rect">
          <a:avLst/>
        </a:prstGeom>
        <a:solidFill>
          <a:srgbClr val="FF9999"/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กำไรสุทธิ</a:t>
          </a:r>
          <a:endParaRPr lang="en-US" sz="1100"/>
        </a:p>
      </xdr:txBody>
    </xdr:sp>
    <xdr:clientData/>
  </xdr:twoCellAnchor>
  <xdr:twoCellAnchor>
    <xdr:from>
      <xdr:col>7</xdr:col>
      <xdr:colOff>594122</xdr:colOff>
      <xdr:row>14</xdr:row>
      <xdr:rowOff>71438</xdr:rowOff>
    </xdr:from>
    <xdr:to>
      <xdr:col>10</xdr:col>
      <xdr:colOff>78184</xdr:colOff>
      <xdr:row>15</xdr:row>
      <xdr:rowOff>150812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8658622" y="2913063"/>
          <a:ext cx="2436812" cy="261937"/>
        </a:xfrm>
        <a:prstGeom prst="rect">
          <a:avLst/>
        </a:prstGeom>
        <a:solidFill>
          <a:srgbClr val="FFD757"/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กำไรสุทธิ</a:t>
          </a:r>
          <a:endParaRPr lang="en-US" sz="1100"/>
        </a:p>
      </xdr:txBody>
    </xdr:sp>
    <xdr:clientData/>
  </xdr:twoCellAnchor>
  <xdr:twoCellAnchor>
    <xdr:from>
      <xdr:col>10</xdr:col>
      <xdr:colOff>85726</xdr:colOff>
      <xdr:row>14</xdr:row>
      <xdr:rowOff>71438</xdr:rowOff>
    </xdr:from>
    <xdr:to>
      <xdr:col>14</xdr:col>
      <xdr:colOff>14288</xdr:colOff>
      <xdr:row>15</xdr:row>
      <xdr:rowOff>150812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/>
      </xdr:nvSpPr>
      <xdr:spPr>
        <a:xfrm>
          <a:off x="11102976" y="2913063"/>
          <a:ext cx="2436812" cy="26193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/>
            <a:t>กำไรสุทธิ</a:t>
          </a:r>
          <a:endParaRPr lang="en-US" sz="1100"/>
        </a:p>
      </xdr:txBody>
    </xdr:sp>
    <xdr:clientData/>
  </xdr:twoCellAnchor>
  <xdr:twoCellAnchor>
    <xdr:from>
      <xdr:col>8</xdr:col>
      <xdr:colOff>62742</xdr:colOff>
      <xdr:row>3</xdr:row>
      <xdr:rowOff>23814</xdr:rowOff>
    </xdr:from>
    <xdr:to>
      <xdr:col>15</xdr:col>
      <xdr:colOff>0</xdr:colOff>
      <xdr:row>11</xdr:row>
      <xdr:rowOff>142875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8247</xdr:colOff>
      <xdr:row>1</xdr:row>
      <xdr:rowOff>230186</xdr:rowOff>
    </xdr:from>
    <xdr:to>
      <xdr:col>4</xdr:col>
      <xdr:colOff>2231039</xdr:colOff>
      <xdr:row>3</xdr:row>
      <xdr:rowOff>10186</xdr:rowOff>
    </xdr:to>
    <xdr:sp macro="" textlink="DataSource!C2">
      <xdr:nvSpPr>
        <xdr:cNvPr id="31" name="Rectangle: Top Corners Rounded 3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/>
      </xdr:nvSpPr>
      <xdr:spPr>
        <a:xfrm>
          <a:off x="1100447" y="484186"/>
          <a:ext cx="3594392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23D90E5B-E80E-4789-BD90-84C31D82E394}" type="TxLink">
            <a:rPr lang="th-TH" sz="1000" b="1" i="0" u="none" strike="noStrike">
              <a:solidFill>
                <a:schemeClr val="bg1"/>
              </a:solidFill>
              <a:latin typeface="Calibri"/>
            </a:rPr>
            <a:pPr algn="l"/>
            <a:t>รายชื่อบริษัทจดทะเบียนในตลาดหลักทรัพย์แห่งประเทศไทย</a:t>
          </a:fld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2230889</xdr:colOff>
      <xdr:row>1</xdr:row>
      <xdr:rowOff>225898</xdr:rowOff>
    </xdr:from>
    <xdr:to>
      <xdr:col>6</xdr:col>
      <xdr:colOff>774525</xdr:colOff>
      <xdr:row>3</xdr:row>
      <xdr:rowOff>5898</xdr:rowOff>
    </xdr:to>
    <xdr:sp macro="" textlink="">
      <xdr:nvSpPr>
        <xdr:cNvPr id="32" name="Rectangle: Top Corners Rounded 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/>
      </xdr:nvSpPr>
      <xdr:spPr>
        <a:xfrm>
          <a:off x="4694689" y="479898"/>
          <a:ext cx="2696536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สืบค้นรายละเอียดตามรายชื่อหลักทรัพย์</a:t>
          </a:r>
          <a:endParaRPr lang="en-US" sz="1000">
            <a:effectLst/>
          </a:endParaRPr>
        </a:p>
      </xdr:txBody>
    </xdr:sp>
    <xdr:clientData/>
  </xdr:twoCellAnchor>
  <xdr:twoCellAnchor>
    <xdr:from>
      <xdr:col>6</xdr:col>
      <xdr:colOff>775171</xdr:colOff>
      <xdr:row>1</xdr:row>
      <xdr:rowOff>229857</xdr:rowOff>
    </xdr:from>
    <xdr:to>
      <xdr:col>7</xdr:col>
      <xdr:colOff>446546</xdr:colOff>
      <xdr:row>3</xdr:row>
      <xdr:rowOff>9857</xdr:rowOff>
    </xdr:to>
    <xdr:sp macro="" textlink="">
      <xdr:nvSpPr>
        <xdr:cNvPr id="33" name="Rectangle: Top Corners Rounded 3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/>
      </xdr:nvSpPr>
      <xdr:spPr>
        <a:xfrm>
          <a:off x="7391871" y="483857"/>
          <a:ext cx="1112825" cy="288000"/>
        </a:xfrm>
        <a:prstGeom prst="round2SameRect">
          <a:avLst>
            <a:gd name="adj1" fmla="val 27991"/>
            <a:gd name="adj2" fmla="val 0"/>
          </a:avLst>
        </a:prstGeom>
        <a:solidFill>
          <a:srgbClr val="6FB4AD"/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กราฟแนวโน้ม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446553</xdr:colOff>
      <xdr:row>1</xdr:row>
      <xdr:rowOff>229858</xdr:rowOff>
    </xdr:from>
    <xdr:to>
      <xdr:col>7</xdr:col>
      <xdr:colOff>1778553</xdr:colOff>
      <xdr:row>3</xdr:row>
      <xdr:rowOff>9858</xdr:rowOff>
    </xdr:to>
    <xdr:sp macro="" textlink="">
      <xdr:nvSpPr>
        <xdr:cNvPr id="34" name="Rectangle: Top Corners Rounded 3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/>
      </xdr:nvSpPr>
      <xdr:spPr>
        <a:xfrm>
          <a:off x="8504703" y="483858"/>
          <a:ext cx="1332000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กราฟเปรียบเทียบ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1781641</xdr:colOff>
      <xdr:row>1</xdr:row>
      <xdr:rowOff>231446</xdr:rowOff>
    </xdr:from>
    <xdr:to>
      <xdr:col>8</xdr:col>
      <xdr:colOff>393953</xdr:colOff>
      <xdr:row>3</xdr:row>
      <xdr:rowOff>11446</xdr:rowOff>
    </xdr:to>
    <xdr:sp macro="" textlink="">
      <xdr:nvSpPr>
        <xdr:cNvPr id="35" name="Rectangle: Top Corners Rounded 3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/>
      </xdr:nvSpPr>
      <xdr:spPr>
        <a:xfrm>
          <a:off x="9839791" y="485446"/>
          <a:ext cx="682412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สัดส่วน</a:t>
          </a:r>
          <a:endParaRPr lang="en-US" sz="1000">
            <a:effectLst/>
          </a:endParaRPr>
        </a:p>
      </xdr:txBody>
    </xdr:sp>
    <xdr:clientData/>
  </xdr:twoCellAnchor>
  <xdr:twoCellAnchor>
    <xdr:from>
      <xdr:col>8</xdr:col>
      <xdr:colOff>386226</xdr:colOff>
      <xdr:row>1</xdr:row>
      <xdr:rowOff>231445</xdr:rowOff>
    </xdr:from>
    <xdr:to>
      <xdr:col>10</xdr:col>
      <xdr:colOff>405164</xdr:colOff>
      <xdr:row>3</xdr:row>
      <xdr:rowOff>11445</xdr:rowOff>
    </xdr:to>
    <xdr:sp macro="" textlink="">
      <xdr:nvSpPr>
        <xdr:cNvPr id="36" name="Rectangle: Top Corners Rounded 3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/>
      </xdr:nvSpPr>
      <xdr:spPr>
        <a:xfrm>
          <a:off x="10514476" y="485445"/>
          <a:ext cx="901588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Geographic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11</xdr:col>
      <xdr:colOff>381000</xdr:colOff>
      <xdr:row>0</xdr:row>
      <xdr:rowOff>182564</xdr:rowOff>
    </xdr:from>
    <xdr:to>
      <xdr:col>14</xdr:col>
      <xdr:colOff>16020</xdr:colOff>
      <xdr:row>2</xdr:row>
      <xdr:rowOff>214314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921E22D-FC38-43F7-89A3-A6E36178F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9" r="15168" b="53806"/>
        <a:stretch/>
      </xdr:blipFill>
      <xdr:spPr>
        <a:xfrm>
          <a:off x="12020550" y="182564"/>
          <a:ext cx="1520970" cy="539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8247</xdr:colOff>
      <xdr:row>1</xdr:row>
      <xdr:rowOff>230186</xdr:rowOff>
    </xdr:from>
    <xdr:to>
      <xdr:col>4</xdr:col>
      <xdr:colOff>2231039</xdr:colOff>
      <xdr:row>3</xdr:row>
      <xdr:rowOff>10186</xdr:rowOff>
    </xdr:to>
    <xdr:sp macro="" textlink="DataSource!C2">
      <xdr:nvSpPr>
        <xdr:cNvPr id="23" name="Rectangle: Top Corners Rounded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/>
      </xdr:nvSpPr>
      <xdr:spPr>
        <a:xfrm>
          <a:off x="1100447" y="484186"/>
          <a:ext cx="3594392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23D90E5B-E80E-4789-BD90-84C31D82E394}" type="TxLink">
            <a:rPr lang="th-TH" sz="1000" b="1" i="0" u="none" strike="noStrike">
              <a:solidFill>
                <a:schemeClr val="bg1"/>
              </a:solidFill>
              <a:latin typeface="Calibri"/>
            </a:rPr>
            <a:pPr algn="l"/>
            <a:t>รายชื่อบริษัทจดทะเบียนในตลาดหลักทรัพย์แห่งประเทศไทย</a:t>
          </a:fld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2230889</xdr:colOff>
      <xdr:row>1</xdr:row>
      <xdr:rowOff>225898</xdr:rowOff>
    </xdr:from>
    <xdr:to>
      <xdr:col>6</xdr:col>
      <xdr:colOff>774525</xdr:colOff>
      <xdr:row>3</xdr:row>
      <xdr:rowOff>5898</xdr:rowOff>
    </xdr:to>
    <xdr:sp macro="" textlink="">
      <xdr:nvSpPr>
        <xdr:cNvPr id="24" name="Rectangle: Top Corners Rounded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/>
      </xdr:nvSpPr>
      <xdr:spPr>
        <a:xfrm>
          <a:off x="4694689" y="479898"/>
          <a:ext cx="2696536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สืบค้นรายละเอียดตามรายชื่อหลักทรัพย์</a:t>
          </a:r>
          <a:endParaRPr lang="en-US" sz="1000">
            <a:effectLst/>
          </a:endParaRPr>
        </a:p>
      </xdr:txBody>
    </xdr:sp>
    <xdr:clientData/>
  </xdr:twoCellAnchor>
  <xdr:twoCellAnchor>
    <xdr:from>
      <xdr:col>6</xdr:col>
      <xdr:colOff>775171</xdr:colOff>
      <xdr:row>1</xdr:row>
      <xdr:rowOff>229857</xdr:rowOff>
    </xdr:from>
    <xdr:to>
      <xdr:col>7</xdr:col>
      <xdr:colOff>446546</xdr:colOff>
      <xdr:row>3</xdr:row>
      <xdr:rowOff>9857</xdr:rowOff>
    </xdr:to>
    <xdr:sp macro="" textlink="">
      <xdr:nvSpPr>
        <xdr:cNvPr id="25" name="Rectangle: Top Corners Rounded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/>
      </xdr:nvSpPr>
      <xdr:spPr>
        <a:xfrm>
          <a:off x="7391871" y="483857"/>
          <a:ext cx="1112825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กราฟแนวโน้ม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446553</xdr:colOff>
      <xdr:row>1</xdr:row>
      <xdr:rowOff>229858</xdr:rowOff>
    </xdr:from>
    <xdr:to>
      <xdr:col>7</xdr:col>
      <xdr:colOff>1778553</xdr:colOff>
      <xdr:row>3</xdr:row>
      <xdr:rowOff>9858</xdr:rowOff>
    </xdr:to>
    <xdr:sp macro="" textlink="">
      <xdr:nvSpPr>
        <xdr:cNvPr id="26" name="Rectangle: Top Corners Rounded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/>
      </xdr:nvSpPr>
      <xdr:spPr>
        <a:xfrm>
          <a:off x="8504703" y="483858"/>
          <a:ext cx="1332000" cy="288000"/>
        </a:xfrm>
        <a:prstGeom prst="round2SameRect">
          <a:avLst>
            <a:gd name="adj1" fmla="val 27991"/>
            <a:gd name="adj2" fmla="val 0"/>
          </a:avLst>
        </a:prstGeom>
        <a:solidFill>
          <a:srgbClr val="6FB4AD"/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กราฟเปรียบเทียบ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1781641</xdr:colOff>
      <xdr:row>1</xdr:row>
      <xdr:rowOff>231446</xdr:rowOff>
    </xdr:from>
    <xdr:to>
      <xdr:col>8</xdr:col>
      <xdr:colOff>393953</xdr:colOff>
      <xdr:row>3</xdr:row>
      <xdr:rowOff>11446</xdr:rowOff>
    </xdr:to>
    <xdr:sp macro="" textlink="">
      <xdr:nvSpPr>
        <xdr:cNvPr id="27" name="Rectangle: Top Corners Rounded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/>
      </xdr:nvSpPr>
      <xdr:spPr>
        <a:xfrm>
          <a:off x="9839791" y="485446"/>
          <a:ext cx="682412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สัดส่วน</a:t>
          </a:r>
          <a:endParaRPr lang="en-US" sz="1000">
            <a:effectLst/>
          </a:endParaRPr>
        </a:p>
      </xdr:txBody>
    </xdr:sp>
    <xdr:clientData/>
  </xdr:twoCellAnchor>
  <xdr:twoCellAnchor>
    <xdr:from>
      <xdr:col>8</xdr:col>
      <xdr:colOff>386226</xdr:colOff>
      <xdr:row>1</xdr:row>
      <xdr:rowOff>231445</xdr:rowOff>
    </xdr:from>
    <xdr:to>
      <xdr:col>10</xdr:col>
      <xdr:colOff>405164</xdr:colOff>
      <xdr:row>3</xdr:row>
      <xdr:rowOff>11445</xdr:rowOff>
    </xdr:to>
    <xdr:sp macro="" textlink="">
      <xdr:nvSpPr>
        <xdr:cNvPr id="28" name="Rectangle: Top Corners Rounded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/>
      </xdr:nvSpPr>
      <xdr:spPr>
        <a:xfrm>
          <a:off x="10514476" y="485445"/>
          <a:ext cx="901588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Geographic</a:t>
          </a:r>
          <a:endParaRPr lang="en-US" sz="1000">
            <a:effectLst/>
          </a:endParaRPr>
        </a:p>
      </xdr:txBody>
    </xdr:sp>
    <xdr:clientData/>
  </xdr:twoCellAnchor>
  <xdr:twoCellAnchor>
    <xdr:from>
      <xdr:col>2</xdr:col>
      <xdr:colOff>119062</xdr:colOff>
      <xdr:row>8</xdr:row>
      <xdr:rowOff>55563</xdr:rowOff>
    </xdr:from>
    <xdr:to>
      <xdr:col>9</xdr:col>
      <xdr:colOff>71437</xdr:colOff>
      <xdr:row>29</xdr:row>
      <xdr:rowOff>150812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381000</xdr:colOff>
      <xdr:row>0</xdr:row>
      <xdr:rowOff>182564</xdr:rowOff>
    </xdr:from>
    <xdr:to>
      <xdr:col>14</xdr:col>
      <xdr:colOff>16020</xdr:colOff>
      <xdr:row>2</xdr:row>
      <xdr:rowOff>214314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F35A40E-51F1-4112-8B3E-5259C5204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9" r="15168" b="53806"/>
        <a:stretch/>
      </xdr:blipFill>
      <xdr:spPr>
        <a:xfrm>
          <a:off x="12020550" y="182564"/>
          <a:ext cx="1520970" cy="539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8247</xdr:colOff>
      <xdr:row>1</xdr:row>
      <xdr:rowOff>218280</xdr:rowOff>
    </xdr:from>
    <xdr:to>
      <xdr:col>4</xdr:col>
      <xdr:colOff>2231039</xdr:colOff>
      <xdr:row>2</xdr:row>
      <xdr:rowOff>248311</xdr:rowOff>
    </xdr:to>
    <xdr:sp macro="" textlink="DataSource!C2">
      <xdr:nvSpPr>
        <xdr:cNvPr id="8" name="Rectangle: Top Corners Rounded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889310" y="468311"/>
          <a:ext cx="3711073" cy="280063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23D90E5B-E80E-4789-BD90-84C31D82E394}" type="TxLink">
            <a:rPr lang="th-TH" sz="1000" b="1" i="0" u="none" strike="noStrike">
              <a:solidFill>
                <a:schemeClr val="bg1"/>
              </a:solidFill>
              <a:latin typeface="Calibri"/>
            </a:rPr>
            <a:pPr algn="l"/>
            <a:t>รายชื่อบริษัทจดทะเบียนในตลาดหลักทรัพย์แห่งประเทศไทย</a:t>
          </a:fld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2230889</xdr:colOff>
      <xdr:row>1</xdr:row>
      <xdr:rowOff>225898</xdr:rowOff>
    </xdr:from>
    <xdr:to>
      <xdr:col>6</xdr:col>
      <xdr:colOff>774525</xdr:colOff>
      <xdr:row>3</xdr:row>
      <xdr:rowOff>5898</xdr:rowOff>
    </xdr:to>
    <xdr:sp macro="" textlink="">
      <xdr:nvSpPr>
        <xdr:cNvPr id="9" name="Rectangle: Top Corners Rounded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4694689" y="479898"/>
          <a:ext cx="2696536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สืบค้นรายละเอียดตามรายชื่อหลักทรัพย์</a:t>
          </a:r>
          <a:endParaRPr lang="en-US" sz="1000">
            <a:effectLst/>
          </a:endParaRPr>
        </a:p>
      </xdr:txBody>
    </xdr:sp>
    <xdr:clientData/>
  </xdr:twoCellAnchor>
  <xdr:twoCellAnchor>
    <xdr:from>
      <xdr:col>6</xdr:col>
      <xdr:colOff>775171</xdr:colOff>
      <xdr:row>1</xdr:row>
      <xdr:rowOff>229857</xdr:rowOff>
    </xdr:from>
    <xdr:to>
      <xdr:col>7</xdr:col>
      <xdr:colOff>446546</xdr:colOff>
      <xdr:row>3</xdr:row>
      <xdr:rowOff>9857</xdr:rowOff>
    </xdr:to>
    <xdr:sp macro="" textlink="">
      <xdr:nvSpPr>
        <xdr:cNvPr id="10" name="Rectangle: Top Corners Rounded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7391871" y="483857"/>
          <a:ext cx="1112825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กราฟแนวโน้ม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446553</xdr:colOff>
      <xdr:row>1</xdr:row>
      <xdr:rowOff>229858</xdr:rowOff>
    </xdr:from>
    <xdr:to>
      <xdr:col>7</xdr:col>
      <xdr:colOff>1778553</xdr:colOff>
      <xdr:row>3</xdr:row>
      <xdr:rowOff>9858</xdr:rowOff>
    </xdr:to>
    <xdr:sp macro="" textlink="">
      <xdr:nvSpPr>
        <xdr:cNvPr id="11" name="Rectangle: Top Corners Rounded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/>
      </xdr:nvSpPr>
      <xdr:spPr>
        <a:xfrm>
          <a:off x="8504703" y="483858"/>
          <a:ext cx="1332000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/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กราฟเปรียบเทียบ</a:t>
          </a: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1781641</xdr:colOff>
      <xdr:row>1</xdr:row>
      <xdr:rowOff>231446</xdr:rowOff>
    </xdr:from>
    <xdr:to>
      <xdr:col>8</xdr:col>
      <xdr:colOff>393953</xdr:colOff>
      <xdr:row>3</xdr:row>
      <xdr:rowOff>11446</xdr:rowOff>
    </xdr:to>
    <xdr:sp macro="" textlink="">
      <xdr:nvSpPr>
        <xdr:cNvPr id="12" name="Rectangle: Top Corners Rounded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9839791" y="485446"/>
          <a:ext cx="682412" cy="288000"/>
        </a:xfrm>
        <a:prstGeom prst="round2SameRect">
          <a:avLst>
            <a:gd name="adj1" fmla="val 27991"/>
            <a:gd name="adj2" fmla="val 0"/>
          </a:avLst>
        </a:prstGeom>
        <a:solidFill>
          <a:srgbClr val="6FB4AD"/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สัดส่วน</a:t>
          </a:r>
          <a:endParaRPr lang="en-US" sz="1000">
            <a:effectLst/>
          </a:endParaRPr>
        </a:p>
      </xdr:txBody>
    </xdr:sp>
    <xdr:clientData/>
  </xdr:twoCellAnchor>
  <xdr:twoCellAnchor>
    <xdr:from>
      <xdr:col>8</xdr:col>
      <xdr:colOff>386226</xdr:colOff>
      <xdr:row>1</xdr:row>
      <xdr:rowOff>231445</xdr:rowOff>
    </xdr:from>
    <xdr:to>
      <xdr:col>10</xdr:col>
      <xdr:colOff>405164</xdr:colOff>
      <xdr:row>3</xdr:row>
      <xdr:rowOff>11445</xdr:rowOff>
    </xdr:to>
    <xdr:sp macro="" textlink="">
      <xdr:nvSpPr>
        <xdr:cNvPr id="13" name="Rectangle: Top Corners Rounded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10514476" y="485445"/>
          <a:ext cx="901588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Geographic</a:t>
          </a:r>
          <a:endParaRPr lang="en-US" sz="1000">
            <a:effectLst/>
          </a:endParaRPr>
        </a:p>
      </xdr:txBody>
    </xdr:sp>
    <xdr:clientData/>
  </xdr:twoCellAnchor>
  <xdr:twoCellAnchor>
    <xdr:from>
      <xdr:col>1</xdr:col>
      <xdr:colOff>253999</xdr:colOff>
      <xdr:row>7</xdr:row>
      <xdr:rowOff>0</xdr:rowOff>
    </xdr:from>
    <xdr:to>
      <xdr:col>6</xdr:col>
      <xdr:colOff>1185332</xdr:colOff>
      <xdr:row>28</xdr:row>
      <xdr:rowOff>39688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1436688</xdr:colOff>
      <xdr:row>11</xdr:row>
      <xdr:rowOff>15875</xdr:rowOff>
    </xdr:from>
    <xdr:to>
      <xdr:col>13</xdr:col>
      <xdr:colOff>341313</xdr:colOff>
      <xdr:row>16</xdr:row>
      <xdr:rowOff>23813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1404937</xdr:colOff>
      <xdr:row>16</xdr:row>
      <xdr:rowOff>111125</xdr:rowOff>
    </xdr:from>
    <xdr:to>
      <xdr:col>13</xdr:col>
      <xdr:colOff>309562</xdr:colOff>
      <xdr:row>21</xdr:row>
      <xdr:rowOff>119062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810420</xdr:colOff>
      <xdr:row>17</xdr:row>
      <xdr:rowOff>158749</xdr:rowOff>
    </xdr:from>
    <xdr:to>
      <xdr:col>7</xdr:col>
      <xdr:colOff>1485107</xdr:colOff>
      <xdr:row>20</xdr:row>
      <xdr:rowOff>134937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 txBox="1"/>
      </xdr:nvSpPr>
      <xdr:spPr>
        <a:xfrm>
          <a:off x="8874920" y="3548062"/>
          <a:ext cx="674687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>
              <a:solidFill>
                <a:schemeClr val="accent1">
                  <a:lumMod val="75000"/>
                </a:schemeClr>
              </a:solidFill>
              <a:latin typeface="Arial Rounded MT Bold" panose="020F0704030504030204" pitchFamily="34" charset="0"/>
            </a:rPr>
            <a:t>SET</a:t>
          </a:r>
        </a:p>
      </xdr:txBody>
    </xdr:sp>
    <xdr:clientData/>
  </xdr:twoCellAnchor>
  <xdr:twoCellAnchor>
    <xdr:from>
      <xdr:col>7</xdr:col>
      <xdr:colOff>810420</xdr:colOff>
      <xdr:row>12</xdr:row>
      <xdr:rowOff>65087</xdr:rowOff>
    </xdr:from>
    <xdr:to>
      <xdr:col>7</xdr:col>
      <xdr:colOff>1485107</xdr:colOff>
      <xdr:row>15</xdr:row>
      <xdr:rowOff>41274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8874920" y="2541587"/>
          <a:ext cx="674687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000">
              <a:solidFill>
                <a:schemeClr val="accent1">
                  <a:lumMod val="75000"/>
                </a:schemeClr>
              </a:solidFill>
              <a:latin typeface="Arial Rounded MT Bold" panose="020F0704030504030204" pitchFamily="34" charset="0"/>
            </a:rPr>
            <a:t>mai</a:t>
          </a:r>
        </a:p>
      </xdr:txBody>
    </xdr:sp>
    <xdr:clientData/>
  </xdr:twoCellAnchor>
  <xdr:twoCellAnchor>
    <xdr:from>
      <xdr:col>7</xdr:col>
      <xdr:colOff>119063</xdr:colOff>
      <xdr:row>7</xdr:row>
      <xdr:rowOff>127000</xdr:rowOff>
    </xdr:from>
    <xdr:to>
      <xdr:col>7</xdr:col>
      <xdr:colOff>119063</xdr:colOff>
      <xdr:row>27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>
          <a:off x="8183563" y="1690688"/>
          <a:ext cx="0" cy="3524250"/>
        </a:xfrm>
        <a:prstGeom prst="line">
          <a:avLst/>
        </a:prstGeom>
        <a:ln>
          <a:solidFill>
            <a:srgbClr val="6FB4A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381000</xdr:colOff>
      <xdr:row>0</xdr:row>
      <xdr:rowOff>182564</xdr:rowOff>
    </xdr:from>
    <xdr:to>
      <xdr:col>14</xdr:col>
      <xdr:colOff>16020</xdr:colOff>
      <xdr:row>2</xdr:row>
      <xdr:rowOff>214314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D582C43A-2DB6-4DDE-93F6-1C5704C11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9" r="15168" b="53806"/>
        <a:stretch/>
      </xdr:blipFill>
      <xdr:spPr>
        <a:xfrm>
          <a:off x="12020550" y="182564"/>
          <a:ext cx="1520970" cy="539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8247</xdr:colOff>
      <xdr:row>1</xdr:row>
      <xdr:rowOff>230186</xdr:rowOff>
    </xdr:from>
    <xdr:to>
      <xdr:col>4</xdr:col>
      <xdr:colOff>2231039</xdr:colOff>
      <xdr:row>3</xdr:row>
      <xdr:rowOff>10186</xdr:rowOff>
    </xdr:to>
    <xdr:sp macro="" textlink="DataSource!C2">
      <xdr:nvSpPr>
        <xdr:cNvPr id="2" name="Rectangle: Top Corners Rounde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1100447" y="484186"/>
          <a:ext cx="3594392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23D90E5B-E80E-4789-BD90-84C31D82E394}" type="TxLink">
            <a:rPr lang="th-TH" sz="1000" b="1" i="0" u="none" strike="noStrike">
              <a:solidFill>
                <a:schemeClr val="bg1"/>
              </a:solidFill>
              <a:latin typeface="Calibri"/>
            </a:rPr>
            <a:pPr algn="l"/>
            <a:t>รายชื่อบริษัทจดทะเบียนในตลาดหลักทรัพย์แห่งประเทศไทย</a:t>
          </a:fld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2230889</xdr:colOff>
      <xdr:row>1</xdr:row>
      <xdr:rowOff>225898</xdr:rowOff>
    </xdr:from>
    <xdr:to>
      <xdr:col>6</xdr:col>
      <xdr:colOff>774525</xdr:colOff>
      <xdr:row>3</xdr:row>
      <xdr:rowOff>5898</xdr:rowOff>
    </xdr:to>
    <xdr:sp macro="" textlink="">
      <xdr:nvSpPr>
        <xdr:cNvPr id="3" name="Rectangle: Top Corners Round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4694689" y="479898"/>
          <a:ext cx="2696536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สืบค้นรายละเอียดตามรายชื่อหลักทรัพย์</a:t>
          </a:r>
          <a:endParaRPr lang="en-US" sz="1000">
            <a:effectLst/>
          </a:endParaRPr>
        </a:p>
      </xdr:txBody>
    </xdr:sp>
    <xdr:clientData/>
  </xdr:twoCellAnchor>
  <xdr:twoCellAnchor>
    <xdr:from>
      <xdr:col>6</xdr:col>
      <xdr:colOff>775171</xdr:colOff>
      <xdr:row>1</xdr:row>
      <xdr:rowOff>229857</xdr:rowOff>
    </xdr:from>
    <xdr:to>
      <xdr:col>7</xdr:col>
      <xdr:colOff>446546</xdr:colOff>
      <xdr:row>3</xdr:row>
      <xdr:rowOff>9857</xdr:rowOff>
    </xdr:to>
    <xdr:sp macro="" textlink="">
      <xdr:nvSpPr>
        <xdr:cNvPr id="4" name="Rectangle: Top Corners Rounded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7391871" y="483857"/>
          <a:ext cx="1112825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กราฟแนวโน้ม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446553</xdr:colOff>
      <xdr:row>1</xdr:row>
      <xdr:rowOff>229858</xdr:rowOff>
    </xdr:from>
    <xdr:to>
      <xdr:col>7</xdr:col>
      <xdr:colOff>1778553</xdr:colOff>
      <xdr:row>3</xdr:row>
      <xdr:rowOff>9858</xdr:rowOff>
    </xdr:to>
    <xdr:sp macro="" textlink="">
      <xdr:nvSpPr>
        <xdr:cNvPr id="5" name="Rectangle: Top Corners Rounded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8504703" y="483858"/>
          <a:ext cx="1332000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กราฟเปรียบเทียบ</a:t>
          </a: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1781641</xdr:colOff>
      <xdr:row>1</xdr:row>
      <xdr:rowOff>231446</xdr:rowOff>
    </xdr:from>
    <xdr:to>
      <xdr:col>8</xdr:col>
      <xdr:colOff>393953</xdr:colOff>
      <xdr:row>3</xdr:row>
      <xdr:rowOff>11446</xdr:rowOff>
    </xdr:to>
    <xdr:sp macro="" textlink="">
      <xdr:nvSpPr>
        <xdr:cNvPr id="6" name="Rectangle: Top Corners Rounded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9839791" y="485446"/>
          <a:ext cx="682412" cy="288000"/>
        </a:xfrm>
        <a:prstGeom prst="round2SameRect">
          <a:avLst>
            <a:gd name="adj1" fmla="val 27991"/>
            <a:gd name="adj2" fmla="val 0"/>
          </a:avLst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สัดส่วน</a:t>
          </a:r>
          <a:endParaRPr lang="en-US" sz="1000">
            <a:effectLst/>
          </a:endParaRPr>
        </a:p>
      </xdr:txBody>
    </xdr:sp>
    <xdr:clientData/>
  </xdr:twoCellAnchor>
  <xdr:twoCellAnchor>
    <xdr:from>
      <xdr:col>8</xdr:col>
      <xdr:colOff>386226</xdr:colOff>
      <xdr:row>1</xdr:row>
      <xdr:rowOff>231445</xdr:rowOff>
    </xdr:from>
    <xdr:to>
      <xdr:col>10</xdr:col>
      <xdr:colOff>405164</xdr:colOff>
      <xdr:row>3</xdr:row>
      <xdr:rowOff>11445</xdr:rowOff>
    </xdr:to>
    <xdr:sp macro="" textlink="">
      <xdr:nvSpPr>
        <xdr:cNvPr id="7" name="Rectangle: Top Corners Rounded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10514476" y="485445"/>
          <a:ext cx="901588" cy="288000"/>
        </a:xfrm>
        <a:prstGeom prst="round2SameRect">
          <a:avLst>
            <a:gd name="adj1" fmla="val 27991"/>
            <a:gd name="adj2" fmla="val 0"/>
          </a:avLst>
        </a:prstGeom>
        <a:solidFill>
          <a:srgbClr val="6FB4AD"/>
        </a:solidFill>
        <a:effectLst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Geographic</a:t>
          </a:r>
          <a:endParaRPr lang="en-US" sz="1000">
            <a:effectLst/>
          </a:endParaRPr>
        </a:p>
      </xdr:txBody>
    </xdr:sp>
    <xdr:clientData/>
  </xdr:twoCellAnchor>
  <xdr:twoCellAnchor>
    <xdr:from>
      <xdr:col>2</xdr:col>
      <xdr:colOff>198445</xdr:colOff>
      <xdr:row>2</xdr:row>
      <xdr:rowOff>103187</xdr:rowOff>
    </xdr:from>
    <xdr:to>
      <xdr:col>6</xdr:col>
      <xdr:colOff>1317627</xdr:colOff>
      <xdr:row>32</xdr:row>
      <xdr:rowOff>119061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381000</xdr:colOff>
      <xdr:row>0</xdr:row>
      <xdr:rowOff>182564</xdr:rowOff>
    </xdr:from>
    <xdr:to>
      <xdr:col>14</xdr:col>
      <xdr:colOff>16020</xdr:colOff>
      <xdr:row>2</xdr:row>
      <xdr:rowOff>214314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E768378A-6CE2-4CD1-A253-EA090F3B4C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9" r="15168" b="53806"/>
        <a:stretch/>
      </xdr:blipFill>
      <xdr:spPr>
        <a:xfrm>
          <a:off x="12020550" y="182564"/>
          <a:ext cx="1520970" cy="539750"/>
        </a:xfrm>
        <a:prstGeom prst="rect">
          <a:avLst/>
        </a:prstGeom>
      </xdr:spPr>
    </xdr:pic>
    <xdr:clientData/>
  </xdr:twoCellAnchor>
  <xdr:oneCellAnchor>
    <xdr:from>
      <xdr:col>6</xdr:col>
      <xdr:colOff>1537425</xdr:colOff>
      <xdr:row>14</xdr:row>
      <xdr:rowOff>96732</xdr:rowOff>
    </xdr:from>
    <xdr:ext cx="4320449" cy="733278"/>
    <xdr:sp macro="" textlink="">
      <xdr:nvSpPr>
        <xdr:cNvPr id="8" name="Rectangle 7"/>
        <xdr:cNvSpPr/>
      </xdr:nvSpPr>
      <xdr:spPr>
        <a:xfrm>
          <a:off x="8431144" y="2882795"/>
          <a:ext cx="4320449" cy="73327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solidFill>
                <a:srgbClr val="FF9999"/>
              </a:solidFill>
              <a:effectLst>
                <a:reflection blurRad="6350" stA="53000" endA="300" endPos="35500" dir="5400000" sy="-90000" algn="bl" rotWithShape="0"/>
              </a:effectLst>
              <a:latin typeface="BrowalliaUPC" panose="020B0604020202020204" pitchFamily="34" charset="-34"/>
              <a:cs typeface="BrowalliaUPC" panose="020B0604020202020204" pitchFamily="34" charset="-34"/>
            </a:rPr>
            <a:t>Sheet</a:t>
          </a:r>
          <a:r>
            <a:rPr lang="en-US" sz="4000" b="0" cap="none" spc="0" baseline="0">
              <a:ln w="0"/>
              <a:solidFill>
                <a:srgbClr val="FF9999"/>
              </a:solidFill>
              <a:effectLst>
                <a:reflection blurRad="6350" stA="53000" endA="300" endPos="35500" dir="5400000" sy="-90000" algn="bl" rotWithShape="0"/>
              </a:effectLst>
              <a:latin typeface="BrowalliaUPC" panose="020B0604020202020204" pitchFamily="34" charset="-34"/>
              <a:cs typeface="BrowalliaUPC" panose="020B0604020202020204" pitchFamily="34" charset="-34"/>
            </a:rPr>
            <a:t> </a:t>
          </a:r>
          <a:r>
            <a:rPr lang="th-TH" sz="4000" b="0" cap="none" spc="0" baseline="0">
              <a:ln w="0"/>
              <a:solidFill>
                <a:srgbClr val="FF9999"/>
              </a:solidFill>
              <a:effectLst>
                <a:reflection blurRad="6350" stA="53000" endA="300" endPos="35500" dir="5400000" sy="-90000" algn="bl" rotWithShape="0"/>
              </a:effectLst>
              <a:latin typeface="BrowalliaUPC" panose="020B0604020202020204" pitchFamily="34" charset="-34"/>
              <a:cs typeface="BrowalliaUPC" panose="020B0604020202020204" pitchFamily="34" charset="-34"/>
            </a:rPr>
            <a:t>นี้ ยังไม่เปิดใช้งาน</a:t>
          </a:r>
          <a:endParaRPr lang="en-US" sz="4000" b="0" cap="none" spc="0">
            <a:ln w="0"/>
            <a:solidFill>
              <a:srgbClr val="FF9999"/>
            </a:solidFill>
            <a:effectLst>
              <a:reflection blurRad="6350" stA="53000" endA="300" endPos="35500" dir="5400000" sy="-90000" algn="bl" rotWithShape="0"/>
            </a:effectLst>
            <a:latin typeface="BrowalliaUPC" panose="020B0604020202020204" pitchFamily="34" charset="-34"/>
            <a:cs typeface="BrowalliaUPC" panose="020B0604020202020204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tpiemail-my.sharepoint.com/personal/patsachol_ftpi_or_th/Documents/08_Initiative/15_MyGold/99_Teachable/20181013_Oct'13/iDeas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ource"/>
      <sheetName val="Calculate"/>
      <sheetName val="Dashboard.Overview"/>
      <sheetName val="Test"/>
      <sheetName val="Dashboard.List"/>
      <sheetName val="Dashboard.Graph1"/>
      <sheetName val="Dashboard.Graph2"/>
    </sheetNames>
    <sheetDataSet>
      <sheetData sheetId="0"/>
      <sheetData sheetId="1">
        <row r="4">
          <cell r="C4" t="str">
            <v>ปี 2557</v>
          </cell>
          <cell r="D4" t="str">
            <v>ปี 2558</v>
          </cell>
          <cell r="E4" t="str">
            <v>ปี 2559</v>
          </cell>
          <cell r="F4" t="str">
            <v>ปี 2560</v>
          </cell>
        </row>
        <row r="5">
          <cell r="B5" t="str">
            <v>บริการ</v>
          </cell>
          <cell r="C5">
            <v>16002.09</v>
          </cell>
          <cell r="D5">
            <v>21870.720000000001</v>
          </cell>
          <cell r="E5">
            <v>23890.52</v>
          </cell>
          <cell r="F5">
            <v>27637.690000000002</v>
          </cell>
        </row>
        <row r="6">
          <cell r="B6" t="str">
            <v>เทคโนโลยี</v>
          </cell>
          <cell r="C6">
            <v>5804.12</v>
          </cell>
          <cell r="D6">
            <v>18396.859999999997</v>
          </cell>
          <cell r="E6">
            <v>6777.07</v>
          </cell>
          <cell r="F6">
            <v>5773.96</v>
          </cell>
        </row>
        <row r="7">
          <cell r="B7" t="str">
            <v>อสังหาริมทรัพย์และก่อสร้าง</v>
          </cell>
          <cell r="C7">
            <v>4964.63</v>
          </cell>
          <cell r="D7">
            <v>10882.91</v>
          </cell>
          <cell r="E7">
            <v>7979.38</v>
          </cell>
          <cell r="F7">
            <v>5661.7800000000007</v>
          </cell>
        </row>
        <row r="8">
          <cell r="B8" t="str">
            <v>สินค้าอุตสาหกรรม</v>
          </cell>
          <cell r="C8">
            <v>16009.69</v>
          </cell>
          <cell r="D8">
            <v>19504.22</v>
          </cell>
          <cell r="E8">
            <v>27623.86</v>
          </cell>
          <cell r="F8">
            <v>42162.07</v>
          </cell>
        </row>
        <row r="9">
          <cell r="B9" t="str">
            <v>ธุรกิจการเงิน</v>
          </cell>
          <cell r="C9">
            <v>35395.07</v>
          </cell>
          <cell r="D9">
            <v>30907.8</v>
          </cell>
          <cell r="E9">
            <v>34483.870000000003</v>
          </cell>
          <cell r="F9">
            <v>24714.51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R78"/>
  <sheetViews>
    <sheetView showGridLines="0" zoomScale="80" zoomScaleNormal="80" workbookViewId="0">
      <pane ySplit="6" topLeftCell="A8" activePane="bottomLeft" state="frozen"/>
      <selection pane="bottomLeft" activeCell="M21" sqref="M21"/>
    </sheetView>
  </sheetViews>
  <sheetFormatPr defaultRowHeight="14.25" outlineLevelRow="1" outlineLevelCol="1"/>
  <cols>
    <col min="1" max="1" width="2.625" customWidth="1"/>
    <col min="2" max="2" width="2.625" customWidth="1" outlineLevel="1"/>
    <col min="3" max="3" width="10.125" bestFit="1" customWidth="1"/>
    <col min="4" max="4" width="20.625" customWidth="1"/>
    <col min="6" max="6" width="14.375" customWidth="1"/>
    <col min="7" max="7" width="10.625" customWidth="1" outlineLevel="1"/>
    <col min="8" max="8" width="20.625" customWidth="1" outlineLevel="1"/>
    <col min="9" max="9" width="10.625" customWidth="1" outlineLevel="1"/>
    <col min="10" max="10" width="12.375" customWidth="1" outlineLevel="1"/>
    <col min="11" max="11" width="11" customWidth="1" outlineLevel="1"/>
    <col min="12" max="12" width="35.875" bestFit="1" customWidth="1" outlineLevel="1"/>
    <col min="13" max="13" width="13.875" customWidth="1"/>
    <col min="14" max="14" width="15.125" customWidth="1" outlineLevel="1"/>
    <col min="15" max="15" width="15.25" customWidth="1" outlineLevel="1"/>
    <col min="16" max="18" width="15.125" customWidth="1" outlineLevel="1"/>
    <col min="19" max="20" width="10.125" bestFit="1" customWidth="1"/>
  </cols>
  <sheetData>
    <row r="1" spans="2:18">
      <c r="B1" s="1"/>
      <c r="C1" s="2"/>
      <c r="D1" s="2"/>
      <c r="E1" s="3"/>
      <c r="F1" s="2"/>
      <c r="G1" s="2"/>
      <c r="H1" s="2"/>
      <c r="I1" s="4"/>
      <c r="N1" s="5"/>
      <c r="O1" s="5"/>
      <c r="P1" s="5"/>
      <c r="Q1" s="5"/>
      <c r="R1" s="5"/>
    </row>
    <row r="2" spans="2:18" ht="14.25" customHeight="1">
      <c r="B2" s="1"/>
      <c r="C2" s="6" t="s">
        <v>0</v>
      </c>
      <c r="D2" s="7"/>
      <c r="E2" s="7"/>
      <c r="F2" s="7"/>
      <c r="G2" s="2"/>
      <c r="H2" s="2"/>
      <c r="I2" s="4"/>
      <c r="L2" s="8" t="s">
        <v>1</v>
      </c>
      <c r="M2" s="8"/>
      <c r="N2" s="5"/>
      <c r="O2" s="5"/>
      <c r="P2" s="5"/>
      <c r="Q2" s="8"/>
      <c r="R2" s="8"/>
    </row>
    <row r="3" spans="2:18" ht="14.25" customHeight="1">
      <c r="B3" s="1"/>
      <c r="C3" s="9" t="s">
        <v>2</v>
      </c>
      <c r="D3" s="10"/>
      <c r="E3" s="11"/>
      <c r="F3" s="10"/>
      <c r="G3" s="12"/>
      <c r="H3" s="12"/>
      <c r="I3" s="4"/>
      <c r="N3" s="5"/>
      <c r="O3" s="5"/>
      <c r="P3" s="5"/>
      <c r="Q3" s="5"/>
      <c r="R3" s="5"/>
    </row>
    <row r="4" spans="2:18" ht="14.25" customHeight="1">
      <c r="B4" s="1"/>
      <c r="C4" s="9"/>
      <c r="D4" s="10"/>
      <c r="E4" s="11"/>
      <c r="F4" s="10"/>
      <c r="G4" s="12"/>
      <c r="H4" s="12"/>
      <c r="I4" s="4"/>
      <c r="N4" s="5"/>
      <c r="O4" s="5"/>
      <c r="P4" s="5"/>
      <c r="Q4" s="5"/>
      <c r="R4" s="5"/>
    </row>
    <row r="5" spans="2:18" ht="14.25" hidden="1" customHeight="1" outlineLevel="1">
      <c r="B5" s="13"/>
      <c r="C5" s="14">
        <v>2</v>
      </c>
      <c r="D5" s="13">
        <v>3</v>
      </c>
      <c r="E5" s="14">
        <v>4</v>
      </c>
      <c r="F5" s="13">
        <v>5</v>
      </c>
      <c r="G5" s="14">
        <v>6</v>
      </c>
      <c r="H5" s="13">
        <v>7</v>
      </c>
      <c r="I5" s="14">
        <v>8</v>
      </c>
      <c r="J5" s="13">
        <v>9</v>
      </c>
      <c r="K5" s="14">
        <v>10</v>
      </c>
      <c r="L5" s="13">
        <v>11</v>
      </c>
      <c r="M5" s="15"/>
      <c r="N5" s="16"/>
      <c r="O5" s="16"/>
      <c r="P5" s="16"/>
      <c r="Q5" s="16"/>
      <c r="R5" s="16"/>
    </row>
    <row r="6" spans="2:18" collapsed="1">
      <c r="B6" s="17"/>
      <c r="C6" s="18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11</v>
      </c>
      <c r="L6" s="20" t="s">
        <v>12</v>
      </c>
      <c r="M6" s="21" t="s">
        <v>13</v>
      </c>
      <c r="N6" s="22" t="s">
        <v>14</v>
      </c>
      <c r="O6" s="22" t="s">
        <v>15</v>
      </c>
      <c r="P6" s="22" t="s">
        <v>16</v>
      </c>
      <c r="Q6" s="22" t="s">
        <v>17</v>
      </c>
      <c r="R6" s="22" t="s">
        <v>474</v>
      </c>
    </row>
    <row r="7" spans="2:18">
      <c r="B7" s="23">
        <v>1</v>
      </c>
      <c r="C7" s="24" t="s">
        <v>18</v>
      </c>
      <c r="D7" s="25" t="s">
        <v>19</v>
      </c>
      <c r="E7" s="26" t="s">
        <v>20</v>
      </c>
      <c r="F7" s="25" t="s">
        <v>21</v>
      </c>
      <c r="G7" s="25" t="s">
        <v>22</v>
      </c>
      <c r="H7" s="27" t="s">
        <v>23</v>
      </c>
      <c r="I7" s="26">
        <v>10120</v>
      </c>
      <c r="J7" s="27" t="s">
        <v>24</v>
      </c>
      <c r="K7" s="27" t="s">
        <v>25</v>
      </c>
      <c r="L7" s="28" t="s">
        <v>26</v>
      </c>
      <c r="M7" s="29" t="s">
        <v>27</v>
      </c>
      <c r="N7" s="30">
        <v>-69.819999999999993</v>
      </c>
      <c r="O7" s="30">
        <v>-1095.6500000000001</v>
      </c>
      <c r="P7" s="30">
        <v>1153.08</v>
      </c>
      <c r="Q7" s="30">
        <v>-120.57</v>
      </c>
      <c r="R7" s="30">
        <f>SUM(N7:Q7)</f>
        <v>-132.96000000000009</v>
      </c>
    </row>
    <row r="8" spans="2:18">
      <c r="B8" s="23">
        <v>2</v>
      </c>
      <c r="C8" s="24" t="s">
        <v>28</v>
      </c>
      <c r="D8" s="25" t="s">
        <v>29</v>
      </c>
      <c r="E8" s="26" t="s">
        <v>30</v>
      </c>
      <c r="F8" s="25" t="s">
        <v>31</v>
      </c>
      <c r="G8" s="25" t="s">
        <v>32</v>
      </c>
      <c r="H8" s="27" t="s">
        <v>33</v>
      </c>
      <c r="I8" s="26">
        <v>11130</v>
      </c>
      <c r="J8" s="27" t="s">
        <v>34</v>
      </c>
      <c r="K8" s="27" t="s">
        <v>35</v>
      </c>
      <c r="L8" s="28" t="s">
        <v>36</v>
      </c>
      <c r="M8" s="29" t="s">
        <v>37</v>
      </c>
      <c r="N8" s="30">
        <v>0</v>
      </c>
      <c r="O8" s="30">
        <v>0</v>
      </c>
      <c r="P8" s="30">
        <v>279.13</v>
      </c>
      <c r="Q8" s="30">
        <v>56.86</v>
      </c>
      <c r="R8" s="30">
        <f t="shared" ref="R8:R70" si="0">SUM(N8:Q8)</f>
        <v>335.99</v>
      </c>
    </row>
    <row r="9" spans="2:18">
      <c r="B9" s="23">
        <v>3</v>
      </c>
      <c r="C9" s="24" t="s">
        <v>38</v>
      </c>
      <c r="D9" s="25" t="s">
        <v>39</v>
      </c>
      <c r="E9" s="26" t="s">
        <v>30</v>
      </c>
      <c r="F9" s="25" t="s">
        <v>21</v>
      </c>
      <c r="G9" s="25" t="s">
        <v>40</v>
      </c>
      <c r="H9" s="27" t="s">
        <v>41</v>
      </c>
      <c r="I9" s="26">
        <v>10210</v>
      </c>
      <c r="J9" s="27" t="s">
        <v>42</v>
      </c>
      <c r="K9" s="27" t="s">
        <v>43</v>
      </c>
      <c r="L9" s="28" t="s">
        <v>44</v>
      </c>
      <c r="M9" s="29" t="s">
        <v>27</v>
      </c>
      <c r="N9" s="30">
        <v>12220.37</v>
      </c>
      <c r="O9" s="30">
        <v>18728.650000000001</v>
      </c>
      <c r="P9" s="30">
        <v>19571.46</v>
      </c>
      <c r="Q9" s="30">
        <v>20683.599999999999</v>
      </c>
      <c r="R9" s="30">
        <f t="shared" si="0"/>
        <v>71204.08</v>
      </c>
    </row>
    <row r="10" spans="2:18">
      <c r="B10" s="23">
        <v>4</v>
      </c>
      <c r="C10" s="24" t="s">
        <v>45</v>
      </c>
      <c r="D10" s="25" t="s">
        <v>46</v>
      </c>
      <c r="E10" s="26" t="s">
        <v>30</v>
      </c>
      <c r="F10" s="25" t="s">
        <v>21</v>
      </c>
      <c r="G10" s="25" t="s">
        <v>47</v>
      </c>
      <c r="H10" s="27" t="s">
        <v>48</v>
      </c>
      <c r="I10" s="26">
        <v>11120</v>
      </c>
      <c r="J10" s="27" t="s">
        <v>49</v>
      </c>
      <c r="K10" s="27" t="s">
        <v>50</v>
      </c>
      <c r="L10" s="28" t="s">
        <v>51</v>
      </c>
      <c r="M10" s="29" t="s">
        <v>37</v>
      </c>
      <c r="N10" s="30">
        <v>521.87</v>
      </c>
      <c r="O10" s="30">
        <v>527.33000000000004</v>
      </c>
      <c r="P10" s="30">
        <v>753.09</v>
      </c>
      <c r="Q10" s="30">
        <v>917.06</v>
      </c>
      <c r="R10" s="30">
        <f t="shared" si="0"/>
        <v>2719.35</v>
      </c>
    </row>
    <row r="11" spans="2:18">
      <c r="B11" s="23">
        <v>5</v>
      </c>
      <c r="C11" s="24" t="s">
        <v>52</v>
      </c>
      <c r="D11" s="25" t="s">
        <v>53</v>
      </c>
      <c r="E11" s="26" t="s">
        <v>30</v>
      </c>
      <c r="F11" s="25" t="s">
        <v>21</v>
      </c>
      <c r="G11" s="25" t="s">
        <v>54</v>
      </c>
      <c r="H11" s="27" t="s">
        <v>55</v>
      </c>
      <c r="I11" s="26">
        <v>10230</v>
      </c>
      <c r="J11" s="27" t="s">
        <v>56</v>
      </c>
      <c r="K11" s="27" t="s">
        <v>57</v>
      </c>
      <c r="L11" s="28" t="s">
        <v>58</v>
      </c>
      <c r="M11" s="29" t="s">
        <v>27</v>
      </c>
      <c r="N11" s="30">
        <v>301.16000000000003</v>
      </c>
      <c r="O11" s="30">
        <v>402.49</v>
      </c>
      <c r="P11" s="30">
        <v>656.01</v>
      </c>
      <c r="Q11" s="30">
        <v>1229.32</v>
      </c>
      <c r="R11" s="30">
        <f t="shared" si="0"/>
        <v>2588.98</v>
      </c>
    </row>
    <row r="12" spans="2:18">
      <c r="B12" s="23">
        <v>6</v>
      </c>
      <c r="C12" s="24" t="s">
        <v>59</v>
      </c>
      <c r="D12" s="25" t="s">
        <v>60</v>
      </c>
      <c r="E12" s="26" t="s">
        <v>30</v>
      </c>
      <c r="F12" s="25" t="s">
        <v>61</v>
      </c>
      <c r="G12" s="25" t="s">
        <v>62</v>
      </c>
      <c r="H12" s="27" t="s">
        <v>63</v>
      </c>
      <c r="I12" s="26">
        <v>21180</v>
      </c>
      <c r="J12" s="27" t="s">
        <v>64</v>
      </c>
      <c r="K12" s="27" t="s">
        <v>65</v>
      </c>
      <c r="L12" s="28" t="s">
        <v>66</v>
      </c>
      <c r="M12" s="29" t="s">
        <v>67</v>
      </c>
      <c r="N12" s="30">
        <v>1003.67</v>
      </c>
      <c r="O12" s="30">
        <v>1320.18</v>
      </c>
      <c r="P12" s="30">
        <v>112.4</v>
      </c>
      <c r="Q12" s="30">
        <v>-523.87</v>
      </c>
      <c r="R12" s="30">
        <f t="shared" si="0"/>
        <v>1912.38</v>
      </c>
    </row>
    <row r="13" spans="2:18">
      <c r="B13" s="23">
        <v>7</v>
      </c>
      <c r="C13" s="24" t="s">
        <v>68</v>
      </c>
      <c r="D13" s="25" t="s">
        <v>69</v>
      </c>
      <c r="E13" s="26" t="s">
        <v>30</v>
      </c>
      <c r="F13" s="25" t="s">
        <v>21</v>
      </c>
      <c r="G13" s="25" t="s">
        <v>40</v>
      </c>
      <c r="H13" s="27" t="s">
        <v>70</v>
      </c>
      <c r="I13" s="26">
        <v>10120</v>
      </c>
      <c r="J13" s="27" t="s">
        <v>71</v>
      </c>
      <c r="K13" s="27" t="s">
        <v>72</v>
      </c>
      <c r="L13" s="28" t="s">
        <v>73</v>
      </c>
      <c r="M13" s="29" t="s">
        <v>27</v>
      </c>
      <c r="N13" s="30">
        <v>0</v>
      </c>
      <c r="O13" s="30">
        <v>0</v>
      </c>
      <c r="P13" s="30">
        <v>0</v>
      </c>
      <c r="Q13" s="30">
        <v>0</v>
      </c>
      <c r="R13" s="30">
        <f t="shared" si="0"/>
        <v>0</v>
      </c>
    </row>
    <row r="14" spans="2:18">
      <c r="B14" s="23">
        <v>8</v>
      </c>
      <c r="C14" s="24" t="s">
        <v>74</v>
      </c>
      <c r="D14" s="25" t="s">
        <v>75</v>
      </c>
      <c r="E14" s="26" t="s">
        <v>20</v>
      </c>
      <c r="F14" s="25" t="s">
        <v>61</v>
      </c>
      <c r="G14" s="25" t="s">
        <v>22</v>
      </c>
      <c r="H14" s="27" t="s">
        <v>76</v>
      </c>
      <c r="I14" s="26">
        <v>10120</v>
      </c>
      <c r="J14" s="27" t="s">
        <v>77</v>
      </c>
      <c r="K14" s="27" t="s">
        <v>78</v>
      </c>
      <c r="L14" s="28" t="s">
        <v>79</v>
      </c>
      <c r="M14" s="29" t="s">
        <v>27</v>
      </c>
      <c r="N14" s="30">
        <v>0</v>
      </c>
      <c r="O14" s="30">
        <v>0</v>
      </c>
      <c r="P14" s="30">
        <v>63.08</v>
      </c>
      <c r="Q14" s="30">
        <v>155.5</v>
      </c>
      <c r="R14" s="30">
        <f t="shared" si="0"/>
        <v>218.57999999999998</v>
      </c>
    </row>
    <row r="15" spans="2:18">
      <c r="B15" s="23">
        <v>9</v>
      </c>
      <c r="C15" s="24" t="s">
        <v>80</v>
      </c>
      <c r="D15" s="25" t="s">
        <v>81</v>
      </c>
      <c r="E15" s="26" t="s">
        <v>20</v>
      </c>
      <c r="F15" s="25" t="s">
        <v>21</v>
      </c>
      <c r="G15" s="25" t="s">
        <v>22</v>
      </c>
      <c r="H15" s="27" t="s">
        <v>82</v>
      </c>
      <c r="I15" s="26">
        <v>10310</v>
      </c>
      <c r="J15" s="27" t="s">
        <v>83</v>
      </c>
      <c r="K15" s="27" t="s">
        <v>84</v>
      </c>
      <c r="L15" s="28" t="s">
        <v>85</v>
      </c>
      <c r="M15" s="29" t="s">
        <v>27</v>
      </c>
      <c r="N15" s="30">
        <v>13.26</v>
      </c>
      <c r="O15" s="30">
        <v>-107.95</v>
      </c>
      <c r="P15" s="30">
        <v>-230.14</v>
      </c>
      <c r="Q15" s="30">
        <v>0</v>
      </c>
      <c r="R15" s="30">
        <f t="shared" si="0"/>
        <v>-324.83</v>
      </c>
    </row>
    <row r="16" spans="2:18">
      <c r="B16" s="23">
        <v>10</v>
      </c>
      <c r="C16" s="24" t="s">
        <v>86</v>
      </c>
      <c r="D16" s="25" t="s">
        <v>87</v>
      </c>
      <c r="E16" s="26" t="s">
        <v>30</v>
      </c>
      <c r="F16" s="25" t="s">
        <v>21</v>
      </c>
      <c r="G16" s="25" t="s">
        <v>47</v>
      </c>
      <c r="H16" s="27" t="s">
        <v>88</v>
      </c>
      <c r="I16" s="26">
        <v>50200</v>
      </c>
      <c r="J16" s="27" t="s">
        <v>89</v>
      </c>
      <c r="K16" s="27" t="s">
        <v>90</v>
      </c>
      <c r="L16" s="28" t="s">
        <v>91</v>
      </c>
      <c r="M16" s="29" t="s">
        <v>92</v>
      </c>
      <c r="N16" s="30">
        <v>386.92</v>
      </c>
      <c r="O16" s="30">
        <v>500.79</v>
      </c>
      <c r="P16" s="30">
        <v>387.68</v>
      </c>
      <c r="Q16" s="30">
        <v>440.48</v>
      </c>
      <c r="R16" s="30">
        <f t="shared" si="0"/>
        <v>1715.8700000000001</v>
      </c>
    </row>
    <row r="17" spans="2:18">
      <c r="B17" s="23">
        <v>11</v>
      </c>
      <c r="C17" s="24" t="s">
        <v>93</v>
      </c>
      <c r="D17" s="25" t="s">
        <v>94</v>
      </c>
      <c r="E17" s="26" t="s">
        <v>30</v>
      </c>
      <c r="F17" s="25" t="s">
        <v>21</v>
      </c>
      <c r="G17" s="25" t="s">
        <v>54</v>
      </c>
      <c r="H17" s="27" t="s">
        <v>95</v>
      </c>
      <c r="I17" s="26">
        <v>10260</v>
      </c>
      <c r="J17" s="27" t="s">
        <v>96</v>
      </c>
      <c r="K17" s="27" t="s">
        <v>22</v>
      </c>
      <c r="L17" s="28" t="s">
        <v>97</v>
      </c>
      <c r="M17" s="29" t="s">
        <v>27</v>
      </c>
      <c r="N17" s="30">
        <v>268.45999999999998</v>
      </c>
      <c r="O17" s="30">
        <v>406.55</v>
      </c>
      <c r="P17" s="30">
        <v>608.77</v>
      </c>
      <c r="Q17" s="30">
        <v>0</v>
      </c>
      <c r="R17" s="30">
        <f t="shared" si="0"/>
        <v>1283.78</v>
      </c>
    </row>
    <row r="18" spans="2:18">
      <c r="B18" s="23">
        <v>12</v>
      </c>
      <c r="C18" s="24" t="s">
        <v>98</v>
      </c>
      <c r="D18" s="25" t="s">
        <v>99</v>
      </c>
      <c r="E18" s="26" t="s">
        <v>30</v>
      </c>
      <c r="F18" s="25" t="s">
        <v>21</v>
      </c>
      <c r="G18" s="25" t="s">
        <v>54</v>
      </c>
      <c r="H18" s="27" t="s">
        <v>100</v>
      </c>
      <c r="I18" s="26">
        <v>11120</v>
      </c>
      <c r="J18" s="27" t="s">
        <v>101</v>
      </c>
      <c r="K18" s="27" t="s">
        <v>102</v>
      </c>
      <c r="L18" s="28" t="s">
        <v>103</v>
      </c>
      <c r="M18" s="29" t="s">
        <v>37</v>
      </c>
      <c r="N18" s="30">
        <v>235.22</v>
      </c>
      <c r="O18" s="30">
        <v>248.38</v>
      </c>
      <c r="P18" s="30">
        <v>169.58</v>
      </c>
      <c r="Q18" s="30">
        <v>203.9</v>
      </c>
      <c r="R18" s="30">
        <f t="shared" si="0"/>
        <v>857.08</v>
      </c>
    </row>
    <row r="19" spans="2:18">
      <c r="B19" s="23">
        <v>13</v>
      </c>
      <c r="C19" s="24" t="s">
        <v>104</v>
      </c>
      <c r="D19" s="25" t="s">
        <v>105</v>
      </c>
      <c r="E19" s="26" t="s">
        <v>30</v>
      </c>
      <c r="F19" s="25" t="s">
        <v>61</v>
      </c>
      <c r="G19" s="25" t="s">
        <v>106</v>
      </c>
      <c r="H19" s="27" t="s">
        <v>107</v>
      </c>
      <c r="I19" s="26">
        <v>10270</v>
      </c>
      <c r="J19" s="27" t="s">
        <v>108</v>
      </c>
      <c r="K19" s="27" t="s">
        <v>109</v>
      </c>
      <c r="L19" s="28" t="s">
        <v>110</v>
      </c>
      <c r="M19" s="29" t="s">
        <v>111</v>
      </c>
      <c r="N19" s="30">
        <v>629.16999999999996</v>
      </c>
      <c r="O19" s="30">
        <v>1413.47</v>
      </c>
      <c r="P19" s="30">
        <v>1380.98</v>
      </c>
      <c r="Q19" s="30">
        <v>990.96</v>
      </c>
      <c r="R19" s="30">
        <f t="shared" si="0"/>
        <v>4414.58</v>
      </c>
    </row>
    <row r="20" spans="2:18">
      <c r="B20" s="23">
        <v>14</v>
      </c>
      <c r="C20" s="24" t="s">
        <v>112</v>
      </c>
      <c r="D20" s="25" t="s">
        <v>113</v>
      </c>
      <c r="E20" s="26" t="s">
        <v>20</v>
      </c>
      <c r="F20" s="25" t="s">
        <v>61</v>
      </c>
      <c r="G20" s="25" t="s">
        <v>22</v>
      </c>
      <c r="H20" s="27" t="s">
        <v>114</v>
      </c>
      <c r="I20" s="26">
        <v>10330</v>
      </c>
      <c r="J20" s="27" t="s">
        <v>115</v>
      </c>
      <c r="K20" s="27" t="s">
        <v>116</v>
      </c>
      <c r="L20" s="28" t="s">
        <v>117</v>
      </c>
      <c r="M20" s="29" t="s">
        <v>27</v>
      </c>
      <c r="N20" s="30">
        <v>-33.14</v>
      </c>
      <c r="O20" s="30">
        <v>3.31</v>
      </c>
      <c r="P20" s="30">
        <v>0.12</v>
      </c>
      <c r="Q20" s="30">
        <v>-45.29</v>
      </c>
      <c r="R20" s="30">
        <f t="shared" si="0"/>
        <v>-75</v>
      </c>
    </row>
    <row r="21" spans="2:18">
      <c r="B21" s="23">
        <v>15</v>
      </c>
      <c r="C21" s="24" t="s">
        <v>118</v>
      </c>
      <c r="D21" s="25" t="s">
        <v>119</v>
      </c>
      <c r="E21" s="26" t="s">
        <v>30</v>
      </c>
      <c r="F21" s="25" t="s">
        <v>120</v>
      </c>
      <c r="G21" s="25" t="s">
        <v>121</v>
      </c>
      <c r="H21" s="27" t="s">
        <v>122</v>
      </c>
      <c r="I21" s="26">
        <v>10900</v>
      </c>
      <c r="J21" s="27" t="s">
        <v>123</v>
      </c>
      <c r="K21" s="27" t="s">
        <v>124</v>
      </c>
      <c r="L21" s="28" t="s">
        <v>125</v>
      </c>
      <c r="M21" s="29" t="s">
        <v>27</v>
      </c>
      <c r="N21" s="30">
        <v>0</v>
      </c>
      <c r="O21" s="30">
        <v>0</v>
      </c>
      <c r="P21" s="30">
        <v>0</v>
      </c>
      <c r="Q21" s="30">
        <v>520.94000000000005</v>
      </c>
      <c r="R21" s="30">
        <f t="shared" si="0"/>
        <v>520.94000000000005</v>
      </c>
    </row>
    <row r="22" spans="2:18">
      <c r="B22" s="23">
        <v>16</v>
      </c>
      <c r="C22" s="24" t="s">
        <v>126</v>
      </c>
      <c r="D22" s="25" t="s">
        <v>127</v>
      </c>
      <c r="E22" s="26" t="s">
        <v>30</v>
      </c>
      <c r="F22" s="25" t="s">
        <v>61</v>
      </c>
      <c r="G22" s="25" t="s">
        <v>128</v>
      </c>
      <c r="H22" s="27" t="s">
        <v>129</v>
      </c>
      <c r="I22" s="26">
        <v>10310</v>
      </c>
      <c r="J22" s="27" t="s">
        <v>130</v>
      </c>
      <c r="K22" s="27" t="s">
        <v>131</v>
      </c>
      <c r="L22" s="28" t="s">
        <v>132</v>
      </c>
      <c r="M22" s="29" t="s">
        <v>27</v>
      </c>
      <c r="N22" s="30">
        <v>0</v>
      </c>
      <c r="O22" s="30">
        <v>0</v>
      </c>
      <c r="P22" s="30">
        <v>0</v>
      </c>
      <c r="Q22" s="30">
        <v>0</v>
      </c>
      <c r="R22" s="30">
        <f t="shared" si="0"/>
        <v>0</v>
      </c>
    </row>
    <row r="23" spans="2:18">
      <c r="B23" s="23">
        <v>17</v>
      </c>
      <c r="C23" s="24" t="s">
        <v>133</v>
      </c>
      <c r="D23" s="25" t="s">
        <v>134</v>
      </c>
      <c r="E23" s="26" t="s">
        <v>30</v>
      </c>
      <c r="F23" s="25" t="s">
        <v>21</v>
      </c>
      <c r="G23" s="25" t="s">
        <v>135</v>
      </c>
      <c r="H23" s="27" t="s">
        <v>136</v>
      </c>
      <c r="I23" s="26">
        <v>10220</v>
      </c>
      <c r="J23" s="27" t="s">
        <v>137</v>
      </c>
      <c r="K23" s="27" t="s">
        <v>138</v>
      </c>
      <c r="L23" s="28" t="s">
        <v>139</v>
      </c>
      <c r="M23" s="29" t="s">
        <v>27</v>
      </c>
      <c r="N23" s="30">
        <v>0</v>
      </c>
      <c r="O23" s="30">
        <v>0</v>
      </c>
      <c r="P23" s="30">
        <v>0</v>
      </c>
      <c r="Q23" s="30">
        <v>140.16999999999999</v>
      </c>
      <c r="R23" s="30">
        <f t="shared" si="0"/>
        <v>140.16999999999999</v>
      </c>
    </row>
    <row r="24" spans="2:18">
      <c r="B24" s="23">
        <v>18</v>
      </c>
      <c r="C24" s="24" t="s">
        <v>140</v>
      </c>
      <c r="D24" s="25" t="s">
        <v>141</v>
      </c>
      <c r="E24" s="26" t="s">
        <v>30</v>
      </c>
      <c r="F24" s="25" t="s">
        <v>120</v>
      </c>
      <c r="G24" s="25" t="s">
        <v>142</v>
      </c>
      <c r="H24" s="27" t="s">
        <v>143</v>
      </c>
      <c r="I24" s="26">
        <v>10500</v>
      </c>
      <c r="J24" s="27" t="s">
        <v>144</v>
      </c>
      <c r="K24" s="27" t="s">
        <v>145</v>
      </c>
      <c r="L24" s="28" t="s">
        <v>146</v>
      </c>
      <c r="M24" s="29" t="s">
        <v>27</v>
      </c>
      <c r="N24" s="30">
        <v>-1870.08</v>
      </c>
      <c r="O24" s="30">
        <v>-3223.38</v>
      </c>
      <c r="P24" s="30">
        <v>-1043.27</v>
      </c>
      <c r="Q24" s="30">
        <v>-387.68</v>
      </c>
      <c r="R24" s="30">
        <f t="shared" si="0"/>
        <v>-6524.41</v>
      </c>
    </row>
    <row r="25" spans="2:18">
      <c r="B25" s="23">
        <v>19</v>
      </c>
      <c r="C25" s="24" t="s">
        <v>147</v>
      </c>
      <c r="D25" s="25" t="s">
        <v>148</v>
      </c>
      <c r="E25" s="26" t="s">
        <v>30</v>
      </c>
      <c r="F25" s="25" t="s">
        <v>120</v>
      </c>
      <c r="G25" s="25" t="s">
        <v>149</v>
      </c>
      <c r="H25" s="27" t="s">
        <v>150</v>
      </c>
      <c r="I25" s="26">
        <v>12120</v>
      </c>
      <c r="J25" s="27" t="s">
        <v>151</v>
      </c>
      <c r="K25" s="27" t="s">
        <v>152</v>
      </c>
      <c r="L25" s="28" t="s">
        <v>153</v>
      </c>
      <c r="M25" s="29" t="s">
        <v>154</v>
      </c>
      <c r="N25" s="30">
        <v>237.17</v>
      </c>
      <c r="O25" s="30">
        <v>385.48</v>
      </c>
      <c r="P25" s="30">
        <v>279.51</v>
      </c>
      <c r="Q25" s="30">
        <v>138.04</v>
      </c>
      <c r="R25" s="30">
        <f t="shared" si="0"/>
        <v>1040.2</v>
      </c>
    </row>
    <row r="26" spans="2:18">
      <c r="B26" s="23">
        <v>20</v>
      </c>
      <c r="C26" s="24" t="s">
        <v>155</v>
      </c>
      <c r="D26" s="25" t="s">
        <v>156</v>
      </c>
      <c r="E26" s="26" t="s">
        <v>30</v>
      </c>
      <c r="F26" s="25" t="s">
        <v>61</v>
      </c>
      <c r="G26" s="25" t="s">
        <v>128</v>
      </c>
      <c r="H26" s="27" t="s">
        <v>157</v>
      </c>
      <c r="I26" s="26">
        <v>10110</v>
      </c>
      <c r="J26" s="27" t="s">
        <v>158</v>
      </c>
      <c r="K26" s="27" t="s">
        <v>159</v>
      </c>
      <c r="L26" s="28" t="s">
        <v>160</v>
      </c>
      <c r="M26" s="29" t="s">
        <v>27</v>
      </c>
      <c r="N26" s="30">
        <v>0</v>
      </c>
      <c r="O26" s="30">
        <v>0</v>
      </c>
      <c r="P26" s="30">
        <v>0</v>
      </c>
      <c r="Q26" s="30">
        <v>0</v>
      </c>
      <c r="R26" s="30">
        <f t="shared" si="0"/>
        <v>0</v>
      </c>
    </row>
    <row r="27" spans="2:18">
      <c r="B27" s="23">
        <v>21</v>
      </c>
      <c r="C27" s="24" t="s">
        <v>161</v>
      </c>
      <c r="D27" s="25" t="s">
        <v>162</v>
      </c>
      <c r="E27" s="26" t="s">
        <v>30</v>
      </c>
      <c r="F27" s="25" t="s">
        <v>31</v>
      </c>
      <c r="G27" s="25" t="s">
        <v>32</v>
      </c>
      <c r="H27" s="27" t="s">
        <v>163</v>
      </c>
      <c r="I27" s="26">
        <v>10330</v>
      </c>
      <c r="J27" s="27" t="s">
        <v>164</v>
      </c>
      <c r="K27" s="27" t="s">
        <v>165</v>
      </c>
      <c r="L27" s="28" t="s">
        <v>166</v>
      </c>
      <c r="M27" s="29" t="s">
        <v>27</v>
      </c>
      <c r="N27" s="30">
        <v>0</v>
      </c>
      <c r="O27" s="30">
        <v>0</v>
      </c>
      <c r="P27" s="30">
        <v>0</v>
      </c>
      <c r="Q27" s="30">
        <v>95.08</v>
      </c>
      <c r="R27" s="30">
        <f t="shared" si="0"/>
        <v>95.08</v>
      </c>
    </row>
    <row r="28" spans="2:18">
      <c r="B28" s="23">
        <v>22</v>
      </c>
      <c r="C28" s="24" t="s">
        <v>167</v>
      </c>
      <c r="D28" s="25" t="s">
        <v>168</v>
      </c>
      <c r="E28" s="26" t="s">
        <v>30</v>
      </c>
      <c r="F28" s="25" t="s">
        <v>31</v>
      </c>
      <c r="G28" s="25" t="s">
        <v>32</v>
      </c>
      <c r="H28" s="27" t="s">
        <v>169</v>
      </c>
      <c r="I28" s="26">
        <v>10310</v>
      </c>
      <c r="J28" s="27" t="s">
        <v>170</v>
      </c>
      <c r="K28" s="27" t="s">
        <v>171</v>
      </c>
      <c r="L28" s="28" t="s">
        <v>172</v>
      </c>
      <c r="M28" s="29" t="s">
        <v>27</v>
      </c>
      <c r="N28" s="30">
        <v>218.94</v>
      </c>
      <c r="O28" s="30">
        <v>265.58</v>
      </c>
      <c r="P28" s="30">
        <v>220.86</v>
      </c>
      <c r="Q28" s="30">
        <v>28.08</v>
      </c>
      <c r="R28" s="30">
        <f t="shared" si="0"/>
        <v>733.46</v>
      </c>
    </row>
    <row r="29" spans="2:18">
      <c r="B29" s="23">
        <v>23</v>
      </c>
      <c r="C29" s="24" t="s">
        <v>173</v>
      </c>
      <c r="D29" s="25" t="s">
        <v>174</v>
      </c>
      <c r="E29" s="26" t="s">
        <v>30</v>
      </c>
      <c r="F29" s="25" t="s">
        <v>31</v>
      </c>
      <c r="G29" s="25" t="s">
        <v>32</v>
      </c>
      <c r="H29" s="27" t="s">
        <v>175</v>
      </c>
      <c r="I29" s="26">
        <v>11120</v>
      </c>
      <c r="J29" s="27" t="s">
        <v>176</v>
      </c>
      <c r="K29" s="27" t="s">
        <v>177</v>
      </c>
      <c r="L29" s="28" t="s">
        <v>178</v>
      </c>
      <c r="M29" s="29" t="s">
        <v>37</v>
      </c>
      <c r="N29" s="30">
        <v>3270.86</v>
      </c>
      <c r="O29" s="30">
        <v>15710.41</v>
      </c>
      <c r="P29" s="30">
        <v>3001.61</v>
      </c>
      <c r="Q29" s="30">
        <v>2693.39</v>
      </c>
      <c r="R29" s="30">
        <f t="shared" si="0"/>
        <v>24676.27</v>
      </c>
    </row>
    <row r="30" spans="2:18">
      <c r="B30" s="23">
        <v>24</v>
      </c>
      <c r="C30" s="24" t="s">
        <v>179</v>
      </c>
      <c r="D30" s="25" t="s">
        <v>180</v>
      </c>
      <c r="E30" s="26" t="s">
        <v>20</v>
      </c>
      <c r="F30" s="25" t="s">
        <v>21</v>
      </c>
      <c r="G30" s="25" t="s">
        <v>22</v>
      </c>
      <c r="H30" s="27" t="s">
        <v>181</v>
      </c>
      <c r="I30" s="26">
        <v>73210</v>
      </c>
      <c r="J30" s="27" t="s">
        <v>182</v>
      </c>
      <c r="K30" s="27" t="s">
        <v>183</v>
      </c>
      <c r="L30" s="28" t="s">
        <v>184</v>
      </c>
      <c r="M30" s="29" t="s">
        <v>185</v>
      </c>
      <c r="N30" s="30">
        <v>0</v>
      </c>
      <c r="O30" s="30">
        <v>0</v>
      </c>
      <c r="P30" s="30">
        <v>0</v>
      </c>
      <c r="Q30" s="30">
        <v>187.67</v>
      </c>
      <c r="R30" s="30">
        <f t="shared" si="0"/>
        <v>187.67</v>
      </c>
    </row>
    <row r="31" spans="2:18">
      <c r="B31" s="23">
        <v>25</v>
      </c>
      <c r="C31" s="24" t="s">
        <v>186</v>
      </c>
      <c r="D31" s="25" t="s">
        <v>187</v>
      </c>
      <c r="E31" s="26" t="s">
        <v>30</v>
      </c>
      <c r="F31" s="25" t="s">
        <v>31</v>
      </c>
      <c r="G31" s="25" t="s">
        <v>188</v>
      </c>
      <c r="H31" s="27" t="s">
        <v>189</v>
      </c>
      <c r="I31" s="26">
        <v>10520</v>
      </c>
      <c r="J31" s="27" t="s">
        <v>190</v>
      </c>
      <c r="K31" s="27" t="s">
        <v>191</v>
      </c>
      <c r="L31" s="28" t="s">
        <v>192</v>
      </c>
      <c r="M31" s="29" t="s">
        <v>27</v>
      </c>
      <c r="N31" s="30">
        <v>2109.77</v>
      </c>
      <c r="O31" s="30">
        <v>2240.11</v>
      </c>
      <c r="P31" s="30">
        <v>3038.75</v>
      </c>
      <c r="Q31" s="30">
        <v>2544.5</v>
      </c>
      <c r="R31" s="30">
        <f t="shared" si="0"/>
        <v>9933.130000000001</v>
      </c>
    </row>
    <row r="32" spans="2:18">
      <c r="B32" s="23">
        <v>26</v>
      </c>
      <c r="C32" s="24" t="s">
        <v>193</v>
      </c>
      <c r="D32" s="25" t="s">
        <v>194</v>
      </c>
      <c r="E32" s="26" t="s">
        <v>30</v>
      </c>
      <c r="F32" s="25" t="s">
        <v>195</v>
      </c>
      <c r="G32" s="25" t="s">
        <v>196</v>
      </c>
      <c r="H32" s="27" t="s">
        <v>197</v>
      </c>
      <c r="I32" s="26">
        <v>10110</v>
      </c>
      <c r="J32" s="27" t="s">
        <v>198</v>
      </c>
      <c r="K32" s="27" t="s">
        <v>199</v>
      </c>
      <c r="L32" s="28" t="s">
        <v>200</v>
      </c>
      <c r="M32" s="29" t="s">
        <v>27</v>
      </c>
      <c r="N32" s="30">
        <v>33191.03</v>
      </c>
      <c r="O32" s="30">
        <v>28493.77</v>
      </c>
      <c r="P32" s="30">
        <v>32283.03</v>
      </c>
      <c r="Q32" s="30">
        <v>22440</v>
      </c>
      <c r="R32" s="30">
        <f t="shared" si="0"/>
        <v>116407.83</v>
      </c>
    </row>
    <row r="33" spans="2:18">
      <c r="B33" s="23">
        <v>27</v>
      </c>
      <c r="C33" s="24" t="s">
        <v>201</v>
      </c>
      <c r="D33" s="25" t="s">
        <v>202</v>
      </c>
      <c r="E33" s="26" t="s">
        <v>30</v>
      </c>
      <c r="F33" s="25" t="s">
        <v>61</v>
      </c>
      <c r="G33" s="25" t="s">
        <v>203</v>
      </c>
      <c r="H33" s="27" t="s">
        <v>204</v>
      </c>
      <c r="I33" s="26">
        <v>10120</v>
      </c>
      <c r="J33" s="27" t="s">
        <v>205</v>
      </c>
      <c r="K33" s="27" t="s">
        <v>206</v>
      </c>
      <c r="L33" s="28" t="s">
        <v>207</v>
      </c>
      <c r="M33" s="29" t="s">
        <v>27</v>
      </c>
      <c r="N33" s="30">
        <v>-56.38</v>
      </c>
      <c r="O33" s="30">
        <v>-67.260000000000005</v>
      </c>
      <c r="P33" s="30">
        <v>60.77</v>
      </c>
      <c r="Q33" s="30">
        <v>69.69</v>
      </c>
      <c r="R33" s="30">
        <f t="shared" si="0"/>
        <v>6.8199999999999861</v>
      </c>
    </row>
    <row r="34" spans="2:18">
      <c r="B34" s="23">
        <v>28</v>
      </c>
      <c r="C34" s="24" t="s">
        <v>208</v>
      </c>
      <c r="D34" s="25" t="s">
        <v>209</v>
      </c>
      <c r="E34" s="26" t="s">
        <v>30</v>
      </c>
      <c r="F34" s="25" t="s">
        <v>61</v>
      </c>
      <c r="G34" s="25" t="s">
        <v>128</v>
      </c>
      <c r="H34" s="27" t="s">
        <v>210</v>
      </c>
      <c r="I34" s="26">
        <v>10120</v>
      </c>
      <c r="J34" s="27" t="s">
        <v>211</v>
      </c>
      <c r="K34" s="27" t="s">
        <v>212</v>
      </c>
      <c r="L34" s="28" t="s">
        <v>213</v>
      </c>
      <c r="M34" s="29" t="s">
        <v>27</v>
      </c>
      <c r="N34" s="30">
        <v>0</v>
      </c>
      <c r="O34" s="30">
        <v>0</v>
      </c>
      <c r="P34" s="30">
        <v>0</v>
      </c>
      <c r="Q34" s="30">
        <v>0</v>
      </c>
      <c r="R34" s="30">
        <f t="shared" si="0"/>
        <v>0</v>
      </c>
    </row>
    <row r="35" spans="2:18">
      <c r="B35" s="23">
        <v>29</v>
      </c>
      <c r="C35" s="24" t="s">
        <v>214</v>
      </c>
      <c r="D35" s="25" t="s">
        <v>215</v>
      </c>
      <c r="E35" s="26" t="s">
        <v>30</v>
      </c>
      <c r="F35" s="25" t="s">
        <v>21</v>
      </c>
      <c r="G35" s="25" t="s">
        <v>54</v>
      </c>
      <c r="H35" s="27" t="s">
        <v>216</v>
      </c>
      <c r="I35" s="26">
        <v>10110</v>
      </c>
      <c r="J35" s="27" t="s">
        <v>217</v>
      </c>
      <c r="K35" s="27" t="s">
        <v>218</v>
      </c>
      <c r="L35" s="28" t="s">
        <v>219</v>
      </c>
      <c r="M35" s="29" t="s">
        <v>27</v>
      </c>
      <c r="N35" s="30">
        <v>352.51</v>
      </c>
      <c r="O35" s="30">
        <v>209.92</v>
      </c>
      <c r="P35" s="30">
        <v>172.42</v>
      </c>
      <c r="Q35" s="30">
        <v>50.49</v>
      </c>
      <c r="R35" s="30">
        <f t="shared" si="0"/>
        <v>785.33999999999992</v>
      </c>
    </row>
    <row r="36" spans="2:18">
      <c r="B36" s="23">
        <v>30</v>
      </c>
      <c r="C36" s="24" t="s">
        <v>220</v>
      </c>
      <c r="D36" s="25" t="s">
        <v>221</v>
      </c>
      <c r="E36" s="26" t="s">
        <v>30</v>
      </c>
      <c r="F36" s="25" t="s">
        <v>21</v>
      </c>
      <c r="G36" s="25" t="s">
        <v>135</v>
      </c>
      <c r="H36" s="27" t="s">
        <v>222</v>
      </c>
      <c r="I36" s="26">
        <v>10900</v>
      </c>
      <c r="J36" s="27" t="s">
        <v>223</v>
      </c>
      <c r="K36" s="27" t="s">
        <v>224</v>
      </c>
      <c r="L36" s="28" t="s">
        <v>225</v>
      </c>
      <c r="M36" s="29" t="s">
        <v>27</v>
      </c>
      <c r="N36" s="30">
        <v>-50.85</v>
      </c>
      <c r="O36" s="30">
        <v>-103.34</v>
      </c>
      <c r="P36" s="30">
        <v>-63.67</v>
      </c>
      <c r="Q36" s="30">
        <v>89.78</v>
      </c>
      <c r="R36" s="30">
        <f t="shared" si="0"/>
        <v>-128.08000000000001</v>
      </c>
    </row>
    <row r="37" spans="2:18">
      <c r="B37" s="23">
        <v>31</v>
      </c>
      <c r="C37" s="24" t="s">
        <v>226</v>
      </c>
      <c r="D37" s="25" t="s">
        <v>227</v>
      </c>
      <c r="E37" s="26" t="s">
        <v>30</v>
      </c>
      <c r="F37" s="25" t="s">
        <v>21</v>
      </c>
      <c r="G37" s="25" t="s">
        <v>54</v>
      </c>
      <c r="H37" s="27" t="s">
        <v>228</v>
      </c>
      <c r="I37" s="26">
        <v>10260</v>
      </c>
      <c r="J37" s="27" t="s">
        <v>229</v>
      </c>
      <c r="K37" s="27" t="s">
        <v>230</v>
      </c>
      <c r="L37" s="28" t="s">
        <v>231</v>
      </c>
      <c r="M37" s="29" t="s">
        <v>27</v>
      </c>
      <c r="N37" s="30">
        <v>547.88</v>
      </c>
      <c r="O37" s="30">
        <v>695.75</v>
      </c>
      <c r="P37" s="30">
        <v>794.91</v>
      </c>
      <c r="Q37" s="30">
        <v>1112.8</v>
      </c>
      <c r="R37" s="30">
        <f t="shared" si="0"/>
        <v>3151.34</v>
      </c>
    </row>
    <row r="38" spans="2:18">
      <c r="B38" s="23">
        <v>32</v>
      </c>
      <c r="C38" s="24" t="s">
        <v>232</v>
      </c>
      <c r="D38" s="25" t="s">
        <v>233</v>
      </c>
      <c r="E38" s="26" t="s">
        <v>20</v>
      </c>
      <c r="F38" s="25" t="s">
        <v>120</v>
      </c>
      <c r="G38" s="25" t="s">
        <v>22</v>
      </c>
      <c r="H38" s="27" t="s">
        <v>234</v>
      </c>
      <c r="I38" s="26">
        <v>10520</v>
      </c>
      <c r="J38" s="27" t="s">
        <v>235</v>
      </c>
      <c r="K38" s="27" t="s">
        <v>236</v>
      </c>
      <c r="L38" s="28" t="s">
        <v>237</v>
      </c>
      <c r="M38" s="29" t="s">
        <v>27</v>
      </c>
      <c r="N38" s="30">
        <v>0</v>
      </c>
      <c r="O38" s="30">
        <v>0</v>
      </c>
      <c r="P38" s="30">
        <v>0</v>
      </c>
      <c r="Q38" s="30">
        <v>47.32</v>
      </c>
      <c r="R38" s="30">
        <f t="shared" si="0"/>
        <v>47.32</v>
      </c>
    </row>
    <row r="39" spans="2:18">
      <c r="B39" s="23">
        <v>33</v>
      </c>
      <c r="C39" s="24" t="s">
        <v>238</v>
      </c>
      <c r="D39" s="25" t="s">
        <v>239</v>
      </c>
      <c r="E39" s="26" t="s">
        <v>20</v>
      </c>
      <c r="F39" s="25" t="s">
        <v>21</v>
      </c>
      <c r="G39" s="25" t="s">
        <v>22</v>
      </c>
      <c r="H39" s="27" t="s">
        <v>240</v>
      </c>
      <c r="I39" s="26">
        <v>10310</v>
      </c>
      <c r="J39" s="27" t="s">
        <v>241</v>
      </c>
      <c r="K39" s="27" t="s">
        <v>242</v>
      </c>
      <c r="L39" s="28" t="s">
        <v>243</v>
      </c>
      <c r="M39" s="29" t="s">
        <v>27</v>
      </c>
      <c r="N39" s="30">
        <v>6.47</v>
      </c>
      <c r="O39" s="30">
        <v>-60.47</v>
      </c>
      <c r="P39" s="30">
        <v>-98.36</v>
      </c>
      <c r="Q39" s="30">
        <v>-69.44</v>
      </c>
      <c r="R39" s="30">
        <f t="shared" si="0"/>
        <v>-221.8</v>
      </c>
    </row>
    <row r="40" spans="2:18">
      <c r="B40" s="23">
        <v>34</v>
      </c>
      <c r="C40" s="24" t="s">
        <v>244</v>
      </c>
      <c r="D40" s="25" t="s">
        <v>245</v>
      </c>
      <c r="E40" s="26" t="s">
        <v>30</v>
      </c>
      <c r="F40" s="25" t="s">
        <v>195</v>
      </c>
      <c r="G40" s="25" t="s">
        <v>246</v>
      </c>
      <c r="H40" s="27" t="s">
        <v>247</v>
      </c>
      <c r="I40" s="26">
        <v>10310</v>
      </c>
      <c r="J40" s="27" t="s">
        <v>248</v>
      </c>
      <c r="K40" s="27" t="s">
        <v>249</v>
      </c>
      <c r="L40" s="28" t="s">
        <v>250</v>
      </c>
      <c r="M40" s="29" t="s">
        <v>27</v>
      </c>
      <c r="N40" s="30">
        <v>855.61</v>
      </c>
      <c r="O40" s="30">
        <v>927.75</v>
      </c>
      <c r="P40" s="30">
        <v>633.22</v>
      </c>
      <c r="Q40" s="30">
        <v>618.44000000000005</v>
      </c>
      <c r="R40" s="30">
        <f t="shared" si="0"/>
        <v>3035.02</v>
      </c>
    </row>
    <row r="41" spans="2:18">
      <c r="B41" s="23">
        <v>35</v>
      </c>
      <c r="C41" s="24" t="s">
        <v>251</v>
      </c>
      <c r="D41" s="25" t="s">
        <v>252</v>
      </c>
      <c r="E41" s="26" t="s">
        <v>20</v>
      </c>
      <c r="F41" s="25" t="s">
        <v>21</v>
      </c>
      <c r="G41" s="25" t="s">
        <v>22</v>
      </c>
      <c r="H41" s="27" t="s">
        <v>253</v>
      </c>
      <c r="I41" s="26">
        <v>10600</v>
      </c>
      <c r="J41" s="27" t="s">
        <v>254</v>
      </c>
      <c r="K41" s="27" t="s">
        <v>255</v>
      </c>
      <c r="L41" s="28" t="s">
        <v>256</v>
      </c>
      <c r="M41" s="29" t="s">
        <v>27</v>
      </c>
      <c r="N41" s="30">
        <v>19.54</v>
      </c>
      <c r="O41" s="30">
        <v>-80.599999999999994</v>
      </c>
      <c r="P41" s="30">
        <v>-8.18</v>
      </c>
      <c r="Q41" s="30">
        <v>-7.6</v>
      </c>
      <c r="R41" s="30">
        <f t="shared" si="0"/>
        <v>-76.839999999999989</v>
      </c>
    </row>
    <row r="42" spans="2:18">
      <c r="B42" s="23">
        <v>36</v>
      </c>
      <c r="C42" s="24" t="s">
        <v>257</v>
      </c>
      <c r="D42" s="25" t="s">
        <v>258</v>
      </c>
      <c r="E42" s="26" t="s">
        <v>30</v>
      </c>
      <c r="F42" s="25" t="s">
        <v>61</v>
      </c>
      <c r="G42" s="25" t="s">
        <v>203</v>
      </c>
      <c r="H42" s="27" t="s">
        <v>259</v>
      </c>
      <c r="I42" s="26">
        <v>12120</v>
      </c>
      <c r="J42" s="27" t="s">
        <v>260</v>
      </c>
      <c r="K42" s="27" t="s">
        <v>261</v>
      </c>
      <c r="L42" s="28" t="s">
        <v>262</v>
      </c>
      <c r="M42" s="29" t="s">
        <v>154</v>
      </c>
      <c r="N42" s="30">
        <v>-444.74</v>
      </c>
      <c r="O42" s="30">
        <v>-143.87</v>
      </c>
      <c r="P42" s="30">
        <v>159.79</v>
      </c>
      <c r="Q42" s="30">
        <v>243.62</v>
      </c>
      <c r="R42" s="30">
        <f t="shared" si="0"/>
        <v>-185.20000000000005</v>
      </c>
    </row>
    <row r="43" spans="2:18">
      <c r="B43" s="23">
        <v>37</v>
      </c>
      <c r="C43" s="24" t="s">
        <v>263</v>
      </c>
      <c r="D43" s="25" t="s">
        <v>264</v>
      </c>
      <c r="E43" s="26" t="s">
        <v>30</v>
      </c>
      <c r="F43" s="25" t="s">
        <v>21</v>
      </c>
      <c r="G43" s="25" t="s">
        <v>40</v>
      </c>
      <c r="H43" s="27" t="s">
        <v>265</v>
      </c>
      <c r="I43" s="26">
        <v>10120</v>
      </c>
      <c r="J43" s="27" t="s">
        <v>266</v>
      </c>
      <c r="K43" s="27" t="s">
        <v>267</v>
      </c>
      <c r="L43" s="28" t="s">
        <v>268</v>
      </c>
      <c r="M43" s="29" t="s">
        <v>27</v>
      </c>
      <c r="N43" s="30">
        <v>404.23</v>
      </c>
      <c r="O43" s="30">
        <v>444.59</v>
      </c>
      <c r="P43" s="30">
        <v>390.03</v>
      </c>
      <c r="Q43" s="30">
        <v>388.69</v>
      </c>
      <c r="R43" s="30">
        <f t="shared" si="0"/>
        <v>1627.54</v>
      </c>
    </row>
    <row r="44" spans="2:18">
      <c r="B44" s="23">
        <v>38</v>
      </c>
      <c r="C44" s="24" t="s">
        <v>269</v>
      </c>
      <c r="D44" s="25" t="s">
        <v>270</v>
      </c>
      <c r="E44" s="26" t="s">
        <v>20</v>
      </c>
      <c r="F44" s="25" t="s">
        <v>120</v>
      </c>
      <c r="G44" s="25" t="s">
        <v>22</v>
      </c>
      <c r="H44" s="27" t="s">
        <v>271</v>
      </c>
      <c r="I44" s="26">
        <v>73120</v>
      </c>
      <c r="J44" s="27" t="s">
        <v>272</v>
      </c>
      <c r="K44" s="27" t="s">
        <v>273</v>
      </c>
      <c r="L44" s="28" t="s">
        <v>274</v>
      </c>
      <c r="M44" s="29" t="s">
        <v>185</v>
      </c>
      <c r="N44" s="30">
        <v>58.41</v>
      </c>
      <c r="O44" s="30">
        <v>82.72</v>
      </c>
      <c r="P44" s="30">
        <v>93.33</v>
      </c>
      <c r="Q44" s="30">
        <v>74.41</v>
      </c>
      <c r="R44" s="30">
        <f t="shared" si="0"/>
        <v>308.87</v>
      </c>
    </row>
    <row r="45" spans="2:18">
      <c r="B45" s="23">
        <v>39</v>
      </c>
      <c r="C45" s="24" t="s">
        <v>275</v>
      </c>
      <c r="D45" s="25" t="s">
        <v>276</v>
      </c>
      <c r="E45" s="26" t="s">
        <v>20</v>
      </c>
      <c r="F45" s="25" t="s">
        <v>120</v>
      </c>
      <c r="G45" s="25" t="s">
        <v>22</v>
      </c>
      <c r="H45" s="27" t="s">
        <v>277</v>
      </c>
      <c r="I45" s="26">
        <v>10150</v>
      </c>
      <c r="J45" s="27" t="s">
        <v>278</v>
      </c>
      <c r="K45" s="27" t="s">
        <v>279</v>
      </c>
      <c r="L45" s="28" t="s">
        <v>280</v>
      </c>
      <c r="M45" s="29" t="s">
        <v>27</v>
      </c>
      <c r="N45" s="30">
        <v>35.49</v>
      </c>
      <c r="O45" s="30">
        <v>98.48</v>
      </c>
      <c r="P45" s="30">
        <v>140.99</v>
      </c>
      <c r="Q45" s="30">
        <v>33.96</v>
      </c>
      <c r="R45" s="30">
        <f t="shared" si="0"/>
        <v>308.92</v>
      </c>
    </row>
    <row r="46" spans="2:18">
      <c r="B46" s="23">
        <v>40</v>
      </c>
      <c r="C46" s="24" t="s">
        <v>281</v>
      </c>
      <c r="D46" s="25" t="s">
        <v>282</v>
      </c>
      <c r="E46" s="26" t="s">
        <v>30</v>
      </c>
      <c r="F46" s="25" t="s">
        <v>61</v>
      </c>
      <c r="G46" s="25" t="s">
        <v>203</v>
      </c>
      <c r="H46" s="27" t="s">
        <v>283</v>
      </c>
      <c r="I46" s="26">
        <v>10400</v>
      </c>
      <c r="J46" s="27" t="s">
        <v>284</v>
      </c>
      <c r="K46" s="27" t="s">
        <v>285</v>
      </c>
      <c r="L46" s="28" t="s">
        <v>286</v>
      </c>
      <c r="M46" s="29" t="s">
        <v>27</v>
      </c>
      <c r="N46" s="30">
        <v>0</v>
      </c>
      <c r="O46" s="30">
        <v>629.53</v>
      </c>
      <c r="P46" s="30">
        <v>704.15</v>
      </c>
      <c r="Q46" s="30">
        <v>771.94</v>
      </c>
      <c r="R46" s="30">
        <f t="shared" si="0"/>
        <v>2105.62</v>
      </c>
    </row>
    <row r="47" spans="2:18">
      <c r="B47" s="23">
        <v>41</v>
      </c>
      <c r="C47" s="24" t="s">
        <v>287</v>
      </c>
      <c r="D47" s="25" t="s">
        <v>288</v>
      </c>
      <c r="E47" s="26" t="s">
        <v>20</v>
      </c>
      <c r="F47" s="25" t="s">
        <v>120</v>
      </c>
      <c r="G47" s="25" t="s">
        <v>22</v>
      </c>
      <c r="H47" s="27" t="s">
        <v>289</v>
      </c>
      <c r="I47" s="26">
        <v>10300</v>
      </c>
      <c r="J47" s="27" t="s">
        <v>290</v>
      </c>
      <c r="K47" s="27" t="s">
        <v>291</v>
      </c>
      <c r="L47" s="28" t="s">
        <v>292</v>
      </c>
      <c r="M47" s="29" t="s">
        <v>27</v>
      </c>
      <c r="N47" s="30">
        <v>15.22</v>
      </c>
      <c r="O47" s="30">
        <v>-16.579999999999998</v>
      </c>
      <c r="P47" s="30">
        <v>18.16</v>
      </c>
      <c r="Q47" s="30">
        <v>45.99</v>
      </c>
      <c r="R47" s="30">
        <f t="shared" si="0"/>
        <v>62.790000000000006</v>
      </c>
    </row>
    <row r="48" spans="2:18">
      <c r="B48" s="23">
        <v>42</v>
      </c>
      <c r="C48" s="24" t="s">
        <v>293</v>
      </c>
      <c r="D48" s="25" t="s">
        <v>294</v>
      </c>
      <c r="E48" s="26" t="s">
        <v>30</v>
      </c>
      <c r="F48" s="25" t="s">
        <v>61</v>
      </c>
      <c r="G48" s="25" t="s">
        <v>62</v>
      </c>
      <c r="H48" s="27" t="s">
        <v>295</v>
      </c>
      <c r="I48" s="26">
        <v>11120</v>
      </c>
      <c r="J48" s="27" t="s">
        <v>296</v>
      </c>
      <c r="K48" s="27" t="s">
        <v>297</v>
      </c>
      <c r="L48" s="28" t="s">
        <v>298</v>
      </c>
      <c r="M48" s="29" t="s">
        <v>37</v>
      </c>
      <c r="N48" s="30">
        <v>305.89999999999998</v>
      </c>
      <c r="O48" s="30">
        <v>303.07</v>
      </c>
      <c r="P48" s="30">
        <v>788.13</v>
      </c>
      <c r="Q48" s="30">
        <v>703.55</v>
      </c>
      <c r="R48" s="30">
        <f t="shared" si="0"/>
        <v>2100.6499999999996</v>
      </c>
    </row>
    <row r="49" spans="2:18">
      <c r="B49" s="23">
        <v>43</v>
      </c>
      <c r="C49" s="24" t="s">
        <v>299</v>
      </c>
      <c r="D49" s="25" t="s">
        <v>300</v>
      </c>
      <c r="E49" s="26" t="s">
        <v>30</v>
      </c>
      <c r="F49" s="25" t="s">
        <v>21</v>
      </c>
      <c r="G49" s="25" t="s">
        <v>40</v>
      </c>
      <c r="H49" s="27" t="s">
        <v>301</v>
      </c>
      <c r="I49" s="26">
        <v>10260</v>
      </c>
      <c r="J49" s="27" t="s">
        <v>302</v>
      </c>
      <c r="K49" s="27" t="s">
        <v>303</v>
      </c>
      <c r="L49" s="28" t="s">
        <v>304</v>
      </c>
      <c r="M49" s="29" t="s">
        <v>27</v>
      </c>
      <c r="N49" s="30">
        <v>0</v>
      </c>
      <c r="O49" s="30">
        <v>0</v>
      </c>
      <c r="P49" s="30">
        <v>0</v>
      </c>
      <c r="Q49" s="30">
        <v>717.93</v>
      </c>
      <c r="R49" s="30">
        <f t="shared" si="0"/>
        <v>717.93</v>
      </c>
    </row>
    <row r="50" spans="2:18">
      <c r="B50" s="23">
        <v>44</v>
      </c>
      <c r="C50" s="24" t="s">
        <v>305</v>
      </c>
      <c r="D50" s="25" t="s">
        <v>306</v>
      </c>
      <c r="E50" s="26" t="s">
        <v>30</v>
      </c>
      <c r="F50" s="25" t="s">
        <v>120</v>
      </c>
      <c r="G50" s="25" t="s">
        <v>121</v>
      </c>
      <c r="H50" s="27" t="s">
        <v>307</v>
      </c>
      <c r="I50" s="26">
        <v>10900</v>
      </c>
      <c r="J50" s="27" t="s">
        <v>308</v>
      </c>
      <c r="K50" s="27" t="s">
        <v>309</v>
      </c>
      <c r="L50" s="28" t="s">
        <v>310</v>
      </c>
      <c r="M50" s="29" t="s">
        <v>27</v>
      </c>
      <c r="N50" s="30">
        <v>15036.03</v>
      </c>
      <c r="O50" s="30">
        <v>20502.5</v>
      </c>
      <c r="P50" s="30">
        <v>25601.63</v>
      </c>
      <c r="Q50" s="30">
        <v>39298.31</v>
      </c>
      <c r="R50" s="30">
        <f t="shared" si="0"/>
        <v>100438.47</v>
      </c>
    </row>
    <row r="51" spans="2:18">
      <c r="B51" s="23">
        <v>45</v>
      </c>
      <c r="C51" s="24" t="s">
        <v>311</v>
      </c>
      <c r="D51" s="25" t="s">
        <v>312</v>
      </c>
      <c r="E51" s="26" t="s">
        <v>30</v>
      </c>
      <c r="F51" s="25" t="s">
        <v>21</v>
      </c>
      <c r="G51" s="25" t="s">
        <v>47</v>
      </c>
      <c r="H51" s="27" t="s">
        <v>313</v>
      </c>
      <c r="I51" s="26">
        <v>13000</v>
      </c>
      <c r="J51" s="27" t="s">
        <v>314</v>
      </c>
      <c r="K51" s="27" t="s">
        <v>315</v>
      </c>
      <c r="L51" s="28" t="s">
        <v>316</v>
      </c>
      <c r="M51" s="29" t="s">
        <v>317</v>
      </c>
      <c r="N51" s="30">
        <v>0</v>
      </c>
      <c r="O51" s="30">
        <v>0</v>
      </c>
      <c r="P51" s="30">
        <v>154.63999999999999</v>
      </c>
      <c r="Q51" s="30">
        <v>231.24</v>
      </c>
      <c r="R51" s="30">
        <f t="shared" si="0"/>
        <v>385.88</v>
      </c>
    </row>
    <row r="52" spans="2:18">
      <c r="B52" s="23">
        <v>46</v>
      </c>
      <c r="C52" s="24" t="s">
        <v>318</v>
      </c>
      <c r="D52" s="25" t="s">
        <v>319</v>
      </c>
      <c r="E52" s="26" t="s">
        <v>30</v>
      </c>
      <c r="F52" s="25" t="s">
        <v>61</v>
      </c>
      <c r="G52" s="25" t="s">
        <v>203</v>
      </c>
      <c r="H52" s="27" t="s">
        <v>320</v>
      </c>
      <c r="I52" s="26">
        <v>10310</v>
      </c>
      <c r="J52" s="27" t="s">
        <v>321</v>
      </c>
      <c r="K52" s="27" t="s">
        <v>322</v>
      </c>
      <c r="L52" s="28" t="s">
        <v>323</v>
      </c>
      <c r="M52" s="29" t="s">
        <v>27</v>
      </c>
      <c r="N52" s="30">
        <v>739.31</v>
      </c>
      <c r="O52" s="30">
        <v>697.54</v>
      </c>
      <c r="P52" s="30">
        <v>116.25</v>
      </c>
      <c r="Q52" s="30">
        <v>1313.26</v>
      </c>
      <c r="R52" s="30">
        <f t="shared" si="0"/>
        <v>2866.3599999999997</v>
      </c>
    </row>
    <row r="53" spans="2:18">
      <c r="B53" s="23">
        <v>47</v>
      </c>
      <c r="C53" s="24" t="s">
        <v>324</v>
      </c>
      <c r="D53" s="25" t="s">
        <v>325</v>
      </c>
      <c r="E53" s="26" t="s">
        <v>30</v>
      </c>
      <c r="F53" s="25" t="s">
        <v>21</v>
      </c>
      <c r="G53" s="25" t="s">
        <v>54</v>
      </c>
      <c r="H53" s="27" t="s">
        <v>326</v>
      </c>
      <c r="I53" s="26">
        <v>10110</v>
      </c>
      <c r="J53" s="27" t="s">
        <v>327</v>
      </c>
      <c r="K53" s="27" t="s">
        <v>328</v>
      </c>
      <c r="L53" s="28" t="s">
        <v>329</v>
      </c>
      <c r="M53" s="29" t="s">
        <v>27</v>
      </c>
      <c r="N53" s="30">
        <v>0</v>
      </c>
      <c r="O53" s="30">
        <v>0</v>
      </c>
      <c r="P53" s="30">
        <v>0</v>
      </c>
      <c r="Q53" s="30">
        <v>226.06</v>
      </c>
      <c r="R53" s="30">
        <f t="shared" si="0"/>
        <v>226.06</v>
      </c>
    </row>
    <row r="54" spans="2:18">
      <c r="B54" s="23">
        <v>48</v>
      </c>
      <c r="C54" s="24" t="s">
        <v>330</v>
      </c>
      <c r="D54" s="25" t="s">
        <v>331</v>
      </c>
      <c r="E54" s="26" t="s">
        <v>30</v>
      </c>
      <c r="F54" s="25" t="s">
        <v>61</v>
      </c>
      <c r="G54" s="25" t="s">
        <v>203</v>
      </c>
      <c r="H54" s="27" t="s">
        <v>332</v>
      </c>
      <c r="I54" s="26">
        <v>10240</v>
      </c>
      <c r="J54" s="27" t="s">
        <v>333</v>
      </c>
      <c r="K54" s="27" t="s">
        <v>334</v>
      </c>
      <c r="L54" s="28" t="s">
        <v>335</v>
      </c>
      <c r="M54" s="29" t="s">
        <v>27</v>
      </c>
      <c r="N54" s="30">
        <v>99.9</v>
      </c>
      <c r="O54" s="30">
        <v>121.66</v>
      </c>
      <c r="P54" s="30">
        <v>102.83</v>
      </c>
      <c r="Q54" s="30">
        <v>56.14</v>
      </c>
      <c r="R54" s="30">
        <f t="shared" si="0"/>
        <v>380.53</v>
      </c>
    </row>
    <row r="55" spans="2:18">
      <c r="B55" s="23">
        <v>49</v>
      </c>
      <c r="C55" s="24" t="s">
        <v>336</v>
      </c>
      <c r="D55" s="25" t="s">
        <v>337</v>
      </c>
      <c r="E55" s="26" t="s">
        <v>30</v>
      </c>
      <c r="F55" s="25" t="s">
        <v>31</v>
      </c>
      <c r="G55" s="25" t="s">
        <v>32</v>
      </c>
      <c r="H55" s="27" t="s">
        <v>338</v>
      </c>
      <c r="I55" s="26">
        <v>10400</v>
      </c>
      <c r="J55" s="27" t="s">
        <v>339</v>
      </c>
      <c r="K55" s="27" t="s">
        <v>340</v>
      </c>
      <c r="L55" s="28" t="s">
        <v>341</v>
      </c>
      <c r="M55" s="29" t="s">
        <v>27</v>
      </c>
      <c r="N55" s="30">
        <v>184.09</v>
      </c>
      <c r="O55" s="30">
        <v>168.85</v>
      </c>
      <c r="P55" s="30">
        <v>227.44</v>
      </c>
      <c r="Q55" s="30">
        <v>296.8</v>
      </c>
      <c r="R55" s="30">
        <f t="shared" si="0"/>
        <v>877.18000000000006</v>
      </c>
    </row>
    <row r="56" spans="2:18">
      <c r="B56" s="23">
        <v>50</v>
      </c>
      <c r="C56" s="24" t="s">
        <v>342</v>
      </c>
      <c r="D56" s="25" t="s">
        <v>343</v>
      </c>
      <c r="E56" s="26" t="s">
        <v>20</v>
      </c>
      <c r="F56" s="25" t="s">
        <v>31</v>
      </c>
      <c r="G56" s="25" t="s">
        <v>22</v>
      </c>
      <c r="H56" s="27" t="s">
        <v>344</v>
      </c>
      <c r="I56" s="26">
        <v>10400</v>
      </c>
      <c r="J56" s="27" t="s">
        <v>345</v>
      </c>
      <c r="K56" s="27" t="s">
        <v>346</v>
      </c>
      <c r="L56" s="28" t="s">
        <v>347</v>
      </c>
      <c r="M56" s="29" t="s">
        <v>27</v>
      </c>
      <c r="N56" s="30">
        <v>20.46</v>
      </c>
      <c r="O56" s="30">
        <v>11.91</v>
      </c>
      <c r="P56" s="30">
        <v>9.2799999999999994</v>
      </c>
      <c r="Q56" s="30">
        <v>4.92</v>
      </c>
      <c r="R56" s="30">
        <f t="shared" si="0"/>
        <v>46.570000000000007</v>
      </c>
    </row>
    <row r="57" spans="2:18">
      <c r="B57" s="23">
        <v>51</v>
      </c>
      <c r="C57" s="24" t="s">
        <v>348</v>
      </c>
      <c r="D57" s="25" t="s">
        <v>349</v>
      </c>
      <c r="E57" s="26" t="s">
        <v>30</v>
      </c>
      <c r="F57" s="25" t="s">
        <v>21</v>
      </c>
      <c r="G57" s="25" t="s">
        <v>135</v>
      </c>
      <c r="H57" s="27" t="s">
        <v>350</v>
      </c>
      <c r="I57" s="26">
        <v>10310</v>
      </c>
      <c r="J57" s="27" t="s">
        <v>351</v>
      </c>
      <c r="K57" s="27" t="s">
        <v>352</v>
      </c>
      <c r="L57" s="28" t="s">
        <v>353</v>
      </c>
      <c r="M57" s="29" t="s">
        <v>27</v>
      </c>
      <c r="N57" s="30">
        <v>-8.23</v>
      </c>
      <c r="O57" s="30">
        <v>-36.799999999999997</v>
      </c>
      <c r="P57" s="30">
        <v>-158.55000000000001</v>
      </c>
      <c r="Q57" s="30">
        <v>-78.75</v>
      </c>
      <c r="R57" s="30">
        <f t="shared" si="0"/>
        <v>-282.33000000000004</v>
      </c>
    </row>
    <row r="58" spans="2:18">
      <c r="B58" s="23">
        <v>52</v>
      </c>
      <c r="C58" s="24" t="s">
        <v>354</v>
      </c>
      <c r="D58" s="25" t="s">
        <v>355</v>
      </c>
      <c r="E58" s="26" t="s">
        <v>30</v>
      </c>
      <c r="F58" s="25" t="s">
        <v>21</v>
      </c>
      <c r="G58" s="25" t="s">
        <v>54</v>
      </c>
      <c r="H58" s="27" t="s">
        <v>356</v>
      </c>
      <c r="I58" s="26">
        <v>10310</v>
      </c>
      <c r="J58" s="27" t="s">
        <v>357</v>
      </c>
      <c r="K58" s="27" t="s">
        <v>358</v>
      </c>
      <c r="L58" s="28" t="s">
        <v>359</v>
      </c>
      <c r="M58" s="29" t="s">
        <v>27</v>
      </c>
      <c r="N58" s="30">
        <v>1231.76</v>
      </c>
      <c r="O58" s="30">
        <v>1399.94</v>
      </c>
      <c r="P58" s="30">
        <v>1374.11</v>
      </c>
      <c r="Q58" s="30">
        <v>1534.19</v>
      </c>
      <c r="R58" s="30">
        <f t="shared" si="0"/>
        <v>5540</v>
      </c>
    </row>
    <row r="59" spans="2:18">
      <c r="B59" s="23">
        <v>53</v>
      </c>
      <c r="C59" s="24" t="s">
        <v>360</v>
      </c>
      <c r="D59" s="25" t="s">
        <v>361</v>
      </c>
      <c r="E59" s="26" t="s">
        <v>30</v>
      </c>
      <c r="F59" s="25" t="s">
        <v>21</v>
      </c>
      <c r="G59" s="25" t="s">
        <v>135</v>
      </c>
      <c r="H59" s="27" t="s">
        <v>362</v>
      </c>
      <c r="I59" s="26">
        <v>10230</v>
      </c>
      <c r="J59" s="27" t="s">
        <v>363</v>
      </c>
      <c r="K59" s="27" t="s">
        <v>364</v>
      </c>
      <c r="L59" s="28" t="s">
        <v>365</v>
      </c>
      <c r="M59" s="29" t="s">
        <v>27</v>
      </c>
      <c r="N59" s="30">
        <v>-133.86000000000001</v>
      </c>
      <c r="O59" s="30">
        <v>-33.89</v>
      </c>
      <c r="P59" s="30">
        <v>-358.04</v>
      </c>
      <c r="Q59" s="30">
        <v>-200.01</v>
      </c>
      <c r="R59" s="30">
        <f t="shared" si="0"/>
        <v>-725.8</v>
      </c>
    </row>
    <row r="60" spans="2:18">
      <c r="B60" s="23">
        <v>54</v>
      </c>
      <c r="C60" s="24" t="s">
        <v>366</v>
      </c>
      <c r="D60" s="25" t="s">
        <v>367</v>
      </c>
      <c r="E60" s="26" t="s">
        <v>30</v>
      </c>
      <c r="F60" s="25" t="s">
        <v>61</v>
      </c>
      <c r="G60" s="25" t="s">
        <v>62</v>
      </c>
      <c r="H60" s="27" t="s">
        <v>368</v>
      </c>
      <c r="I60" s="26">
        <v>10110</v>
      </c>
      <c r="J60" s="27" t="s">
        <v>369</v>
      </c>
      <c r="K60" s="27" t="s">
        <v>370</v>
      </c>
      <c r="L60" s="28" t="s">
        <v>371</v>
      </c>
      <c r="M60" s="29" t="s">
        <v>27</v>
      </c>
      <c r="N60" s="30">
        <v>1520.51</v>
      </c>
      <c r="O60" s="30">
        <v>1526.52</v>
      </c>
      <c r="P60" s="30">
        <v>1380.75</v>
      </c>
      <c r="Q60" s="30">
        <v>-610.83000000000004</v>
      </c>
      <c r="R60" s="30">
        <f t="shared" si="0"/>
        <v>3816.95</v>
      </c>
    </row>
    <row r="61" spans="2:18">
      <c r="B61" s="23">
        <v>55</v>
      </c>
      <c r="C61" s="24" t="s">
        <v>372</v>
      </c>
      <c r="D61" s="25" t="s">
        <v>373</v>
      </c>
      <c r="E61" s="26" t="s">
        <v>30</v>
      </c>
      <c r="F61" s="25" t="s">
        <v>61</v>
      </c>
      <c r="G61" s="25" t="s">
        <v>106</v>
      </c>
      <c r="H61" s="27" t="s">
        <v>374</v>
      </c>
      <c r="I61" s="26">
        <v>10400</v>
      </c>
      <c r="J61" s="27" t="s">
        <v>375</v>
      </c>
      <c r="K61" s="27" t="s">
        <v>376</v>
      </c>
      <c r="L61" s="28" t="s">
        <v>377</v>
      </c>
      <c r="M61" s="29" t="s">
        <v>27</v>
      </c>
      <c r="N61" s="30">
        <v>1200.43</v>
      </c>
      <c r="O61" s="30">
        <v>5078.76</v>
      </c>
      <c r="P61" s="30">
        <v>3110.13</v>
      </c>
      <c r="Q61" s="30">
        <v>2537.11</v>
      </c>
      <c r="R61" s="30">
        <f t="shared" si="0"/>
        <v>11926.43</v>
      </c>
    </row>
    <row r="62" spans="2:18">
      <c r="B62" s="23">
        <v>56</v>
      </c>
      <c r="C62" s="24" t="s">
        <v>378</v>
      </c>
      <c r="D62" s="25" t="s">
        <v>379</v>
      </c>
      <c r="E62" s="26" t="s">
        <v>30</v>
      </c>
      <c r="F62" s="25" t="s">
        <v>120</v>
      </c>
      <c r="G62" s="25" t="s">
        <v>121</v>
      </c>
      <c r="H62" s="27" t="s">
        <v>380</v>
      </c>
      <c r="I62" s="26">
        <v>10120</v>
      </c>
      <c r="J62" s="27" t="s">
        <v>381</v>
      </c>
      <c r="K62" s="27" t="s">
        <v>382</v>
      </c>
      <c r="L62" s="28" t="s">
        <v>383</v>
      </c>
      <c r="M62" s="29" t="s">
        <v>27</v>
      </c>
      <c r="N62" s="30">
        <v>1956.96</v>
      </c>
      <c r="O62" s="30">
        <v>1364.79</v>
      </c>
      <c r="P62" s="30">
        <v>2305.5100000000002</v>
      </c>
      <c r="Q62" s="30">
        <v>1932.4</v>
      </c>
      <c r="R62" s="30">
        <f t="shared" si="0"/>
        <v>7559.66</v>
      </c>
    </row>
    <row r="63" spans="2:18">
      <c r="B63" s="23">
        <v>57</v>
      </c>
      <c r="C63" s="24" t="s">
        <v>384</v>
      </c>
      <c r="D63" s="25" t="s">
        <v>385</v>
      </c>
      <c r="E63" s="26" t="s">
        <v>30</v>
      </c>
      <c r="F63" s="25" t="s">
        <v>21</v>
      </c>
      <c r="G63" s="25" t="s">
        <v>386</v>
      </c>
      <c r="H63" s="27" t="s">
        <v>387</v>
      </c>
      <c r="I63" s="26">
        <v>10230</v>
      </c>
      <c r="J63" s="27" t="s">
        <v>388</v>
      </c>
      <c r="K63" s="27" t="s">
        <v>389</v>
      </c>
      <c r="L63" s="28" t="s">
        <v>390</v>
      </c>
      <c r="M63" s="29" t="s">
        <v>27</v>
      </c>
      <c r="N63" s="30">
        <v>0</v>
      </c>
      <c r="O63" s="30">
        <v>0</v>
      </c>
      <c r="P63" s="30">
        <v>0</v>
      </c>
      <c r="Q63" s="30">
        <v>0</v>
      </c>
      <c r="R63" s="30">
        <f t="shared" si="0"/>
        <v>0</v>
      </c>
    </row>
    <row r="64" spans="2:18">
      <c r="B64" s="23">
        <v>58</v>
      </c>
      <c r="C64" s="24" t="s">
        <v>391</v>
      </c>
      <c r="D64" s="25" t="s">
        <v>392</v>
      </c>
      <c r="E64" s="26" t="s">
        <v>30</v>
      </c>
      <c r="F64" s="25" t="s">
        <v>195</v>
      </c>
      <c r="G64" s="25" t="s">
        <v>246</v>
      </c>
      <c r="H64" s="27" t="s">
        <v>393</v>
      </c>
      <c r="I64" s="26">
        <v>10120</v>
      </c>
      <c r="J64" s="27" t="s">
        <v>394</v>
      </c>
      <c r="K64" s="27" t="s">
        <v>395</v>
      </c>
      <c r="L64" s="28" t="s">
        <v>396</v>
      </c>
      <c r="M64" s="29" t="s">
        <v>27</v>
      </c>
      <c r="N64" s="30">
        <v>1348.43</v>
      </c>
      <c r="O64" s="30">
        <v>1486.28</v>
      </c>
      <c r="P64" s="30">
        <v>1567.62</v>
      </c>
      <c r="Q64" s="30">
        <v>1656.07</v>
      </c>
      <c r="R64" s="30">
        <f t="shared" si="0"/>
        <v>6058.4</v>
      </c>
    </row>
    <row r="65" spans="2:18">
      <c r="B65" s="23">
        <v>59</v>
      </c>
      <c r="C65" s="24" t="s">
        <v>397</v>
      </c>
      <c r="D65" s="25" t="s">
        <v>398</v>
      </c>
      <c r="E65" s="26" t="s">
        <v>30</v>
      </c>
      <c r="F65" s="25" t="s">
        <v>61</v>
      </c>
      <c r="G65" s="25" t="s">
        <v>128</v>
      </c>
      <c r="H65" s="27" t="s">
        <v>399</v>
      </c>
      <c r="I65" s="26">
        <v>10330</v>
      </c>
      <c r="J65" s="27" t="s">
        <v>400</v>
      </c>
      <c r="K65" s="27" t="s">
        <v>401</v>
      </c>
      <c r="L65" s="28" t="s">
        <v>402</v>
      </c>
      <c r="M65" s="29" t="s">
        <v>27</v>
      </c>
      <c r="N65" s="30">
        <v>0</v>
      </c>
      <c r="O65" s="30">
        <v>0</v>
      </c>
      <c r="P65" s="30">
        <v>0</v>
      </c>
      <c r="Q65" s="30">
        <v>0</v>
      </c>
      <c r="R65" s="30">
        <f t="shared" si="0"/>
        <v>0</v>
      </c>
    </row>
    <row r="66" spans="2:18">
      <c r="B66" s="23">
        <v>60</v>
      </c>
      <c r="C66" s="24" t="s">
        <v>403</v>
      </c>
      <c r="D66" s="25" t="s">
        <v>404</v>
      </c>
      <c r="E66" s="26" t="s">
        <v>20</v>
      </c>
      <c r="F66" s="25" t="s">
        <v>120</v>
      </c>
      <c r="G66" s="25" t="s">
        <v>22</v>
      </c>
      <c r="H66" s="27" t="s">
        <v>405</v>
      </c>
      <c r="I66" s="26">
        <v>74000</v>
      </c>
      <c r="J66" s="27" t="s">
        <v>406</v>
      </c>
      <c r="K66" s="27" t="s">
        <v>407</v>
      </c>
      <c r="L66" s="28" t="s">
        <v>408</v>
      </c>
      <c r="M66" s="29" t="s">
        <v>111</v>
      </c>
      <c r="N66" s="30">
        <v>-1.31</v>
      </c>
      <c r="O66" s="30">
        <v>0.62</v>
      </c>
      <c r="P66" s="30">
        <v>4.68</v>
      </c>
      <c r="Q66" s="30">
        <v>-25.24</v>
      </c>
      <c r="R66" s="30">
        <f t="shared" si="0"/>
        <v>-21.25</v>
      </c>
    </row>
    <row r="67" spans="2:18">
      <c r="B67" s="23">
        <v>61</v>
      </c>
      <c r="C67" s="24" t="s">
        <v>409</v>
      </c>
      <c r="D67" s="25" t="s">
        <v>410</v>
      </c>
      <c r="E67" s="26" t="s">
        <v>20</v>
      </c>
      <c r="F67" s="25" t="s">
        <v>21</v>
      </c>
      <c r="G67" s="25" t="s">
        <v>22</v>
      </c>
      <c r="H67" s="27" t="s">
        <v>411</v>
      </c>
      <c r="I67" s="26">
        <v>10260</v>
      </c>
      <c r="J67" s="27" t="s">
        <v>412</v>
      </c>
      <c r="K67" s="27" t="s">
        <v>413</v>
      </c>
      <c r="L67" s="28" t="s">
        <v>414</v>
      </c>
      <c r="M67" s="29" t="s">
        <v>27</v>
      </c>
      <c r="N67" s="30">
        <v>179.11</v>
      </c>
      <c r="O67" s="30">
        <v>206.94</v>
      </c>
      <c r="P67" s="30">
        <v>282.04000000000002</v>
      </c>
      <c r="Q67" s="30">
        <v>290.58999999999997</v>
      </c>
      <c r="R67" s="30">
        <f t="shared" si="0"/>
        <v>958.68000000000006</v>
      </c>
    </row>
    <row r="68" spans="2:18">
      <c r="B68" s="23">
        <v>62</v>
      </c>
      <c r="C68" s="24" t="s">
        <v>415</v>
      </c>
      <c r="D68" s="25" t="s">
        <v>416</v>
      </c>
      <c r="E68" s="26" t="s">
        <v>30</v>
      </c>
      <c r="F68" s="25" t="s">
        <v>61</v>
      </c>
      <c r="G68" s="25" t="s">
        <v>128</v>
      </c>
      <c r="H68" s="27" t="s">
        <v>417</v>
      </c>
      <c r="I68" s="26">
        <v>10330</v>
      </c>
      <c r="J68" s="27" t="s">
        <v>418</v>
      </c>
      <c r="K68" s="27" t="s">
        <v>419</v>
      </c>
      <c r="L68" s="28" t="s">
        <v>420</v>
      </c>
      <c r="M68" s="29" t="s">
        <v>27</v>
      </c>
      <c r="N68" s="30">
        <v>0</v>
      </c>
      <c r="O68" s="30">
        <v>0</v>
      </c>
      <c r="P68" s="30">
        <v>0</v>
      </c>
      <c r="Q68" s="30">
        <v>0</v>
      </c>
      <c r="R68" s="30">
        <f t="shared" si="0"/>
        <v>0</v>
      </c>
    </row>
    <row r="69" spans="2:18">
      <c r="B69" s="23">
        <v>63</v>
      </c>
      <c r="C69" s="24" t="s">
        <v>421</v>
      </c>
      <c r="D69" s="25" t="s">
        <v>422</v>
      </c>
      <c r="E69" s="26" t="s">
        <v>30</v>
      </c>
      <c r="F69" s="25" t="s">
        <v>21</v>
      </c>
      <c r="G69" s="25" t="s">
        <v>135</v>
      </c>
      <c r="H69" s="27" t="s">
        <v>423</v>
      </c>
      <c r="I69" s="26">
        <v>10230</v>
      </c>
      <c r="J69" s="27" t="s">
        <v>424</v>
      </c>
      <c r="K69" s="27" t="s">
        <v>425</v>
      </c>
      <c r="L69" s="28" t="s">
        <v>426</v>
      </c>
      <c r="M69" s="29" t="s">
        <v>27</v>
      </c>
      <c r="N69" s="30">
        <v>-77.430000000000007</v>
      </c>
      <c r="O69" s="30">
        <v>18.45</v>
      </c>
      <c r="P69" s="30">
        <v>-334.7</v>
      </c>
      <c r="Q69" s="30">
        <v>-38.81</v>
      </c>
      <c r="R69" s="30">
        <f t="shared" si="0"/>
        <v>-432.49</v>
      </c>
    </row>
    <row r="70" spans="2:18">
      <c r="B70" s="23">
        <v>64</v>
      </c>
      <c r="C70" s="24" t="s">
        <v>427</v>
      </c>
      <c r="D70" s="25" t="s">
        <v>428</v>
      </c>
      <c r="E70" s="26" t="s">
        <v>30</v>
      </c>
      <c r="F70" s="25" t="s">
        <v>21</v>
      </c>
      <c r="G70" s="25" t="s">
        <v>40</v>
      </c>
      <c r="H70" s="27" t="s">
        <v>429</v>
      </c>
      <c r="I70" s="26">
        <v>10130</v>
      </c>
      <c r="J70" s="27" t="s">
        <v>430</v>
      </c>
      <c r="K70" s="27" t="s">
        <v>431</v>
      </c>
      <c r="L70" s="28" t="s">
        <v>432</v>
      </c>
      <c r="M70" s="29" t="s">
        <v>111</v>
      </c>
      <c r="N70" s="30">
        <v>213.49</v>
      </c>
      <c r="O70" s="30">
        <v>144.76</v>
      </c>
      <c r="P70" s="30">
        <v>99.41</v>
      </c>
      <c r="Q70" s="30">
        <v>116.61</v>
      </c>
      <c r="R70" s="30">
        <f t="shared" si="0"/>
        <v>574.27</v>
      </c>
    </row>
    <row r="71" spans="2:18">
      <c r="B71" s="23">
        <v>65</v>
      </c>
      <c r="C71" s="24" t="s">
        <v>433</v>
      </c>
      <c r="D71" s="25" t="s">
        <v>434</v>
      </c>
      <c r="E71" s="26" t="s">
        <v>30</v>
      </c>
      <c r="F71" s="25" t="s">
        <v>120</v>
      </c>
      <c r="G71" s="25" t="s">
        <v>142</v>
      </c>
      <c r="H71" s="27" t="s">
        <v>435</v>
      </c>
      <c r="I71" s="26">
        <v>12130</v>
      </c>
      <c r="J71" s="27" t="s">
        <v>436</v>
      </c>
      <c r="K71" s="27" t="s">
        <v>437</v>
      </c>
      <c r="L71" s="28" t="s">
        <v>438</v>
      </c>
      <c r="M71" s="29" t="s">
        <v>154</v>
      </c>
      <c r="N71" s="30">
        <v>320.43</v>
      </c>
      <c r="O71" s="30">
        <v>60.28</v>
      </c>
      <c r="P71" s="30">
        <v>32.92</v>
      </c>
      <c r="Q71" s="30">
        <v>80.569999999999993</v>
      </c>
      <c r="R71" s="30">
        <f t="shared" ref="R71:R76" si="1">SUM(N71:Q71)</f>
        <v>494.20000000000005</v>
      </c>
    </row>
    <row r="72" spans="2:18">
      <c r="B72" s="23">
        <v>66</v>
      </c>
      <c r="C72" s="24" t="s">
        <v>439</v>
      </c>
      <c r="D72" s="25" t="s">
        <v>440</v>
      </c>
      <c r="E72" s="26" t="s">
        <v>20</v>
      </c>
      <c r="F72" s="25" t="s">
        <v>120</v>
      </c>
      <c r="G72" s="25" t="s">
        <v>22</v>
      </c>
      <c r="H72" s="27" t="s">
        <v>441</v>
      </c>
      <c r="I72" s="26">
        <v>10900</v>
      </c>
      <c r="J72" s="27" t="s">
        <v>442</v>
      </c>
      <c r="K72" s="27" t="s">
        <v>443</v>
      </c>
      <c r="L72" s="28" t="s">
        <v>444</v>
      </c>
      <c r="M72" s="29" t="s">
        <v>27</v>
      </c>
      <c r="N72" s="30">
        <v>53.65</v>
      </c>
      <c r="O72" s="30">
        <v>96.35</v>
      </c>
      <c r="P72" s="30">
        <v>29.64</v>
      </c>
      <c r="Q72" s="30">
        <v>100.39</v>
      </c>
      <c r="R72" s="30">
        <f t="shared" si="1"/>
        <v>280.02999999999997</v>
      </c>
    </row>
    <row r="73" spans="2:18">
      <c r="B73" s="23">
        <v>67</v>
      </c>
      <c r="C73" s="24" t="s">
        <v>445</v>
      </c>
      <c r="D73" s="25" t="s">
        <v>446</v>
      </c>
      <c r="E73" s="26" t="s">
        <v>30</v>
      </c>
      <c r="F73" s="25" t="s">
        <v>120</v>
      </c>
      <c r="G73" s="25" t="s">
        <v>447</v>
      </c>
      <c r="H73" s="27" t="s">
        <v>448</v>
      </c>
      <c r="I73" s="26">
        <v>10800</v>
      </c>
      <c r="J73" s="27" t="s">
        <v>449</v>
      </c>
      <c r="K73" s="27" t="s">
        <v>450</v>
      </c>
      <c r="L73" s="28" t="s">
        <v>451</v>
      </c>
      <c r="M73" s="29" t="s">
        <v>27</v>
      </c>
      <c r="N73" s="30">
        <v>199.41</v>
      </c>
      <c r="O73" s="30">
        <v>163.99</v>
      </c>
      <c r="P73" s="30">
        <v>191.47</v>
      </c>
      <c r="Q73" s="30">
        <v>315.2</v>
      </c>
      <c r="R73" s="30">
        <f t="shared" si="1"/>
        <v>870.06999999999994</v>
      </c>
    </row>
    <row r="74" spans="2:18">
      <c r="B74" s="23">
        <v>68</v>
      </c>
      <c r="C74" s="24" t="s">
        <v>452</v>
      </c>
      <c r="D74" s="25" t="s">
        <v>453</v>
      </c>
      <c r="E74" s="26" t="s">
        <v>20</v>
      </c>
      <c r="F74" s="25" t="s">
        <v>31</v>
      </c>
      <c r="G74" s="25" t="s">
        <v>22</v>
      </c>
      <c r="H74" s="27" t="s">
        <v>454</v>
      </c>
      <c r="I74" s="26">
        <v>10110</v>
      </c>
      <c r="J74" s="27" t="s">
        <v>455</v>
      </c>
      <c r="K74" s="27" t="s">
        <v>456</v>
      </c>
      <c r="L74" s="28" t="s">
        <v>457</v>
      </c>
      <c r="M74" s="29" t="s">
        <v>27</v>
      </c>
      <c r="N74" s="30">
        <v>0</v>
      </c>
      <c r="O74" s="30">
        <v>0</v>
      </c>
      <c r="P74" s="30">
        <v>0</v>
      </c>
      <c r="Q74" s="30">
        <v>54.33</v>
      </c>
      <c r="R74" s="30">
        <f t="shared" si="1"/>
        <v>54.33</v>
      </c>
    </row>
    <row r="75" spans="2:18">
      <c r="B75" s="23">
        <v>69</v>
      </c>
      <c r="C75" s="24" t="s">
        <v>458</v>
      </c>
      <c r="D75" s="25" t="s">
        <v>459</v>
      </c>
      <c r="E75" s="26" t="s">
        <v>30</v>
      </c>
      <c r="F75" s="25" t="s">
        <v>21</v>
      </c>
      <c r="G75" s="25" t="s">
        <v>40</v>
      </c>
      <c r="H75" s="27" t="s">
        <v>460</v>
      </c>
      <c r="I75" s="26">
        <v>10120</v>
      </c>
      <c r="J75" s="27" t="s">
        <v>461</v>
      </c>
      <c r="K75" s="27" t="s">
        <v>462</v>
      </c>
      <c r="L75" s="28" t="s">
        <v>463</v>
      </c>
      <c r="M75" s="29" t="s">
        <v>27</v>
      </c>
      <c r="N75" s="30">
        <v>0</v>
      </c>
      <c r="O75" s="30">
        <v>60.59</v>
      </c>
      <c r="P75" s="30">
        <v>77.180000000000007</v>
      </c>
      <c r="Q75" s="30">
        <v>89.7</v>
      </c>
      <c r="R75" s="30">
        <f t="shared" si="1"/>
        <v>227.47000000000003</v>
      </c>
    </row>
    <row r="76" spans="2:18">
      <c r="B76" s="23">
        <v>70</v>
      </c>
      <c r="C76" s="31" t="s">
        <v>464</v>
      </c>
      <c r="D76" s="32" t="s">
        <v>465</v>
      </c>
      <c r="E76" s="33" t="s">
        <v>30</v>
      </c>
      <c r="F76" s="32" t="s">
        <v>120</v>
      </c>
      <c r="G76" s="32" t="s">
        <v>121</v>
      </c>
      <c r="H76" s="34" t="s">
        <v>466</v>
      </c>
      <c r="I76" s="33">
        <v>10120</v>
      </c>
      <c r="J76" s="34" t="s">
        <v>467</v>
      </c>
      <c r="K76" s="34" t="s">
        <v>468</v>
      </c>
      <c r="L76" s="35" t="s">
        <v>469</v>
      </c>
      <c r="M76" s="29" t="s">
        <v>27</v>
      </c>
      <c r="N76" s="30">
        <v>-31.69</v>
      </c>
      <c r="O76" s="30">
        <v>-11.03</v>
      </c>
      <c r="P76" s="30">
        <v>-30.71</v>
      </c>
      <c r="Q76" s="30">
        <v>-12.54</v>
      </c>
      <c r="R76" s="30">
        <f t="shared" si="1"/>
        <v>-85.97</v>
      </c>
    </row>
    <row r="77" spans="2:18">
      <c r="R77" s="67"/>
    </row>
    <row r="78" spans="2:18">
      <c r="R78" s="67"/>
    </row>
  </sheetData>
  <autoFilter ref="B6:Q7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Q48"/>
  <sheetViews>
    <sheetView showGridLines="0" workbookViewId="0">
      <selection activeCell="B47" sqref="B47"/>
    </sheetView>
  </sheetViews>
  <sheetFormatPr defaultRowHeight="14.25"/>
  <cols>
    <col min="1" max="1" width="1.625" customWidth="1"/>
    <col min="2" max="2" width="21.125" customWidth="1"/>
    <col min="3" max="3" width="12.625" customWidth="1"/>
    <col min="4" max="4" width="14.875" bestFit="1" customWidth="1"/>
    <col min="5" max="7" width="12.625" customWidth="1"/>
    <col min="9" max="9" width="13.875" bestFit="1" customWidth="1"/>
    <col min="10" max="11" width="3.5" style="4" bestFit="1" customWidth="1"/>
    <col min="12" max="13" width="10.125" bestFit="1" customWidth="1"/>
    <col min="14" max="14" width="8.875" bestFit="1" customWidth="1"/>
  </cols>
  <sheetData>
    <row r="2" spans="2:17">
      <c r="B2" s="72" t="s">
        <v>479</v>
      </c>
    </row>
    <row r="3" spans="2:17" ht="5.0999999999999996" customHeight="1"/>
    <row r="4" spans="2:17">
      <c r="B4" s="58" t="s">
        <v>6</v>
      </c>
      <c r="C4" s="22" t="s">
        <v>470</v>
      </c>
      <c r="D4" s="22" t="s">
        <v>471</v>
      </c>
      <c r="E4" s="22" t="s">
        <v>472</v>
      </c>
      <c r="F4" s="22" t="s">
        <v>473</v>
      </c>
      <c r="G4" s="22" t="s">
        <v>474</v>
      </c>
    </row>
    <row r="5" spans="2:17">
      <c r="B5" s="59" t="s">
        <v>21</v>
      </c>
      <c r="C5" s="60">
        <f>SUMIF(DataSource!$F:$F,Calculate!$B5,DataSource!$N:$N)</f>
        <v>16562.060000000001</v>
      </c>
      <c r="D5" s="60">
        <f>SUMIF(DataSource!$F:$F,Calculate!$B5,DataSource!$O:$O)</f>
        <v>22476.43</v>
      </c>
      <c r="E5" s="60">
        <f>SUMIF(DataSource!$F:$F,Calculate!$B5,DataSource!$P:$P)</f>
        <v>25392.77</v>
      </c>
      <c r="F5" s="60">
        <f>SUMIF(DataSource!$F:$F,Calculate!$B5,DataSource!$Q:$Q)</f>
        <v>28135.100000000002</v>
      </c>
      <c r="G5" s="60">
        <f>SUM(C5:F5)</f>
        <v>92566.360000000015</v>
      </c>
    </row>
    <row r="6" spans="2:17">
      <c r="B6" s="59" t="s">
        <v>31</v>
      </c>
      <c r="C6" s="60">
        <f>SUMIF(DataSource!$F:$F,Calculate!$B6,DataSource!$N:$N)</f>
        <v>5804.12</v>
      </c>
      <c r="D6" s="60">
        <f>SUMIF(DataSource!$F:$F,Calculate!$B6,DataSource!$O:$O)</f>
        <v>18396.859999999997</v>
      </c>
      <c r="E6" s="60">
        <f>SUMIF(DataSource!$F:$F,Calculate!$B6,DataSource!$P:$P)</f>
        <v>6777.07</v>
      </c>
      <c r="F6" s="60">
        <f>SUMIF(DataSource!$F:$F,Calculate!$B6,DataSource!$Q:$Q)</f>
        <v>5773.96</v>
      </c>
      <c r="G6" s="60">
        <f t="shared" ref="G6:G9" si="0">SUM(C6:F6)</f>
        <v>36752.009999999995</v>
      </c>
    </row>
    <row r="7" spans="2:17">
      <c r="B7" s="59" t="s">
        <v>61</v>
      </c>
      <c r="C7" s="60">
        <f>SUMIF(DataSource!$F:$F,Calculate!$B7,DataSource!$N:$N)</f>
        <v>4964.63</v>
      </c>
      <c r="D7" s="60">
        <f>SUMIF(DataSource!$F:$F,Calculate!$B7,DataSource!$O:$O)</f>
        <v>10882.91</v>
      </c>
      <c r="E7" s="60">
        <f>SUMIF(DataSource!$F:$F,Calculate!$B7,DataSource!$P:$P)</f>
        <v>7979.38</v>
      </c>
      <c r="F7" s="60">
        <f>SUMIF(DataSource!$F:$F,Calculate!$B7,DataSource!$Q:$Q)</f>
        <v>5661.7800000000007</v>
      </c>
      <c r="G7" s="60">
        <f t="shared" si="0"/>
        <v>29488.700000000004</v>
      </c>
    </row>
    <row r="8" spans="2:17">
      <c r="B8" s="59" t="s">
        <v>120</v>
      </c>
      <c r="C8" s="60">
        <f>SUMIF(DataSource!$F:$F,Calculate!$B8,DataSource!$N:$N)</f>
        <v>16009.69</v>
      </c>
      <c r="D8" s="60">
        <f>SUMIF(DataSource!$F:$F,Calculate!$B8,DataSource!$O:$O)</f>
        <v>19504.22</v>
      </c>
      <c r="E8" s="60">
        <f>SUMIF(DataSource!$F:$F,Calculate!$B8,DataSource!$P:$P)</f>
        <v>27623.86</v>
      </c>
      <c r="F8" s="60">
        <f>SUMIF(DataSource!$F:$F,Calculate!$B8,DataSource!$Q:$Q)</f>
        <v>42162.07</v>
      </c>
      <c r="G8" s="60">
        <f t="shared" si="0"/>
        <v>105299.84</v>
      </c>
    </row>
    <row r="9" spans="2:17">
      <c r="B9" s="59" t="s">
        <v>195</v>
      </c>
      <c r="C9" s="60">
        <f>SUMIF(DataSource!$F:$F,Calculate!$B9,DataSource!$N:$N)</f>
        <v>35395.07</v>
      </c>
      <c r="D9" s="60">
        <f>SUMIF(DataSource!$F:$F,Calculate!$B9,DataSource!$O:$O)</f>
        <v>30907.8</v>
      </c>
      <c r="E9" s="60">
        <f>SUMIF(DataSource!$F:$F,Calculate!$B9,DataSource!$P:$P)</f>
        <v>34483.870000000003</v>
      </c>
      <c r="F9" s="60">
        <f>SUMIF(DataSource!$F:$F,Calculate!$B9,DataSource!$Q:$Q)</f>
        <v>24714.51</v>
      </c>
      <c r="G9" s="60">
        <f t="shared" si="0"/>
        <v>125501.24999999999</v>
      </c>
    </row>
    <row r="10" spans="2:17" ht="15" thickBot="1">
      <c r="B10" s="62"/>
      <c r="C10" s="68"/>
      <c r="D10" s="68"/>
      <c r="E10" s="68"/>
      <c r="F10" s="68"/>
      <c r="G10" s="68">
        <f>SUM(G5:G9)</f>
        <v>389608.16000000003</v>
      </c>
    </row>
    <row r="11" spans="2:17" ht="15" thickTop="1"/>
    <row r="12" spans="2:17" ht="15" thickBot="1">
      <c r="B12" s="78"/>
      <c r="C12" s="79"/>
      <c r="D12" s="79"/>
      <c r="E12" s="79"/>
      <c r="F12" s="79"/>
      <c r="G12" s="78"/>
      <c r="H12" s="78"/>
      <c r="I12" s="78"/>
      <c r="J12" s="87"/>
      <c r="K12" s="87"/>
      <c r="L12" s="78"/>
      <c r="M12" s="78"/>
      <c r="N12" s="78"/>
      <c r="O12" s="78"/>
      <c r="P12" s="78"/>
      <c r="Q12" s="78"/>
    </row>
    <row r="13" spans="2:17">
      <c r="B13" s="76"/>
      <c r="C13" s="77"/>
      <c r="D13" s="77"/>
      <c r="E13" s="77"/>
      <c r="F13" s="77"/>
      <c r="G13" s="76"/>
      <c r="H13" s="76"/>
      <c r="I13" s="76"/>
      <c r="J13" s="88"/>
      <c r="K13" s="88"/>
      <c r="L13" s="76"/>
      <c r="M13" s="76"/>
      <c r="N13" s="76"/>
      <c r="O13" s="76"/>
      <c r="P13" s="76"/>
      <c r="Q13" s="76"/>
    </row>
    <row r="14" spans="2:17">
      <c r="B14" s="72" t="s">
        <v>478</v>
      </c>
      <c r="C14" s="74" t="str">
        <f>Dashboard.Compare!L6</f>
        <v>สินค้าอุตสาหกรรม</v>
      </c>
      <c r="D14" s="75"/>
      <c r="E14" t="s">
        <v>483</v>
      </c>
      <c r="F14" t="str">
        <f>"เปรียบเทียบกำไรสุทธิปี 2557 - 2560 กลุ่มอุตสาหกรรม"&amp;C14</f>
        <v>เปรียบเทียบกำไรสุทธิปี 2557 - 2560 กลุ่มอุตสาหกรรมสินค้าอุตสาหกรรม</v>
      </c>
    </row>
    <row r="15" spans="2:17" ht="5.0999999999999996" customHeight="1">
      <c r="B15" s="57"/>
    </row>
    <row r="16" spans="2:17">
      <c r="C16" s="81" t="s">
        <v>480</v>
      </c>
      <c r="D16" s="81" t="s">
        <v>481</v>
      </c>
      <c r="E16" s="61"/>
      <c r="F16" s="61"/>
    </row>
    <row r="17" spans="2:17">
      <c r="B17" s="4" t="str">
        <f t="array" ref="B17:B20">TRANSPOSE(C4:F4)</f>
        <v>ปี 2557</v>
      </c>
      <c r="C17" s="69">
        <f>VLOOKUP($C$14,$B$5:$F$9,2,0)</f>
        <v>16009.69</v>
      </c>
      <c r="D17" s="69" t="str">
        <f>IF(C17=MAX($C$17:$C$20),C17,"")</f>
        <v/>
      </c>
      <c r="E17" s="61"/>
      <c r="F17" s="61"/>
    </row>
    <row r="18" spans="2:17">
      <c r="B18" s="4" t="str">
        <v>ปี 2558</v>
      </c>
      <c r="C18" s="69">
        <f>VLOOKUP($C$14,$B$5:$F$9,3,0)</f>
        <v>19504.22</v>
      </c>
      <c r="D18" s="69" t="str">
        <f t="shared" ref="D18:D20" si="1">IF(C18=MAX($C$17:$C$20),C18,"")</f>
        <v/>
      </c>
      <c r="E18" s="61"/>
      <c r="F18" s="61"/>
    </row>
    <row r="19" spans="2:17">
      <c r="B19" s="4" t="str">
        <v>ปี 2559</v>
      </c>
      <c r="C19" s="69">
        <f>VLOOKUP($C$14,$B$5:$F$9,4,0)</f>
        <v>27623.86</v>
      </c>
      <c r="D19" s="69" t="str">
        <f t="shared" si="1"/>
        <v/>
      </c>
      <c r="E19" s="61"/>
      <c r="F19" s="61"/>
    </row>
    <row r="20" spans="2:17">
      <c r="B20" s="70" t="str">
        <v>ปี 2560</v>
      </c>
      <c r="C20" s="71">
        <f>VLOOKUP($C$14,$B$5:$F$9,5,0)</f>
        <v>42162.07</v>
      </c>
      <c r="D20" s="71">
        <f t="shared" si="1"/>
        <v>42162.07</v>
      </c>
      <c r="E20" s="61"/>
      <c r="F20" s="61"/>
    </row>
    <row r="22" spans="2:17" ht="15" thickBot="1">
      <c r="B22" s="78"/>
      <c r="C22" s="79"/>
      <c r="D22" s="79"/>
      <c r="E22" s="79"/>
      <c r="F22" s="79"/>
      <c r="G22" s="78"/>
      <c r="H22" s="78"/>
      <c r="I22" s="78"/>
      <c r="J22" s="87"/>
      <c r="K22" s="87"/>
      <c r="L22" s="78"/>
      <c r="M22" s="78"/>
      <c r="N22" s="78"/>
      <c r="O22" s="78"/>
      <c r="P22" s="78"/>
      <c r="Q22" s="78"/>
    </row>
    <row r="23" spans="2:17">
      <c r="B23" s="76"/>
      <c r="C23" s="77"/>
      <c r="D23" s="77"/>
      <c r="E23" s="77"/>
      <c r="F23" s="77"/>
      <c r="G23" s="76"/>
      <c r="H23" s="76"/>
      <c r="I23" s="76"/>
      <c r="J23" s="88"/>
      <c r="K23" s="88"/>
      <c r="L23" s="76"/>
      <c r="M23" s="76"/>
      <c r="N23" s="76"/>
      <c r="O23" s="76"/>
      <c r="P23" s="76"/>
      <c r="Q23" s="76"/>
    </row>
    <row r="24" spans="2:17">
      <c r="B24" s="72" t="s">
        <v>484</v>
      </c>
      <c r="C24" s="61"/>
      <c r="D24" s="61"/>
      <c r="E24" s="61"/>
      <c r="F24" s="61"/>
    </row>
    <row r="25" spans="2:17" ht="5.0999999999999996" customHeight="1"/>
    <row r="26" spans="2:17">
      <c r="B26" s="58" t="s">
        <v>6</v>
      </c>
      <c r="C26" s="22" t="s">
        <v>475</v>
      </c>
      <c r="E26" s="83" t="s">
        <v>5</v>
      </c>
      <c r="F26" s="84" t="s">
        <v>485</v>
      </c>
      <c r="G26" s="80" t="s">
        <v>475</v>
      </c>
    </row>
    <row r="27" spans="2:17">
      <c r="B27" s="59" t="s">
        <v>21</v>
      </c>
      <c r="C27" s="65">
        <f>G5/$G$10</f>
        <v>0.23758835030559936</v>
      </c>
      <c r="E27" s="26" t="s">
        <v>20</v>
      </c>
      <c r="F27" s="5">
        <f>COUNTIF(DataSource!$E:$E,Calculate!E27)</f>
        <v>16</v>
      </c>
      <c r="G27" s="82">
        <f>F27/$F$29</f>
        <v>0.22857142857142856</v>
      </c>
    </row>
    <row r="28" spans="2:17">
      <c r="B28" s="59" t="s">
        <v>31</v>
      </c>
      <c r="C28" s="65">
        <f t="shared" ref="C28:C31" si="2">G6/$G$10</f>
        <v>9.4330698823145778E-2</v>
      </c>
      <c r="E28" s="26" t="s">
        <v>30</v>
      </c>
      <c r="F28" s="5">
        <f>COUNTIF(DataSource!$E:$E,Calculate!E28)</f>
        <v>54</v>
      </c>
      <c r="G28" s="82">
        <f>F28/$F$29</f>
        <v>0.77142857142857146</v>
      </c>
    </row>
    <row r="29" spans="2:17" ht="15" thickBot="1">
      <c r="B29" s="59" t="s">
        <v>61</v>
      </c>
      <c r="C29" s="65">
        <f t="shared" si="2"/>
        <v>7.5688096471080074E-2</v>
      </c>
      <c r="E29" s="85" t="s">
        <v>476</v>
      </c>
      <c r="F29" s="63">
        <f>SUM(F27:F28)</f>
        <v>70</v>
      </c>
      <c r="G29" s="66">
        <f>F29/$F$29</f>
        <v>1</v>
      </c>
    </row>
    <row r="30" spans="2:17" ht="15" thickTop="1">
      <c r="B30" s="59" t="s">
        <v>120</v>
      </c>
      <c r="C30" s="65">
        <f t="shared" si="2"/>
        <v>0.27027113600495428</v>
      </c>
    </row>
    <row r="31" spans="2:17">
      <c r="B31" s="59" t="s">
        <v>195</v>
      </c>
      <c r="C31" s="65">
        <f t="shared" si="2"/>
        <v>0.32212171839522041</v>
      </c>
    </row>
    <row r="32" spans="2:17" ht="15" thickBot="1">
      <c r="B32" s="62" t="s">
        <v>476</v>
      </c>
      <c r="C32" s="66">
        <f>SUM(C27:C31)</f>
        <v>0.99999999999999989</v>
      </c>
    </row>
    <row r="33" spans="2:17" ht="15" thickTop="1"/>
    <row r="34" spans="2:17" ht="15" thickBot="1">
      <c r="B34" s="78"/>
      <c r="C34" s="79"/>
      <c r="D34" s="79"/>
      <c r="E34" s="79"/>
      <c r="F34" s="79"/>
      <c r="G34" s="78"/>
      <c r="H34" s="78"/>
      <c r="I34" s="78"/>
      <c r="J34" s="87"/>
      <c r="K34" s="87"/>
      <c r="L34" s="78"/>
      <c r="M34" s="78"/>
      <c r="N34" s="78"/>
      <c r="O34" s="78"/>
      <c r="P34" s="78"/>
      <c r="Q34" s="78"/>
    </row>
    <row r="36" spans="2:17">
      <c r="B36" s="72" t="s">
        <v>486</v>
      </c>
      <c r="L36" t="s">
        <v>470</v>
      </c>
    </row>
    <row r="37" spans="2:17" ht="5.0999999999999996" customHeight="1"/>
    <row r="38" spans="2:17">
      <c r="B38" s="58" t="s">
        <v>13</v>
      </c>
      <c r="C38" s="22" t="s">
        <v>470</v>
      </c>
      <c r="D38" s="22" t="s">
        <v>471</v>
      </c>
      <c r="E38" s="22" t="s">
        <v>472</v>
      </c>
      <c r="F38" s="22" t="s">
        <v>473</v>
      </c>
      <c r="G38" s="22" t="s">
        <v>474</v>
      </c>
      <c r="I38" s="58" t="s">
        <v>13</v>
      </c>
      <c r="J38" s="58" t="s">
        <v>489</v>
      </c>
      <c r="K38" s="58" t="s">
        <v>490</v>
      </c>
      <c r="L38" s="22" t="str">
        <f>L36</f>
        <v>ปี 2557</v>
      </c>
      <c r="M38" s="22" t="s">
        <v>487</v>
      </c>
      <c r="N38" s="22" t="s">
        <v>488</v>
      </c>
    </row>
    <row r="39" spans="2:17">
      <c r="B39" s="86" t="s">
        <v>27</v>
      </c>
      <c r="C39" s="60">
        <f>SUMIF(DataSource!$M:$M,Calculate!$B39,DataSource!$N:$N)</f>
        <v>71998.50999999998</v>
      </c>
      <c r="D39" s="60">
        <f>SUMIF(DataSource!$M:$M,Calculate!$B39,DataSource!$O:$O)</f>
        <v>81614.600000000006</v>
      </c>
      <c r="E39" s="60">
        <f>SUMIF(DataSource!$M:$M,Calculate!$B39,DataSource!$P:$P)</f>
        <v>94560.069999999992</v>
      </c>
      <c r="F39" s="60">
        <f>SUMIF(DataSource!$M:$M,Calculate!$B39,DataSource!$Q:$Q)</f>
        <v>99918.17</v>
      </c>
      <c r="G39" s="60">
        <f>SUM(C39:F39)</f>
        <v>348091.35</v>
      </c>
      <c r="I39" s="86" t="s">
        <v>27</v>
      </c>
      <c r="J39" s="89">
        <v>3.8</v>
      </c>
      <c r="K39" s="89">
        <v>4.3</v>
      </c>
      <c r="L39" s="60">
        <f>VLOOKUP(I39,$B$39:$F$46,MATCH($L$38,$B$38:$F$38,0),0)</f>
        <v>71998.50999999998</v>
      </c>
      <c r="M39" s="60">
        <f>IF($L39=MAX($L$39:$L$46),$L39,"")</f>
        <v>71998.50999999998</v>
      </c>
      <c r="N39" s="60" t="str">
        <f>IF($L39=MIN($L$39:$L$46),$L39,"")</f>
        <v/>
      </c>
    </row>
    <row r="40" spans="2:17">
      <c r="B40" s="86" t="s">
        <v>37</v>
      </c>
      <c r="C40" s="60">
        <f>SUMIF(DataSource!$M:$M,Calculate!$B40,DataSource!$N:$N)</f>
        <v>4333.8500000000004</v>
      </c>
      <c r="D40" s="60">
        <f>SUMIF(DataSource!$M:$M,Calculate!$B40,DataSource!$O:$O)</f>
        <v>16789.189999999999</v>
      </c>
      <c r="E40" s="60">
        <f>SUMIF(DataSource!$M:$M,Calculate!$B40,DataSource!$P:$P)</f>
        <v>4991.54</v>
      </c>
      <c r="F40" s="60">
        <f>SUMIF(DataSource!$M:$M,Calculate!$B40,DataSource!$Q:$Q)</f>
        <v>4574.76</v>
      </c>
      <c r="G40" s="60">
        <f t="shared" ref="G40:G46" si="3">SUM(C40:F40)</f>
        <v>30689.340000000004</v>
      </c>
      <c r="I40" s="86" t="s">
        <v>37</v>
      </c>
      <c r="J40" s="89">
        <v>3.9</v>
      </c>
      <c r="K40" s="89">
        <v>4</v>
      </c>
      <c r="L40" s="60">
        <f t="shared" ref="L40:L46" si="4">VLOOKUP(I40,$B$39:$F$46,MATCH($L$38,$B$38:$F$38,0),0)</f>
        <v>4333.8500000000004</v>
      </c>
      <c r="M40" s="60" t="str">
        <f t="shared" ref="M40:M46" si="5">IF($L40=MAX($L$39:$L$46),$L40,"")</f>
        <v/>
      </c>
      <c r="N40" s="60" t="str">
        <f t="shared" ref="N40:N46" si="6">IF($L40=MIN($L$39:$L$46),$L40,"")</f>
        <v/>
      </c>
    </row>
    <row r="41" spans="2:17">
      <c r="B41" s="86" t="s">
        <v>67</v>
      </c>
      <c r="C41" s="60">
        <f>SUMIF(DataSource!$M:$M,Calculate!$B41,DataSource!$N:$N)</f>
        <v>1003.67</v>
      </c>
      <c r="D41" s="60">
        <f>SUMIF(DataSource!$M:$M,Calculate!$B41,DataSource!$O:$O)</f>
        <v>1320.18</v>
      </c>
      <c r="E41" s="60">
        <f>SUMIF(DataSource!$M:$M,Calculate!$B41,DataSource!$P:$P)</f>
        <v>112.4</v>
      </c>
      <c r="F41" s="60">
        <f>SUMIF(DataSource!$M:$M,Calculate!$B41,DataSource!$Q:$Q)</f>
        <v>-523.87</v>
      </c>
      <c r="G41" s="60">
        <f t="shared" si="3"/>
        <v>1912.38</v>
      </c>
      <c r="I41" s="86" t="s">
        <v>67</v>
      </c>
      <c r="J41" s="89">
        <v>3</v>
      </c>
      <c r="K41" s="89">
        <v>5</v>
      </c>
      <c r="L41" s="60">
        <f t="shared" si="4"/>
        <v>1003.67</v>
      </c>
      <c r="M41" s="60" t="str">
        <f t="shared" si="5"/>
        <v/>
      </c>
      <c r="N41" s="60" t="str">
        <f t="shared" si="6"/>
        <v/>
      </c>
    </row>
    <row r="42" spans="2:17">
      <c r="B42" s="86" t="s">
        <v>92</v>
      </c>
      <c r="C42" s="60">
        <f>SUMIF(DataSource!$M:$M,Calculate!$B42,DataSource!$N:$N)</f>
        <v>386.92</v>
      </c>
      <c r="D42" s="60">
        <f>SUMIF(DataSource!$M:$M,Calculate!$B42,DataSource!$O:$O)</f>
        <v>500.79</v>
      </c>
      <c r="E42" s="60">
        <f>SUMIF(DataSource!$M:$M,Calculate!$B42,DataSource!$P:$P)</f>
        <v>387.68</v>
      </c>
      <c r="F42" s="60">
        <f>SUMIF(DataSource!$M:$M,Calculate!$B42,DataSource!$Q:$Q)</f>
        <v>440.48</v>
      </c>
      <c r="G42" s="60">
        <f t="shared" si="3"/>
        <v>1715.8700000000001</v>
      </c>
      <c r="I42" s="86" t="s">
        <v>92</v>
      </c>
      <c r="J42" s="89">
        <v>8.5</v>
      </c>
      <c r="K42" s="89">
        <v>2.5</v>
      </c>
      <c r="L42" s="60">
        <f t="shared" si="4"/>
        <v>386.92</v>
      </c>
      <c r="M42" s="60" t="str">
        <f t="shared" si="5"/>
        <v/>
      </c>
      <c r="N42" s="60" t="str">
        <f t="shared" si="6"/>
        <v/>
      </c>
    </row>
    <row r="43" spans="2:17">
      <c r="B43" s="86" t="s">
        <v>111</v>
      </c>
      <c r="C43" s="60">
        <f>SUMIF(DataSource!$M:$M,Calculate!$B43,DataSource!$N:$N)</f>
        <v>841.35</v>
      </c>
      <c r="D43" s="60">
        <f>SUMIF(DataSource!$M:$M,Calculate!$B43,DataSource!$O:$O)</f>
        <v>1558.85</v>
      </c>
      <c r="E43" s="60">
        <f>SUMIF(DataSource!$M:$M,Calculate!$B43,DataSource!$P:$P)</f>
        <v>1485.0700000000002</v>
      </c>
      <c r="F43" s="60">
        <f>SUMIF(DataSource!$M:$M,Calculate!$B43,DataSource!$Q:$Q)</f>
        <v>1082.33</v>
      </c>
      <c r="G43" s="60">
        <f t="shared" si="3"/>
        <v>4967.6000000000004</v>
      </c>
      <c r="I43" s="86" t="s">
        <v>111</v>
      </c>
      <c r="J43" s="89">
        <v>3.6</v>
      </c>
      <c r="K43" s="89">
        <v>4.3</v>
      </c>
      <c r="L43" s="60">
        <f t="shared" si="4"/>
        <v>841.35</v>
      </c>
      <c r="M43" s="60" t="str">
        <f t="shared" si="5"/>
        <v/>
      </c>
      <c r="N43" s="60" t="str">
        <f t="shared" si="6"/>
        <v/>
      </c>
    </row>
    <row r="44" spans="2:17">
      <c r="B44" s="86" t="s">
        <v>154</v>
      </c>
      <c r="C44" s="60">
        <f>SUMIF(DataSource!$M:$M,Calculate!$B44,DataSource!$N:$N)</f>
        <v>112.85999999999999</v>
      </c>
      <c r="D44" s="60">
        <f>SUMIF(DataSource!$M:$M,Calculate!$B44,DataSource!$O:$O)</f>
        <v>301.89</v>
      </c>
      <c r="E44" s="60">
        <f>SUMIF(DataSource!$M:$M,Calculate!$B44,DataSource!$P:$P)</f>
        <v>472.21999999999997</v>
      </c>
      <c r="F44" s="60">
        <f>SUMIF(DataSource!$M:$M,Calculate!$B44,DataSource!$Q:$Q)</f>
        <v>462.22999999999996</v>
      </c>
      <c r="G44" s="60">
        <f t="shared" si="3"/>
        <v>1349.2</v>
      </c>
      <c r="I44" s="86" t="s">
        <v>154</v>
      </c>
      <c r="J44" s="89">
        <v>4</v>
      </c>
      <c r="K44" s="89">
        <v>4.3</v>
      </c>
      <c r="L44" s="60">
        <f t="shared" si="4"/>
        <v>112.85999999999999</v>
      </c>
      <c r="M44" s="60" t="str">
        <f t="shared" si="5"/>
        <v/>
      </c>
      <c r="N44" s="60" t="str">
        <f t="shared" si="6"/>
        <v/>
      </c>
    </row>
    <row r="45" spans="2:17">
      <c r="B45" s="86" t="s">
        <v>185</v>
      </c>
      <c r="C45" s="60">
        <f>SUMIF(DataSource!$M:$M,Calculate!$B45,DataSource!$N:$N)</f>
        <v>58.41</v>
      </c>
      <c r="D45" s="60">
        <f>SUMIF(DataSource!$M:$M,Calculate!$B45,DataSource!$O:$O)</f>
        <v>82.72</v>
      </c>
      <c r="E45" s="60">
        <f>SUMIF(DataSource!$M:$M,Calculate!$B45,DataSource!$P:$P)</f>
        <v>93.33</v>
      </c>
      <c r="F45" s="60">
        <f>SUMIF(DataSource!$M:$M,Calculate!$B45,DataSource!$Q:$Q)</f>
        <v>262.08</v>
      </c>
      <c r="G45" s="60">
        <f t="shared" si="3"/>
        <v>496.53999999999996</v>
      </c>
      <c r="I45" s="86" t="s">
        <v>185</v>
      </c>
      <c r="J45" s="89">
        <v>3.9</v>
      </c>
      <c r="K45" s="89">
        <v>3.8</v>
      </c>
      <c r="L45" s="60">
        <f t="shared" si="4"/>
        <v>58.41</v>
      </c>
      <c r="M45" s="60" t="str">
        <f t="shared" si="5"/>
        <v/>
      </c>
      <c r="N45" s="60" t="str">
        <f t="shared" si="6"/>
        <v/>
      </c>
    </row>
    <row r="46" spans="2:17">
      <c r="B46" s="86" t="s">
        <v>317</v>
      </c>
      <c r="C46" s="60">
        <f>SUMIF(DataSource!$M:$M,Calculate!$B46,DataSource!$N:$N)</f>
        <v>0</v>
      </c>
      <c r="D46" s="60">
        <f>SUMIF(DataSource!$M:$M,Calculate!$B46,DataSource!$O:$O)</f>
        <v>0</v>
      </c>
      <c r="E46" s="60">
        <f>SUMIF(DataSource!$M:$M,Calculate!$B46,DataSource!$P:$P)</f>
        <v>154.63999999999999</v>
      </c>
      <c r="F46" s="60">
        <f>SUMIF(DataSource!$M:$M,Calculate!$B46,DataSource!$Q:$Q)</f>
        <v>231.24</v>
      </c>
      <c r="G46" s="60">
        <f t="shared" si="3"/>
        <v>385.88</v>
      </c>
      <c r="I46" s="86" t="s">
        <v>317</v>
      </c>
      <c r="J46" s="89">
        <v>4.3</v>
      </c>
      <c r="K46" s="89">
        <v>4.0999999999999996</v>
      </c>
      <c r="L46" s="60">
        <f t="shared" si="4"/>
        <v>0</v>
      </c>
      <c r="M46" s="60" t="str">
        <f t="shared" si="5"/>
        <v/>
      </c>
      <c r="N46" s="60">
        <f t="shared" si="6"/>
        <v>0</v>
      </c>
    </row>
    <row r="47" spans="2:17" ht="15" thickBot="1">
      <c r="B47" s="62" t="s">
        <v>476</v>
      </c>
      <c r="C47" s="64">
        <f>SUM(C39:C46)</f>
        <v>78735.569999999992</v>
      </c>
      <c r="D47" s="64">
        <f>SUM(D39:D46)</f>
        <v>102168.22</v>
      </c>
      <c r="E47" s="64">
        <f>SUM(E39:E46)</f>
        <v>102256.94999999998</v>
      </c>
      <c r="F47" s="64">
        <f>SUM(F39:F46)</f>
        <v>106447.42</v>
      </c>
      <c r="G47" s="68">
        <f>SUM(G39:G46)</f>
        <v>389608.16</v>
      </c>
      <c r="I47" s="62" t="s">
        <v>476</v>
      </c>
      <c r="J47" s="85"/>
      <c r="K47" s="85"/>
      <c r="L47" s="68">
        <f>SUM(L39:L46)</f>
        <v>78735.569999999992</v>
      </c>
      <c r="M47" s="68">
        <f>SUM(M39:M46)</f>
        <v>71998.50999999998</v>
      </c>
      <c r="N47" s="68">
        <f>SUM(N39:N46)</f>
        <v>0</v>
      </c>
    </row>
    <row r="48" spans="2:17" ht="15" thickTop="1"/>
  </sheetData>
  <dataValidations count="1">
    <dataValidation type="list" allowBlank="1" showInputMessage="1" showErrorMessage="1" sqref="L36">
      <formula1>$B$17:$B$20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FB4AD"/>
  </sheetPr>
  <dimension ref="A1:BB200"/>
  <sheetViews>
    <sheetView showGridLines="0" showRowColHeaders="0" tabSelected="1" zoomScale="80" zoomScaleNormal="80" workbookViewId="0">
      <selection activeCell="C5" sqref="C5"/>
    </sheetView>
  </sheetViews>
  <sheetFormatPr defaultColWidth="8.75" defaultRowHeight="14.25"/>
  <cols>
    <col min="1" max="1" width="11.625" customWidth="1"/>
    <col min="2" max="2" width="3.625" customWidth="1"/>
    <col min="3" max="3" width="10.125" bestFit="1" customWidth="1"/>
    <col min="4" max="4" width="36" bestFit="1" customWidth="1"/>
    <col min="5" max="5" width="5.875" bestFit="1" customWidth="1"/>
    <col min="6" max="6" width="23.5" bestFit="1" customWidth="1"/>
    <col min="7" max="7" width="20.625" customWidth="1"/>
    <col min="8" max="8" width="29.625" customWidth="1"/>
    <col min="9" max="9" width="9" customWidth="1"/>
    <col min="10" max="10" width="3.625" customWidth="1"/>
    <col min="11" max="14" width="9" customWidth="1"/>
    <col min="15" max="15" width="2.625" customWidth="1"/>
  </cols>
  <sheetData>
    <row r="1" spans="1:54" ht="20.100000000000001" customHeight="1">
      <c r="A1" s="36"/>
      <c r="B1" s="37"/>
      <c r="C1" s="38"/>
      <c r="D1" s="38"/>
      <c r="E1" s="38"/>
      <c r="F1" s="38"/>
      <c r="G1" s="38"/>
      <c r="H1" s="38"/>
      <c r="I1" s="36"/>
      <c r="J1" s="36"/>
      <c r="K1" s="36"/>
      <c r="L1" s="36"/>
      <c r="M1" s="36"/>
      <c r="N1" s="36"/>
      <c r="O1" s="36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ht="20.100000000000001" customHeight="1">
      <c r="A2" s="36"/>
      <c r="B2" s="37"/>
      <c r="C2" s="90"/>
      <c r="D2" s="90"/>
      <c r="E2" s="90"/>
      <c r="F2" s="90"/>
      <c r="G2" s="38"/>
      <c r="H2" s="38"/>
      <c r="I2" s="36"/>
      <c r="J2" s="36"/>
      <c r="K2" s="36"/>
      <c r="L2" s="36"/>
      <c r="M2" s="36"/>
      <c r="N2" s="36"/>
      <c r="O2" s="3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4" ht="20.100000000000001" customHeight="1">
      <c r="A3" s="36"/>
      <c r="B3" s="37"/>
      <c r="C3" s="38"/>
      <c r="D3" s="39"/>
      <c r="E3" s="39"/>
      <c r="F3" s="39"/>
      <c r="G3" s="40"/>
      <c r="H3" s="41"/>
      <c r="I3" s="36"/>
      <c r="J3" s="36"/>
      <c r="K3" s="36"/>
      <c r="L3" s="36"/>
      <c r="M3" s="36"/>
      <c r="N3" s="36"/>
      <c r="O3" s="3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4">
      <c r="A4" s="36"/>
      <c r="B4" s="42"/>
      <c r="C4" s="2"/>
      <c r="D4" s="2"/>
      <c r="E4" s="2"/>
      <c r="F4" s="2"/>
      <c r="G4" s="2"/>
      <c r="H4" s="2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</row>
    <row r="5" spans="1:54" ht="20.100000000000001" customHeight="1">
      <c r="A5" s="36"/>
      <c r="B5" s="42"/>
      <c r="C5" s="44" t="s">
        <v>3</v>
      </c>
      <c r="D5" s="44" t="s">
        <v>4</v>
      </c>
      <c r="E5" s="44" t="s">
        <v>5</v>
      </c>
      <c r="F5" s="44" t="s">
        <v>6</v>
      </c>
      <c r="G5" s="44" t="s">
        <v>10</v>
      </c>
      <c r="H5" s="44" t="s">
        <v>12</v>
      </c>
      <c r="N5" s="43" t="s">
        <v>1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>
      <c r="A6" s="36"/>
      <c r="B6" s="42">
        <v>51</v>
      </c>
      <c r="C6" s="45" t="str">
        <f>VLOOKUP($B6,DataSource!$B:$L,2,0)</f>
        <v>SMM</v>
      </c>
      <c r="D6" s="45" t="str">
        <f>VLOOKUP($B6,DataSource!$B:$L,3,0)</f>
        <v>บริษัท สยามอินเตอร์มัลติมีเดีย จำกัด (มหาชน)</v>
      </c>
      <c r="E6" s="45" t="str">
        <f>VLOOKUP($B6,DataSource!$B:$L,4,0)</f>
        <v>SET</v>
      </c>
      <c r="F6" s="45" t="str">
        <f>VLOOKUP($B6,DataSource!$B:$L,5,0)</f>
        <v>บริการ</v>
      </c>
      <c r="G6" s="45" t="str">
        <f>VLOOKUP($B6,DataSource!$B:$L,9,0)</f>
        <v>0-2694-3031-3</v>
      </c>
      <c r="H6" s="46" t="str">
        <f>VLOOKUP($B6,DataSource!$B:$L,11,0)</f>
        <v>www.smm.co.th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4">
      <c r="A7" s="36"/>
      <c r="B7" s="42">
        <f>B6+1</f>
        <v>52</v>
      </c>
      <c r="C7" s="45" t="str">
        <f>VLOOKUP($B7,DataSource!$B:$L,2,0)</f>
        <v>SPC</v>
      </c>
      <c r="D7" s="45" t="str">
        <f>VLOOKUP($B7,DataSource!$B:$L,3,0)</f>
        <v>บริษัท สหพัฒนพิบูล จำกัด (มหาชน)</v>
      </c>
      <c r="E7" s="45" t="str">
        <f>VLOOKUP($B7,DataSource!$B:$L,4,0)</f>
        <v>SET</v>
      </c>
      <c r="F7" s="45" t="str">
        <f>VLOOKUP($B7,DataSource!$B:$L,5,0)</f>
        <v>บริการ</v>
      </c>
      <c r="G7" s="45" t="str">
        <f>VLOOKUP($B7,DataSource!$B:$L,9,0)</f>
        <v>0-2318-0062</v>
      </c>
      <c r="H7" s="46" t="str">
        <f>VLOOKUP($B7,DataSource!$B:$L,11,0)</f>
        <v>www.sahapat.co.th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4">
      <c r="A8" s="36"/>
      <c r="B8" s="42">
        <f t="shared" ref="B8:B25" si="0">B7+1</f>
        <v>53</v>
      </c>
      <c r="C8" s="45" t="str">
        <f>VLOOKUP($B8,DataSource!$B:$L,2,0)</f>
        <v>SPORT</v>
      </c>
      <c r="D8" s="45" t="str">
        <f>VLOOKUP($B8,DataSource!$B:$L,3,0)</f>
        <v>บริษัท สยามสปอร์ต ซินดิเคท จำกัด (มหาชน)</v>
      </c>
      <c r="E8" s="45" t="str">
        <f>VLOOKUP($B8,DataSource!$B:$L,4,0)</f>
        <v>SET</v>
      </c>
      <c r="F8" s="45" t="str">
        <f>VLOOKUP($B8,DataSource!$B:$L,5,0)</f>
        <v>บริการ</v>
      </c>
      <c r="G8" s="45" t="str">
        <f>VLOOKUP($B8,DataSource!$B:$L,9,0)</f>
        <v>0-2508-8000</v>
      </c>
      <c r="H8" s="46" t="str">
        <f>VLOOKUP($B8,DataSource!$B:$L,11,0)</f>
        <v>http://www.siamsport.co.th/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4">
      <c r="A9" s="36"/>
      <c r="B9" s="42">
        <f t="shared" si="0"/>
        <v>54</v>
      </c>
      <c r="C9" s="45" t="str">
        <f>VLOOKUP($B9,DataSource!$B:$L,2,0)</f>
        <v>STEC</v>
      </c>
      <c r="D9" s="45" t="str">
        <f>VLOOKUP($B9,DataSource!$B:$L,3,0)</f>
        <v>บริษัท ซิโน-ไทย เอ็นจีเนียริ่งแอนด์คอนสตรัคชั่น จำกัด(มหาชน)</v>
      </c>
      <c r="E9" s="45" t="str">
        <f>VLOOKUP($B9,DataSource!$B:$L,4,0)</f>
        <v>SET</v>
      </c>
      <c r="F9" s="45" t="str">
        <f>VLOOKUP($B9,DataSource!$B:$L,5,0)</f>
        <v>อสังหาริมทรัพย์และก่อสร้าง</v>
      </c>
      <c r="G9" s="45" t="str">
        <f>VLOOKUP($B9,DataSource!$B:$L,9,0)</f>
        <v>0-2260-1321-2</v>
      </c>
      <c r="H9" s="46" t="str">
        <f>VLOOKUP($B9,DataSource!$B:$L,11,0)</f>
        <v>www.stecon.co.th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</row>
    <row r="10" spans="1:54">
      <c r="A10" s="36"/>
      <c r="B10" s="42">
        <f t="shared" si="0"/>
        <v>55</v>
      </c>
      <c r="C10" s="45" t="str">
        <f>VLOOKUP($B10,DataSource!$B:$L,2,0)</f>
        <v>TASCO</v>
      </c>
      <c r="D10" s="45" t="str">
        <f>VLOOKUP($B10,DataSource!$B:$L,3,0)</f>
        <v>บริษัท ทิปโก้แอสฟัลท์ จำกัด (มหาชน)</v>
      </c>
      <c r="E10" s="45" t="str">
        <f>VLOOKUP($B10,DataSource!$B:$L,4,0)</f>
        <v>SET</v>
      </c>
      <c r="F10" s="45" t="str">
        <f>VLOOKUP($B10,DataSource!$B:$L,5,0)</f>
        <v>อสังหาริมทรัพย์และก่อสร้าง</v>
      </c>
      <c r="G10" s="45" t="str">
        <f>VLOOKUP($B10,DataSource!$B:$L,9,0)</f>
        <v>0-2273-6000</v>
      </c>
      <c r="H10" s="46" t="str">
        <f>VLOOKUP($B10,DataSource!$B:$L,11,0)</f>
        <v>http://www.tipcoasphalt.com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</row>
    <row r="11" spans="1:54">
      <c r="A11" s="36"/>
      <c r="B11" s="42">
        <f t="shared" si="0"/>
        <v>56</v>
      </c>
      <c r="C11" s="45" t="str">
        <f>VLOOKUP($B11,DataSource!$B:$L,2,0)</f>
        <v>TCCC</v>
      </c>
      <c r="D11" s="45" t="str">
        <f>VLOOKUP($B11,DataSource!$B:$L,3,0)</f>
        <v>บริษัท ไทยเซ็นทรัลเคมี จำกัด (มหาชน)</v>
      </c>
      <c r="E11" s="45" t="str">
        <f>VLOOKUP($B11,DataSource!$B:$L,4,0)</f>
        <v>SET</v>
      </c>
      <c r="F11" s="45" t="str">
        <f>VLOOKUP($B11,DataSource!$B:$L,5,0)</f>
        <v>สินค้าอุตสาหกรรม</v>
      </c>
      <c r="G11" s="45" t="str">
        <f>VLOOKUP($B11,DataSource!$B:$L,9,0)</f>
        <v>0-2639-8888</v>
      </c>
      <c r="H11" s="46" t="str">
        <f>VLOOKUP($B11,DataSource!$B:$L,11,0)</f>
        <v>www.tcccthai.com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4">
      <c r="A12" s="36"/>
      <c r="B12" s="42">
        <f t="shared" si="0"/>
        <v>57</v>
      </c>
      <c r="C12" s="45" t="str">
        <f>VLOOKUP($B12,DataSource!$B:$L,2,0)</f>
        <v>TEAMG</v>
      </c>
      <c r="D12" s="45" t="str">
        <f>VLOOKUP($B12,DataSource!$B:$L,3,0)</f>
        <v>บริษัท ทีม คอนซัลติ้ง เอนจิเนียริ่ง แอนด์ แมเนจเมนท์ จำกัด (มหาชน)</v>
      </c>
      <c r="E12" s="45" t="str">
        <f>VLOOKUP($B12,DataSource!$B:$L,4,0)</f>
        <v>SET</v>
      </c>
      <c r="F12" s="45" t="str">
        <f>VLOOKUP($B12,DataSource!$B:$L,5,0)</f>
        <v>บริการ</v>
      </c>
      <c r="G12" s="45" t="str">
        <f>VLOOKUP($B12,DataSource!$B:$L,9,0)</f>
        <v>0-2509-9000</v>
      </c>
      <c r="H12" s="46" t="str">
        <f>VLOOKUP($B12,DataSource!$B:$L,11,0)</f>
        <v>www.teamgroup.co.th</v>
      </c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4">
      <c r="A13" s="36"/>
      <c r="B13" s="42">
        <f t="shared" si="0"/>
        <v>58</v>
      </c>
      <c r="C13" s="45" t="str">
        <f>VLOOKUP($B13,DataSource!$B:$L,2,0)</f>
        <v>TIP</v>
      </c>
      <c r="D13" s="45" t="str">
        <f>VLOOKUP($B13,DataSource!$B:$L,3,0)</f>
        <v>บริษัท ทิพยประกันภัย จำกัด (มหาชน)</v>
      </c>
      <c r="E13" s="45" t="str">
        <f>VLOOKUP($B13,DataSource!$B:$L,4,0)</f>
        <v>SET</v>
      </c>
      <c r="F13" s="45" t="str">
        <f>VLOOKUP($B13,DataSource!$B:$L,5,0)</f>
        <v>ธุรกิจการเงิน</v>
      </c>
      <c r="G13" s="45" t="str">
        <f>VLOOKUP($B13,DataSource!$B:$L,9,0)</f>
        <v>0-2239-2200</v>
      </c>
      <c r="H13" s="46" t="str">
        <f>VLOOKUP($B13,DataSource!$B:$L,11,0)</f>
        <v>www.dhipaya.co.th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4">
      <c r="A14" s="36"/>
      <c r="B14" s="42">
        <f t="shared" si="0"/>
        <v>59</v>
      </c>
      <c r="C14" s="45" t="str">
        <f>VLOOKUP($B14,DataSource!$B:$L,2,0)</f>
        <v>TLHPF</v>
      </c>
      <c r="D14" s="45" t="str">
        <f>VLOOKUP($B14,DataSource!$B:$L,3,0)</f>
        <v>กองทุนรวมอสังหาริมทรัพย์ ไทยแลนด์ โฮสพีทาลิตี้</v>
      </c>
      <c r="E14" s="45" t="str">
        <f>VLOOKUP($B14,DataSource!$B:$L,4,0)</f>
        <v>SET</v>
      </c>
      <c r="F14" s="45" t="str">
        <f>VLOOKUP($B14,DataSource!$B:$L,5,0)</f>
        <v>อสังหาริมทรัพย์และก่อสร้าง</v>
      </c>
      <c r="G14" s="45" t="str">
        <f>VLOOKUP($B14,DataSource!$B:$L,9,0)</f>
        <v>0-2659-8888</v>
      </c>
      <c r="H14" s="46" t="str">
        <f>VLOOKUP($B14,DataSource!$B:$L,11,0)</f>
        <v>www.one-asset.com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>
      <c r="A15" s="36"/>
      <c r="B15" s="42">
        <f t="shared" si="0"/>
        <v>60</v>
      </c>
      <c r="C15" s="45" t="str">
        <f>VLOOKUP($B15,DataSource!$B:$L,2,0)</f>
        <v>TMI</v>
      </c>
      <c r="D15" s="45" t="str">
        <f>VLOOKUP($B15,DataSource!$B:$L,3,0)</f>
        <v>บริษัท ธีระมงคล อุตสาหกรรม จำกัด (มหาชน)</v>
      </c>
      <c r="E15" s="45" t="str">
        <f>VLOOKUP($B15,DataSource!$B:$L,4,0)</f>
        <v>mai</v>
      </c>
      <c r="F15" s="45" t="str">
        <f>VLOOKUP($B15,DataSource!$B:$L,5,0)</f>
        <v>สินค้าอุตสาหกรรม</v>
      </c>
      <c r="G15" s="45" t="str">
        <f>VLOOKUP($B15,DataSource!$B:$L,9,0)</f>
        <v>0-3485-4629</v>
      </c>
      <c r="H15" s="46" t="str">
        <f>VLOOKUP($B15,DataSource!$B:$L,11,0)</f>
        <v>www.thaiballast.com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>
      <c r="A16" s="36"/>
      <c r="B16" s="42">
        <f t="shared" si="0"/>
        <v>61</v>
      </c>
      <c r="C16" s="45" t="str">
        <f>VLOOKUP($B16,DataSource!$B:$L,2,0)</f>
        <v>TNH</v>
      </c>
      <c r="D16" s="45" t="str">
        <f>VLOOKUP($B16,DataSource!$B:$L,3,0)</f>
        <v>บริษัท โรงพยาบาลไทยนครินทร์ จำกัด (มหาชน)</v>
      </c>
      <c r="E16" s="45" t="str">
        <f>VLOOKUP($B16,DataSource!$B:$L,4,0)</f>
        <v>mai</v>
      </c>
      <c r="F16" s="45" t="str">
        <f>VLOOKUP($B16,DataSource!$B:$L,5,0)</f>
        <v>บริการ</v>
      </c>
      <c r="G16" s="45" t="str">
        <f>VLOOKUP($B16,DataSource!$B:$L,9,0)</f>
        <v>0-2361-2727</v>
      </c>
      <c r="H16" s="46" t="str">
        <f>VLOOKUP($B16,DataSource!$B:$L,11,0)</f>
        <v>www.thainakarin.co.th</v>
      </c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>
      <c r="A17" s="36"/>
      <c r="B17" s="42">
        <f t="shared" si="0"/>
        <v>62</v>
      </c>
      <c r="C17" s="45" t="str">
        <f>VLOOKUP($B17,DataSource!$B:$L,2,0)</f>
        <v>TNPF</v>
      </c>
      <c r="D17" s="45" t="str">
        <f>VLOOKUP($B17,DataSource!$B:$L,3,0)</f>
        <v>กองทุนรวมอสังหาริมทรัพย์และสิทธิการเช่าตรีนิตี้</v>
      </c>
      <c r="E17" s="45" t="str">
        <f>VLOOKUP($B17,DataSource!$B:$L,4,0)</f>
        <v>SET</v>
      </c>
      <c r="F17" s="45" t="str">
        <f>VLOOKUP($B17,DataSource!$B:$L,5,0)</f>
        <v>อสังหาริมทรัพย์และก่อสร้าง</v>
      </c>
      <c r="G17" s="45" t="str">
        <f>VLOOKUP($B17,DataSource!$B:$L,9,0)</f>
        <v>0-2686-9500</v>
      </c>
      <c r="H17" s="46" t="str">
        <f>VLOOKUP($B17,DataSource!$B:$L,11,0)</f>
        <v>www.cimb-principal.co.th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>
      <c r="A18" s="36"/>
      <c r="B18" s="42">
        <f t="shared" si="0"/>
        <v>63</v>
      </c>
      <c r="C18" s="45" t="str">
        <f>VLOOKUP($B18,DataSource!$B:$L,2,0)</f>
        <v>TRITN</v>
      </c>
      <c r="D18" s="45" t="str">
        <f>VLOOKUP($B18,DataSource!$B:$L,3,0)</f>
        <v>บริษัท ไทรทัน โฮลดิ้ง จำกัด (มหาชน)</v>
      </c>
      <c r="E18" s="45" t="str">
        <f>VLOOKUP($B18,DataSource!$B:$L,4,0)</f>
        <v>SET</v>
      </c>
      <c r="F18" s="45" t="str">
        <f>VLOOKUP($B18,DataSource!$B:$L,5,0)</f>
        <v>บริการ</v>
      </c>
      <c r="G18" s="45" t="str">
        <f>VLOOKUP($B18,DataSource!$B:$L,9,0)</f>
        <v>0-2553-5000</v>
      </c>
      <c r="H18" s="46" t="str">
        <f>VLOOKUP($B18,DataSource!$B:$L,11,0)</f>
        <v>www.triton.co.th</v>
      </c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>
      <c r="A19" s="36"/>
      <c r="B19" s="42">
        <f t="shared" si="0"/>
        <v>64</v>
      </c>
      <c r="C19" s="45" t="str">
        <f>VLOOKUP($B19,DataSource!$B:$L,2,0)</f>
        <v>TSTE</v>
      </c>
      <c r="D19" s="45" t="str">
        <f>VLOOKUP($B19,DataSource!$B:$L,3,0)</f>
        <v>บริษัท ไทยชูการ์ เทอร์มิเนิ้ล จำกัด (มหาชน)</v>
      </c>
      <c r="E19" s="45" t="str">
        <f>VLOOKUP($B19,DataSource!$B:$L,4,0)</f>
        <v>SET</v>
      </c>
      <c r="F19" s="45" t="str">
        <f>VLOOKUP($B19,DataSource!$B:$L,5,0)</f>
        <v>บริการ</v>
      </c>
      <c r="G19" s="45" t="str">
        <f>VLOOKUP($B19,DataSource!$B:$L,9,0)</f>
        <v>0-2183-4567</v>
      </c>
      <c r="H19" s="46" t="str">
        <f>VLOOKUP($B19,DataSource!$B:$L,11,0)</f>
        <v>www.tstegroup.com</v>
      </c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>
      <c r="A20" s="36"/>
      <c r="B20" s="42">
        <f t="shared" si="0"/>
        <v>65</v>
      </c>
      <c r="C20" s="45" t="str">
        <f>VLOOKUP($B20,DataSource!$B:$L,2,0)</f>
        <v>TWP</v>
      </c>
      <c r="D20" s="45" t="str">
        <f>VLOOKUP($B20,DataSource!$B:$L,3,0)</f>
        <v>บริษัท ไทยไวร์โพรดัคท์ จำกัด (มหาชน)</v>
      </c>
      <c r="E20" s="45" t="str">
        <f>VLOOKUP($B20,DataSource!$B:$L,4,0)</f>
        <v>SET</v>
      </c>
      <c r="F20" s="45" t="str">
        <f>VLOOKUP($B20,DataSource!$B:$L,5,0)</f>
        <v>สินค้าอุตสาหกรรม</v>
      </c>
      <c r="G20" s="45" t="str">
        <f>VLOOKUP($B20,DataSource!$B:$L,9,0)</f>
        <v>0-2992-6867</v>
      </c>
      <c r="H20" s="46" t="str">
        <f>VLOOKUP($B20,DataSource!$B:$L,11,0)</f>
        <v>www.thaiwireproducts.com</v>
      </c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>
      <c r="A21" s="36"/>
      <c r="B21" s="42">
        <f t="shared" si="0"/>
        <v>66</v>
      </c>
      <c r="C21" s="45" t="str">
        <f>VLOOKUP($B21,DataSource!$B:$L,2,0)</f>
        <v>UAC</v>
      </c>
      <c r="D21" s="45" t="str">
        <f>VLOOKUP($B21,DataSource!$B:$L,3,0)</f>
        <v>บริษัท ยูเอซี โกลบอล จำกัด (มหาชน)</v>
      </c>
      <c r="E21" s="45" t="str">
        <f>VLOOKUP($B21,DataSource!$B:$L,4,0)</f>
        <v>mai</v>
      </c>
      <c r="F21" s="45" t="str">
        <f>VLOOKUP($B21,DataSource!$B:$L,5,0)</f>
        <v>สินค้าอุตสาหกรรม</v>
      </c>
      <c r="G21" s="45" t="str">
        <f>VLOOKUP($B21,DataSource!$B:$L,9,0)</f>
        <v>0-2936-1701</v>
      </c>
      <c r="H21" s="46" t="str">
        <f>VLOOKUP($B21,DataSource!$B:$L,11,0)</f>
        <v>www.uac.co.th</v>
      </c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</row>
    <row r="22" spans="1:54">
      <c r="A22" s="36"/>
      <c r="B22" s="42">
        <f t="shared" si="0"/>
        <v>67</v>
      </c>
      <c r="C22" s="45" t="str">
        <f>VLOOKUP($B22,DataSource!$B:$L,2,0)</f>
        <v>UTP</v>
      </c>
      <c r="D22" s="45" t="str">
        <f>VLOOKUP($B22,DataSource!$B:$L,3,0)</f>
        <v>บริษัท ยูไนเต็ด เปเปอร์ จำกัด (มหาชน)</v>
      </c>
      <c r="E22" s="45" t="str">
        <f>VLOOKUP($B22,DataSource!$B:$L,4,0)</f>
        <v>SET</v>
      </c>
      <c r="F22" s="45" t="str">
        <f>VLOOKUP($B22,DataSource!$B:$L,5,0)</f>
        <v>สินค้าอุตสาหกรรม</v>
      </c>
      <c r="G22" s="45" t="str">
        <f>VLOOKUP($B22,DataSource!$B:$L,9,0)</f>
        <v>0-2910-2700-8</v>
      </c>
      <c r="H22" s="46" t="str">
        <f>VLOOKUP($B22,DataSource!$B:$L,11,0)</f>
        <v>www.unitedpaper.co.th</v>
      </c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</row>
    <row r="23" spans="1:54">
      <c r="A23" s="36"/>
      <c r="B23" s="42">
        <f t="shared" si="0"/>
        <v>68</v>
      </c>
      <c r="C23" s="45" t="str">
        <f>VLOOKUP($B23,DataSource!$B:$L,2,0)</f>
        <v>VCOM</v>
      </c>
      <c r="D23" s="45" t="str">
        <f>VLOOKUP($B23,DataSource!$B:$L,3,0)</f>
        <v>บริษัท วินท์คอม เทคโนโลยี จำกัด (มหาชน)</v>
      </c>
      <c r="E23" s="45" t="str">
        <f>VLOOKUP($B23,DataSource!$B:$L,4,0)</f>
        <v>mai</v>
      </c>
      <c r="F23" s="45" t="str">
        <f>VLOOKUP($B23,DataSource!$B:$L,5,0)</f>
        <v>เทคโนโลยี</v>
      </c>
      <c r="G23" s="45" t="str">
        <f>VLOOKUP($B23,DataSource!$B:$L,9,0)</f>
        <v>0-2661-7979</v>
      </c>
      <c r="H23" s="46" t="str">
        <f>VLOOKUP($B23,DataSource!$B:$L,11,0)</f>
        <v>www.vintcom.co.th</v>
      </c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</row>
    <row r="24" spans="1:54">
      <c r="A24" s="36"/>
      <c r="B24" s="42">
        <f t="shared" si="0"/>
        <v>69</v>
      </c>
      <c r="C24" s="45" t="str">
        <f>VLOOKUP($B24,DataSource!$B:$L,2,0)</f>
        <v>WICE</v>
      </c>
      <c r="D24" s="45" t="str">
        <f>VLOOKUP($B24,DataSource!$B:$L,3,0)</f>
        <v>บริษัท ไวส์ โลจิสติกส์ จำกัด (มหาชน)</v>
      </c>
      <c r="E24" s="45" t="str">
        <f>VLOOKUP($B24,DataSource!$B:$L,4,0)</f>
        <v>SET</v>
      </c>
      <c r="F24" s="45" t="str">
        <f>VLOOKUP($B24,DataSource!$B:$L,5,0)</f>
        <v>บริการ</v>
      </c>
      <c r="G24" s="45" t="str">
        <f>VLOOKUP($B24,DataSource!$B:$L,9,0)</f>
        <v>0-2681-6181</v>
      </c>
      <c r="H24" s="46" t="str">
        <f>VLOOKUP($B24,DataSource!$B:$L,11,0)</f>
        <v>www.wice.co.th</v>
      </c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</row>
    <row r="25" spans="1:54">
      <c r="A25" s="36"/>
      <c r="B25" s="42">
        <f t="shared" si="0"/>
        <v>70</v>
      </c>
      <c r="C25" s="47" t="str">
        <f>VLOOKUP($B25,DataSource!$B:$L,2,0)</f>
        <v>YCI</v>
      </c>
      <c r="D25" s="47" t="str">
        <f>VLOOKUP($B25,DataSource!$B:$L,3,0)</f>
        <v>บริษัท ยงไทย จำกัด (มหาชน)</v>
      </c>
      <c r="E25" s="47" t="str">
        <f>VLOOKUP($B25,DataSource!$B:$L,4,0)</f>
        <v>SET</v>
      </c>
      <c r="F25" s="47" t="str">
        <f>VLOOKUP($B25,DataSource!$B:$L,5,0)</f>
        <v>สินค้าอุตสาหกรรม</v>
      </c>
      <c r="G25" s="47" t="str">
        <f>VLOOKUP($B25,DataSource!$B:$L,9,0)</f>
        <v>0-2294-3364-8</v>
      </c>
      <c r="H25" s="48" t="str">
        <f>VLOOKUP($B25,DataSource!$B:$L,11,0)</f>
        <v>www.yongthaipubliccompany.wordpress.com</v>
      </c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>
      <c r="A26" s="36"/>
      <c r="B26" s="42"/>
      <c r="D26" s="2"/>
      <c r="E26" s="2"/>
      <c r="F26" s="2"/>
      <c r="G26" s="2"/>
      <c r="H26" s="2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>
      <c r="A27" s="36"/>
      <c r="B27" s="42"/>
      <c r="C27" s="9" t="s">
        <v>2</v>
      </c>
      <c r="D27" s="2"/>
      <c r="E27" s="2"/>
      <c r="F27" s="2"/>
      <c r="G27" s="2"/>
      <c r="H27" s="2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</row>
    <row r="28" spans="1:54">
      <c r="A28" s="36"/>
      <c r="B28" s="42"/>
      <c r="C28" s="2"/>
      <c r="D28" s="2"/>
      <c r="E28" s="2"/>
      <c r="F28" s="2"/>
      <c r="G28" s="2"/>
      <c r="H28" s="2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</row>
    <row r="29" spans="1:54">
      <c r="A29" s="36"/>
      <c r="B29" s="42"/>
      <c r="C29" s="2"/>
      <c r="D29" s="2"/>
      <c r="E29" s="2"/>
      <c r="F29" s="2"/>
      <c r="G29" s="2"/>
      <c r="H29" s="2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</row>
    <row r="30" spans="1:54">
      <c r="A30" s="36"/>
      <c r="B30" s="42"/>
      <c r="C30" s="2"/>
      <c r="D30" s="2"/>
      <c r="E30" s="2"/>
      <c r="F30" s="2"/>
      <c r="G30" s="2"/>
      <c r="H30" s="2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</row>
    <row r="31" spans="1:54">
      <c r="A31" s="36"/>
      <c r="B31" s="42"/>
      <c r="C31" s="2"/>
      <c r="D31" s="2"/>
      <c r="E31" s="2"/>
      <c r="F31" s="2"/>
      <c r="G31" s="2"/>
      <c r="H31" s="2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</row>
    <row r="32" spans="1:54">
      <c r="A32" s="36"/>
      <c r="B32" s="42"/>
      <c r="C32" s="2"/>
      <c r="D32" s="2"/>
      <c r="E32" s="2"/>
      <c r="F32" s="2"/>
      <c r="G32" s="2"/>
      <c r="H32" s="2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</row>
    <row r="33" spans="1:54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</row>
    <row r="34" spans="1:5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</row>
    <row r="35" spans="1:5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</row>
    <row r="36" spans="1:54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</row>
    <row r="37" spans="1:54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</row>
    <row r="38" spans="1:54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</row>
    <row r="39" spans="1:5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</row>
    <row r="40" spans="1:54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</row>
    <row r="41" spans="1:54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</row>
    <row r="42" spans="1:54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</row>
    <row r="43" spans="1:54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</row>
    <row r="44" spans="1:54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</row>
    <row r="45" spans="1:54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</row>
    <row r="46" spans="1:54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</row>
    <row r="47" spans="1:54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</row>
    <row r="48" spans="1:54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</row>
    <row r="49" spans="1:5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54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</row>
    <row r="51" spans="1:54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</row>
    <row r="52" spans="1:5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</row>
    <row r="53" spans="1:5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</row>
    <row r="54" spans="1:5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</row>
    <row r="55" spans="1:54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</row>
    <row r="56" spans="1:54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</row>
    <row r="57" spans="1:54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</row>
    <row r="58" spans="1:54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</row>
    <row r="59" spans="1:54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</row>
    <row r="60" spans="1:54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</row>
    <row r="61" spans="1:5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</row>
    <row r="62" spans="1:5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</row>
    <row r="63" spans="1:54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</row>
    <row r="64" spans="1:5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</row>
    <row r="65" spans="1:54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</row>
    <row r="66" spans="1:54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</row>
    <row r="67" spans="1:54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</row>
    <row r="68" spans="1:54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</row>
    <row r="69" spans="1:54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</row>
    <row r="70" spans="1:54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</row>
    <row r="71" spans="1:54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</row>
    <row r="72" spans="1:54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</row>
    <row r="73" spans="1:54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</row>
    <row r="74" spans="1:54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</row>
    <row r="75" spans="1:54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</row>
    <row r="76" spans="1:54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</row>
    <row r="77" spans="1:54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</row>
    <row r="78" spans="1:54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</row>
    <row r="79" spans="1:54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</row>
    <row r="80" spans="1:54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</row>
    <row r="81" spans="1:54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</row>
    <row r="82" spans="1:54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</row>
    <row r="83" spans="1:54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</row>
    <row r="84" spans="1:5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</row>
    <row r="85" spans="1:54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</row>
    <row r="86" spans="1:54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</row>
    <row r="87" spans="1:54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</row>
    <row r="88" spans="1:54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</row>
    <row r="89" spans="1:54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</row>
    <row r="90" spans="1:54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</row>
    <row r="91" spans="1:54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</row>
    <row r="92" spans="1:54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</row>
    <row r="93" spans="1:54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</row>
    <row r="94" spans="1:5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</row>
    <row r="95" spans="1:54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</row>
    <row r="96" spans="1:54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</row>
    <row r="97" spans="1:54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</row>
    <row r="98" spans="1:54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</row>
    <row r="99" spans="1:54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</row>
    <row r="100" spans="1:54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</row>
    <row r="101" spans="1:54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</row>
    <row r="102" spans="1:54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</row>
    <row r="103" spans="1:54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</row>
    <row r="104" spans="1:5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</row>
    <row r="105" spans="1:54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</row>
    <row r="106" spans="1:54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</row>
    <row r="107" spans="1:54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</row>
    <row r="108" spans="1:5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</row>
    <row r="109" spans="1:5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</row>
    <row r="110" spans="1:54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</row>
    <row r="111" spans="1:54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</row>
    <row r="112" spans="1:54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</row>
    <row r="113" spans="1:54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</row>
    <row r="114" spans="1:5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</row>
    <row r="115" spans="1:54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</row>
    <row r="116" spans="1:54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</row>
    <row r="117" spans="1:54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</row>
    <row r="118" spans="1:54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</row>
    <row r="119" spans="1:54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</row>
    <row r="120" spans="1:54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</row>
    <row r="121" spans="1:54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</row>
    <row r="122" spans="1:54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</row>
    <row r="123" spans="1:54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</row>
    <row r="124" spans="1:5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</row>
    <row r="125" spans="1:54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</row>
    <row r="126" spans="1:54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</row>
    <row r="127" spans="1:54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</row>
    <row r="128" spans="1:54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</row>
    <row r="129" spans="1:54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</row>
    <row r="130" spans="1:54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</row>
    <row r="131" spans="1:54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</row>
    <row r="132" spans="1:54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</row>
    <row r="133" spans="1:54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</row>
    <row r="134" spans="1:5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</row>
    <row r="135" spans="1:54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</row>
    <row r="136" spans="1:54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</row>
    <row r="137" spans="1:54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</row>
    <row r="138" spans="1:54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</row>
    <row r="139" spans="1:54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</row>
    <row r="140" spans="1:5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</row>
    <row r="141" spans="1:54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</row>
    <row r="142" spans="1:54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</row>
    <row r="143" spans="1:54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</row>
    <row r="144" spans="1:5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</row>
    <row r="145" spans="1:54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</row>
    <row r="146" spans="1:54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</row>
    <row r="147" spans="1:54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</row>
    <row r="148" spans="1:54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</row>
    <row r="149" spans="1:54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</row>
    <row r="150" spans="1:54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</row>
    <row r="151" spans="1:54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</row>
    <row r="152" spans="1:54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</row>
    <row r="153" spans="1:54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</row>
    <row r="154" spans="1: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</row>
    <row r="155" spans="1:54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</row>
    <row r="156" spans="1:54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</row>
    <row r="157" spans="1:54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</row>
    <row r="158" spans="1:54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</row>
    <row r="159" spans="1:54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</row>
    <row r="160" spans="1:54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</row>
    <row r="161" spans="1:54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</row>
    <row r="162" spans="1:54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</row>
    <row r="163" spans="1:54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</row>
    <row r="164" spans="1:5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</row>
    <row r="165" spans="1:54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</row>
    <row r="166" spans="1:54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</row>
    <row r="167" spans="1:54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</row>
    <row r="168" spans="1:54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</row>
    <row r="169" spans="1:54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</row>
    <row r="170" spans="1:54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</row>
    <row r="171" spans="1:54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</row>
    <row r="172" spans="1:54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</row>
    <row r="173" spans="1:54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</row>
    <row r="174" spans="1:5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</row>
    <row r="175" spans="1:54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</row>
    <row r="176" spans="1:54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</row>
    <row r="177" spans="1:54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</row>
    <row r="178" spans="1:54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</row>
    <row r="179" spans="1:54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</row>
    <row r="180" spans="1:54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</row>
    <row r="181" spans="1:54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</row>
    <row r="182" spans="1:54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</row>
    <row r="183" spans="1:54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</row>
    <row r="184" spans="1:5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</row>
    <row r="185" spans="1:54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</row>
    <row r="186" spans="1:54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</row>
    <row r="187" spans="1:54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</row>
    <row r="188" spans="1:54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</row>
    <row r="189" spans="1:54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</row>
    <row r="190" spans="1:54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</row>
    <row r="191" spans="1:54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</row>
    <row r="192" spans="1:54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</row>
    <row r="193" spans="1:54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</row>
    <row r="194" spans="1:5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</row>
    <row r="195" spans="1:54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</row>
    <row r="196" spans="1:54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</row>
    <row r="197" spans="1:54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</row>
    <row r="198" spans="1:54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</row>
    <row r="199" spans="1:54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</row>
    <row r="200" spans="1:54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</row>
  </sheetData>
  <mergeCells count="1">
    <mergeCell ref="C2:F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8</xdr:col>
                    <xdr:colOff>85725</xdr:colOff>
                    <xdr:row>4</xdr:row>
                    <xdr:rowOff>9525</xdr:rowOff>
                  </from>
                  <to>
                    <xdr:col>8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FB4AD"/>
  </sheetPr>
  <dimension ref="A1:BB200"/>
  <sheetViews>
    <sheetView showGridLines="0" showRowColHeaders="0" zoomScale="80" zoomScaleNormal="80" workbookViewId="0">
      <selection activeCell="E5" sqref="E5"/>
    </sheetView>
  </sheetViews>
  <sheetFormatPr defaultColWidth="0" defaultRowHeight="14.25"/>
  <cols>
    <col min="1" max="1" width="11.625" customWidth="1"/>
    <col min="2" max="2" width="3.625" customWidth="1"/>
    <col min="3" max="3" width="12.375" customWidth="1"/>
    <col min="4" max="4" width="3.625" customWidth="1"/>
    <col min="5" max="5" width="36" customWidth="1"/>
    <col min="6" max="6" width="23.5" bestFit="1" customWidth="1"/>
    <col min="7" max="7" width="20.625" customWidth="1"/>
    <col min="8" max="8" width="29.625" customWidth="1"/>
    <col min="9" max="9" width="9" customWidth="1"/>
    <col min="10" max="10" width="3.625" customWidth="1"/>
    <col min="11" max="14" width="9" customWidth="1"/>
    <col min="15" max="15" width="2.625" customWidth="1"/>
  </cols>
  <sheetData>
    <row r="1" spans="1:54" ht="20.100000000000001" customHeight="1">
      <c r="A1" s="36"/>
      <c r="B1" s="37"/>
      <c r="C1" s="38"/>
      <c r="D1" s="38"/>
      <c r="E1" s="38"/>
      <c r="F1" s="38"/>
      <c r="G1" s="38"/>
      <c r="H1" s="38"/>
      <c r="I1" s="36"/>
      <c r="J1" s="36"/>
      <c r="K1" s="36"/>
      <c r="L1" s="36"/>
      <c r="M1" s="36"/>
      <c r="N1" s="36"/>
      <c r="O1" s="36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ht="20.100000000000001" customHeight="1">
      <c r="A2" s="36"/>
      <c r="B2" s="37"/>
      <c r="C2" s="90"/>
      <c r="D2" s="90"/>
      <c r="E2" s="90"/>
      <c r="F2" s="90"/>
      <c r="G2" s="38"/>
      <c r="H2" s="38"/>
      <c r="I2" s="36"/>
      <c r="J2" s="36"/>
      <c r="K2" s="36"/>
      <c r="L2" s="36"/>
      <c r="M2" s="36"/>
      <c r="N2" s="36"/>
      <c r="O2" s="3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4" ht="20.100000000000001" customHeight="1">
      <c r="A3" s="36"/>
      <c r="B3" s="37"/>
      <c r="C3" s="38"/>
      <c r="D3" s="39"/>
      <c r="E3" s="39"/>
      <c r="F3" s="39"/>
      <c r="G3" s="40"/>
      <c r="H3" s="41"/>
      <c r="I3" s="36"/>
      <c r="J3" s="36"/>
      <c r="K3" s="36"/>
      <c r="L3" s="36"/>
      <c r="M3" s="36"/>
      <c r="N3" s="36"/>
      <c r="O3" s="3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4">
      <c r="A4" s="36"/>
      <c r="B4" s="42"/>
      <c r="C4" s="2"/>
      <c r="D4" s="2"/>
      <c r="E4" s="2"/>
      <c r="F4" s="2"/>
      <c r="G4" s="2"/>
      <c r="H4" s="2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</row>
    <row r="5" spans="1:54" ht="20.100000000000001" customHeight="1">
      <c r="A5" s="36"/>
      <c r="B5" s="42"/>
      <c r="C5" s="50" t="s">
        <v>3</v>
      </c>
      <c r="D5" s="45"/>
      <c r="E5" s="56" t="s">
        <v>445</v>
      </c>
      <c r="F5" s="45"/>
      <c r="G5" s="45"/>
      <c r="H5" s="2"/>
      <c r="N5" s="43" t="s">
        <v>1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>
      <c r="A6" s="36"/>
      <c r="B6" s="42"/>
      <c r="C6" s="51"/>
      <c r="D6" s="45"/>
      <c r="E6" s="45"/>
      <c r="F6" s="45"/>
      <c r="G6" s="45"/>
      <c r="H6" s="2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4">
      <c r="A7" s="36"/>
      <c r="B7" s="42">
        <v>16</v>
      </c>
      <c r="C7" s="50" t="s">
        <v>4</v>
      </c>
      <c r="D7" s="45"/>
      <c r="E7" s="52" t="str">
        <f>VLOOKUP($E$5,DataSource!$C:$L,MATCH(C7,DataSource!$C$6:$L$6,0),0)</f>
        <v>บริษัท ยูไนเต็ด เปเปอร์ จำกัด (มหาชน)</v>
      </c>
      <c r="F7" s="52"/>
      <c r="G7" s="45"/>
      <c r="H7" s="2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4">
      <c r="A8" s="36"/>
      <c r="B8" s="42"/>
      <c r="C8" s="51"/>
      <c r="D8" s="45"/>
      <c r="E8" s="45"/>
      <c r="F8" s="45"/>
      <c r="G8" s="45"/>
      <c r="H8" s="2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4">
      <c r="A9" s="36"/>
      <c r="B9" s="42"/>
      <c r="C9" s="50" t="s">
        <v>5</v>
      </c>
      <c r="D9" s="45"/>
      <c r="E9" s="52" t="str">
        <f>VLOOKUP($E$5,DataSource!$C:$L,MATCH(C9,DataSource!$C$6:$L$6,0),0)</f>
        <v>SET</v>
      </c>
      <c r="F9" s="52"/>
      <c r="G9" s="45"/>
      <c r="H9" s="2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</row>
    <row r="10" spans="1:54">
      <c r="A10" s="36"/>
      <c r="B10" s="42"/>
      <c r="C10" s="51"/>
      <c r="D10" s="45"/>
      <c r="E10" s="45"/>
      <c r="F10" s="45"/>
      <c r="G10" s="45"/>
      <c r="H10" s="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</row>
    <row r="11" spans="1:54">
      <c r="A11" s="36"/>
      <c r="B11" s="42"/>
      <c r="C11" s="53" t="s">
        <v>6</v>
      </c>
      <c r="D11" s="45"/>
      <c r="E11" s="52" t="str">
        <f>VLOOKUP($E$5,DataSource!$C:$L,MATCH(C11,DataSource!$C$6:$L$6,0),0)</f>
        <v>สินค้าอุตสาหกรรม</v>
      </c>
      <c r="F11" s="52"/>
      <c r="G11" s="45"/>
      <c r="H11" s="2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4">
      <c r="A12" s="36"/>
      <c r="B12" s="42"/>
      <c r="C12" s="51"/>
      <c r="D12" s="45"/>
      <c r="E12" s="45"/>
      <c r="F12" s="45"/>
      <c r="G12" s="45"/>
      <c r="H12" s="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4">
      <c r="A13" s="36"/>
      <c r="B13" s="42"/>
      <c r="C13" s="50" t="s">
        <v>7</v>
      </c>
      <c r="D13" s="45"/>
      <c r="E13" s="52" t="str">
        <f>VLOOKUP($E$5,DataSource!$C:$L,MATCH(C13,DataSource!$C$6:$L$6,0),0)</f>
        <v>กระดาษและวัสดุการพิมพ์</v>
      </c>
      <c r="F13" s="52"/>
      <c r="G13" s="45"/>
      <c r="H13" s="2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4">
      <c r="A14" s="36"/>
      <c r="B14" s="42"/>
      <c r="C14" s="51"/>
      <c r="D14" s="45"/>
      <c r="E14" s="45"/>
      <c r="F14" s="45"/>
      <c r="G14" s="45"/>
      <c r="H14" s="2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>
      <c r="A15" s="36"/>
      <c r="B15" s="42"/>
      <c r="C15" s="50" t="s">
        <v>8</v>
      </c>
      <c r="D15" s="45"/>
      <c r="E15" s="91" t="str">
        <f>VLOOKUP($E$5,DataSource!$C:$L,MATCH(C15,DataSource!$C$6:$L$6,0),0)</f>
        <v>113 - 115 ถนนริมคลองประปา แขวงบางซื่อ เขตบางซื่อ กทม.</v>
      </c>
      <c r="F15" s="91"/>
      <c r="G15" s="45"/>
      <c r="H15" s="2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>
      <c r="A16" s="36"/>
      <c r="B16" s="42"/>
      <c r="C16" s="45"/>
      <c r="D16" s="45"/>
      <c r="E16" s="91"/>
      <c r="F16" s="91"/>
      <c r="G16" s="45"/>
      <c r="H16" s="2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>
      <c r="A17" s="36"/>
      <c r="B17" s="42"/>
      <c r="C17" s="45"/>
      <c r="D17" s="45"/>
      <c r="E17" s="91"/>
      <c r="F17" s="91"/>
      <c r="G17" s="45"/>
      <c r="H17" s="2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>
      <c r="A18" s="36"/>
      <c r="B18" s="42"/>
      <c r="C18" s="45"/>
      <c r="D18" s="45"/>
      <c r="E18" s="91"/>
      <c r="F18" s="91"/>
      <c r="G18" s="45"/>
      <c r="H18" s="2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>
      <c r="A19" s="36"/>
      <c r="B19" s="42"/>
      <c r="C19" s="45"/>
      <c r="D19" s="45"/>
      <c r="E19" s="45"/>
      <c r="F19" s="45"/>
      <c r="G19" s="45"/>
      <c r="H19" s="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>
      <c r="A20" s="36"/>
      <c r="B20" s="42"/>
      <c r="C20" s="50" t="s">
        <v>9</v>
      </c>
      <c r="D20" s="2"/>
      <c r="E20" s="54">
        <f>VLOOKUP($E$5,DataSource!$C:$L,MATCH(C20,DataSource!$C$6:$L$6,0),0)</f>
        <v>10800</v>
      </c>
      <c r="F20" s="55"/>
      <c r="G20" s="2"/>
      <c r="H20" s="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>
      <c r="A21" s="36"/>
      <c r="B21" s="42"/>
      <c r="C21" s="2"/>
      <c r="D21" s="2"/>
      <c r="E21" s="2"/>
      <c r="F21" s="2"/>
      <c r="G21" s="2"/>
      <c r="H21" s="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</row>
    <row r="22" spans="1:54">
      <c r="A22" s="36"/>
      <c r="B22" s="42"/>
      <c r="C22" s="50" t="s">
        <v>10</v>
      </c>
      <c r="D22" s="2"/>
      <c r="E22" s="52" t="str">
        <f>VLOOKUP($E$5,DataSource!$C:$L,MATCH(C22,DataSource!$C$6:$L$6,0),0)</f>
        <v>0-2910-2700-8</v>
      </c>
      <c r="F22" s="55"/>
      <c r="G22" s="2"/>
      <c r="H22" s="2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</row>
    <row r="23" spans="1:54">
      <c r="A23" s="36"/>
      <c r="B23" s="42"/>
      <c r="C23" s="2"/>
      <c r="D23" s="2"/>
      <c r="E23" s="2"/>
      <c r="F23" s="2"/>
      <c r="G23" s="2"/>
      <c r="H23" s="2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</row>
    <row r="24" spans="1:54">
      <c r="A24" s="36"/>
      <c r="B24" s="42"/>
      <c r="C24" s="50" t="s">
        <v>11</v>
      </c>
      <c r="D24" s="2"/>
      <c r="E24" s="52" t="str">
        <f>VLOOKUP($E$5,DataSource!$C:$L,MATCH(C24,DataSource!$C$6:$L$6,0),0)</f>
        <v>0-2910-2709</v>
      </c>
      <c r="F24" s="55"/>
      <c r="G24" s="2"/>
      <c r="H24" s="2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</row>
    <row r="25" spans="1:54">
      <c r="A25" s="36"/>
      <c r="B25" s="42"/>
      <c r="C25" s="2"/>
      <c r="D25" s="2"/>
      <c r="E25" s="2"/>
      <c r="F25" s="2"/>
      <c r="G25" s="2"/>
      <c r="H25" s="2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>
      <c r="A26" s="36"/>
      <c r="B26" s="42"/>
      <c r="C26" s="50" t="s">
        <v>12</v>
      </c>
      <c r="D26" s="2"/>
      <c r="E26" s="52" t="str">
        <f>VLOOKUP($E$5,DataSource!$C:$L,MATCH(C26,DataSource!$C$6:$L$6,0),0)</f>
        <v>www.unitedpaper.co.th</v>
      </c>
      <c r="F26" s="55"/>
      <c r="G26" s="2"/>
      <c r="H26" s="2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>
      <c r="A27" s="36"/>
      <c r="B27" s="42"/>
      <c r="C27" s="2"/>
      <c r="D27" s="2"/>
      <c r="E27" s="2"/>
      <c r="F27" s="2"/>
      <c r="G27" s="2"/>
      <c r="H27" s="2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</row>
    <row r="28" spans="1:54">
      <c r="A28" s="36"/>
      <c r="B28" s="42"/>
      <c r="C28" s="9" t="s">
        <v>2</v>
      </c>
      <c r="D28" s="2"/>
      <c r="E28" s="2"/>
      <c r="F28" s="2"/>
      <c r="G28" s="2"/>
      <c r="H28" s="2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</row>
    <row r="29" spans="1:54">
      <c r="A29" s="36"/>
      <c r="B29" s="42"/>
      <c r="C29" s="2"/>
      <c r="D29" s="2"/>
      <c r="E29" s="2"/>
      <c r="F29" s="2"/>
      <c r="G29" s="2"/>
      <c r="H29" s="2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</row>
    <row r="30" spans="1:54">
      <c r="A30" s="36"/>
      <c r="B30" s="42"/>
      <c r="C30" s="2"/>
      <c r="D30" s="2"/>
      <c r="E30" s="2"/>
      <c r="F30" s="2"/>
      <c r="G30" s="2"/>
      <c r="H30" s="2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</row>
    <row r="31" spans="1:54">
      <c r="A31" s="36"/>
      <c r="B31" s="42"/>
      <c r="C31" s="2"/>
      <c r="D31" s="2"/>
      <c r="E31" s="2"/>
      <c r="F31" s="2"/>
      <c r="G31" s="2"/>
      <c r="H31" s="2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</row>
    <row r="32" spans="1:54">
      <c r="A32" s="36"/>
      <c r="B32" s="42"/>
      <c r="C32" s="2"/>
      <c r="D32" s="2"/>
      <c r="E32" s="2"/>
      <c r="F32" s="2"/>
      <c r="G32" s="2"/>
      <c r="H32" s="2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</row>
    <row r="33" spans="1:54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</row>
    <row r="34" spans="1:5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</row>
    <row r="35" spans="1:5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</row>
    <row r="36" spans="1:54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</row>
    <row r="37" spans="1:54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</row>
    <row r="38" spans="1:54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</row>
    <row r="39" spans="1:5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</row>
    <row r="40" spans="1:54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</row>
    <row r="41" spans="1:54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</row>
    <row r="42" spans="1:54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</row>
    <row r="43" spans="1:54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</row>
    <row r="44" spans="1:54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</row>
    <row r="45" spans="1:54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</row>
    <row r="46" spans="1:54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</row>
    <row r="47" spans="1:54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</row>
    <row r="48" spans="1:54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</row>
    <row r="49" spans="1:5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54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</row>
    <row r="51" spans="1:54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</row>
    <row r="52" spans="1:5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</row>
    <row r="53" spans="1:5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</row>
    <row r="54" spans="1:5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</row>
    <row r="55" spans="1:54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</row>
    <row r="56" spans="1:54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</row>
    <row r="57" spans="1:54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</row>
    <row r="58" spans="1:54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</row>
    <row r="59" spans="1:54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</row>
    <row r="60" spans="1:54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</row>
    <row r="61" spans="1:5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</row>
    <row r="62" spans="1:5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</row>
    <row r="63" spans="1:54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</row>
    <row r="64" spans="1:5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</row>
    <row r="65" spans="1:54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</row>
    <row r="66" spans="1:54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</row>
    <row r="67" spans="1:54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</row>
    <row r="68" spans="1:54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</row>
    <row r="69" spans="1:54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</row>
    <row r="70" spans="1:54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</row>
    <row r="71" spans="1:54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</row>
    <row r="72" spans="1:54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</row>
    <row r="73" spans="1:54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</row>
    <row r="74" spans="1:54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</row>
    <row r="75" spans="1:54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</row>
    <row r="76" spans="1:54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</row>
    <row r="77" spans="1:54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</row>
    <row r="78" spans="1:54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</row>
    <row r="79" spans="1:54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</row>
    <row r="80" spans="1:54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</row>
    <row r="81" spans="1:54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</row>
    <row r="82" spans="1:54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</row>
    <row r="83" spans="1:54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</row>
    <row r="84" spans="1:5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</row>
    <row r="85" spans="1:54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</row>
    <row r="86" spans="1:54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</row>
    <row r="87" spans="1:54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</row>
    <row r="88" spans="1:54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</row>
    <row r="89" spans="1:54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</row>
    <row r="90" spans="1:54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</row>
    <row r="91" spans="1:54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</row>
    <row r="92" spans="1:54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</row>
    <row r="93" spans="1:54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</row>
    <row r="94" spans="1:5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</row>
    <row r="95" spans="1:54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</row>
    <row r="96" spans="1:54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</row>
    <row r="97" spans="1:54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</row>
    <row r="98" spans="1:54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</row>
    <row r="99" spans="1:54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</row>
    <row r="100" spans="1:54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</row>
    <row r="101" spans="1:54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</row>
    <row r="102" spans="1:54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</row>
    <row r="103" spans="1:54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</row>
    <row r="104" spans="1:5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</row>
    <row r="105" spans="1:54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</row>
    <row r="106" spans="1:54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</row>
    <row r="107" spans="1:54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</row>
    <row r="108" spans="1:5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</row>
    <row r="109" spans="1:5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</row>
    <row r="110" spans="1:54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</row>
    <row r="111" spans="1:54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</row>
    <row r="112" spans="1:54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</row>
    <row r="113" spans="1:54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</row>
    <row r="114" spans="1:5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</row>
    <row r="115" spans="1:54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</row>
    <row r="116" spans="1:54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</row>
    <row r="117" spans="1:54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</row>
    <row r="118" spans="1:54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</row>
    <row r="119" spans="1:54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</row>
    <row r="120" spans="1:54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</row>
    <row r="121" spans="1:54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</row>
    <row r="122" spans="1:54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</row>
    <row r="123" spans="1:54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</row>
    <row r="124" spans="1:5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</row>
    <row r="125" spans="1:54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</row>
    <row r="126" spans="1:54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</row>
    <row r="127" spans="1:54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</row>
    <row r="128" spans="1:54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</row>
    <row r="129" spans="1:54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</row>
    <row r="130" spans="1:54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</row>
    <row r="131" spans="1:54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</row>
    <row r="132" spans="1:54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</row>
    <row r="133" spans="1:54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</row>
    <row r="134" spans="1:5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</row>
    <row r="135" spans="1:54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</row>
    <row r="136" spans="1:54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</row>
    <row r="137" spans="1:54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</row>
    <row r="138" spans="1:54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</row>
    <row r="139" spans="1:54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</row>
    <row r="140" spans="1:5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</row>
    <row r="141" spans="1:54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</row>
    <row r="142" spans="1:54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</row>
    <row r="143" spans="1:54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</row>
    <row r="144" spans="1:5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</row>
    <row r="145" spans="1:54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</row>
    <row r="146" spans="1:54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</row>
    <row r="147" spans="1:54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</row>
    <row r="148" spans="1:54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</row>
    <row r="149" spans="1:54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</row>
    <row r="150" spans="1:54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</row>
    <row r="151" spans="1:54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</row>
    <row r="152" spans="1:54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</row>
    <row r="153" spans="1:54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</row>
    <row r="154" spans="1: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</row>
    <row r="155" spans="1:54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</row>
    <row r="156" spans="1:54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</row>
    <row r="157" spans="1:54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</row>
    <row r="158" spans="1:54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</row>
    <row r="159" spans="1:54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</row>
    <row r="160" spans="1:54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</row>
    <row r="161" spans="1:54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</row>
    <row r="162" spans="1:54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</row>
    <row r="163" spans="1:54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</row>
    <row r="164" spans="1:5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</row>
    <row r="165" spans="1:54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</row>
    <row r="166" spans="1:54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</row>
    <row r="167" spans="1:54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</row>
    <row r="168" spans="1:54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</row>
    <row r="169" spans="1:54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</row>
    <row r="170" spans="1:54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</row>
    <row r="171" spans="1:54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</row>
    <row r="172" spans="1:54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</row>
    <row r="173" spans="1:54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</row>
    <row r="174" spans="1:5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</row>
    <row r="175" spans="1:54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</row>
    <row r="176" spans="1:54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</row>
    <row r="177" spans="1:54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</row>
    <row r="178" spans="1:54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</row>
    <row r="179" spans="1:54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</row>
    <row r="180" spans="1:54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</row>
    <row r="181" spans="1:54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</row>
    <row r="182" spans="1:54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</row>
    <row r="183" spans="1:54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</row>
    <row r="184" spans="1:5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</row>
    <row r="185" spans="1:54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</row>
    <row r="186" spans="1:54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</row>
    <row r="187" spans="1:54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</row>
    <row r="188" spans="1:54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</row>
    <row r="189" spans="1:54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</row>
    <row r="190" spans="1:54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</row>
    <row r="191" spans="1:54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</row>
    <row r="192" spans="1:54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</row>
    <row r="193" spans="1:54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</row>
    <row r="194" spans="1:5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</row>
    <row r="195" spans="1:54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</row>
    <row r="196" spans="1:54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</row>
    <row r="197" spans="1:54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</row>
    <row r="198" spans="1:54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</row>
    <row r="199" spans="1:54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</row>
    <row r="200" spans="1:54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</row>
  </sheetData>
  <mergeCells count="2">
    <mergeCell ref="C2:F2"/>
    <mergeCell ref="E15:F1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DataSource!$C$7:$C$76</xm:f>
          </x14:formula1>
          <xm:sqref>E5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FB4AD"/>
  </sheetPr>
  <dimension ref="A1:BB200"/>
  <sheetViews>
    <sheetView showGridLines="0" showRowColHeaders="0" zoomScale="80" zoomScaleNormal="80" workbookViewId="0">
      <selection activeCell="G17" sqref="G17"/>
    </sheetView>
  </sheetViews>
  <sheetFormatPr defaultColWidth="0" defaultRowHeight="14.25"/>
  <cols>
    <col min="1" max="1" width="11.625" customWidth="1"/>
    <col min="2" max="2" width="3.625" customWidth="1"/>
    <col min="3" max="3" width="12.375" customWidth="1"/>
    <col min="4" max="4" width="3.625" customWidth="1"/>
    <col min="5" max="5" width="36" customWidth="1"/>
    <col min="6" max="6" width="23.5" bestFit="1" customWidth="1"/>
    <col min="7" max="7" width="20.625" customWidth="1"/>
    <col min="8" max="8" width="29.625" customWidth="1"/>
    <col min="9" max="9" width="9" customWidth="1"/>
    <col min="10" max="10" width="3.625" customWidth="1"/>
    <col min="11" max="14" width="9" customWidth="1"/>
    <col min="15" max="15" width="2.625" customWidth="1"/>
  </cols>
  <sheetData>
    <row r="1" spans="1:54" ht="20.100000000000001" customHeight="1">
      <c r="A1" s="36"/>
      <c r="B1" s="37"/>
      <c r="C1" s="38"/>
      <c r="D1" s="38"/>
      <c r="E1" s="38"/>
      <c r="F1" s="38"/>
      <c r="G1" s="38"/>
      <c r="H1" s="38"/>
      <c r="I1" s="36"/>
      <c r="J1" s="36"/>
      <c r="K1" s="36"/>
      <c r="L1" s="36"/>
      <c r="M1" s="36"/>
      <c r="N1" s="36"/>
      <c r="O1" s="36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ht="20.100000000000001" customHeight="1">
      <c r="A2" s="36"/>
      <c r="B2" s="37"/>
      <c r="C2" s="90"/>
      <c r="D2" s="90"/>
      <c r="E2" s="90"/>
      <c r="F2" s="90"/>
      <c r="G2" s="38"/>
      <c r="H2" s="38"/>
      <c r="I2" s="36"/>
      <c r="J2" s="36"/>
      <c r="K2" s="36"/>
      <c r="L2" s="36"/>
      <c r="M2" s="36"/>
      <c r="N2" s="36"/>
      <c r="O2" s="3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4" ht="20.100000000000001" customHeight="1">
      <c r="A3" s="36"/>
      <c r="B3" s="37"/>
      <c r="C3" s="38"/>
      <c r="D3" s="39"/>
      <c r="E3" s="39"/>
      <c r="F3" s="39"/>
      <c r="G3" s="40"/>
      <c r="H3" s="41"/>
      <c r="I3" s="36"/>
      <c r="J3" s="36"/>
      <c r="K3" s="36"/>
      <c r="L3" s="36"/>
      <c r="M3" s="36"/>
      <c r="N3" s="36"/>
      <c r="O3" s="3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4">
      <c r="A4" s="36"/>
      <c r="B4" s="42"/>
      <c r="C4" s="2"/>
      <c r="D4" s="2"/>
      <c r="E4" s="2"/>
      <c r="F4" s="2"/>
      <c r="G4" s="2"/>
      <c r="H4" s="2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</row>
    <row r="5" spans="1:54" ht="20.100000000000001" customHeight="1">
      <c r="A5" s="36"/>
      <c r="B5" s="42"/>
      <c r="C5" s="2"/>
      <c r="D5" s="2"/>
      <c r="E5" s="2"/>
      <c r="F5" s="2"/>
      <c r="G5" s="2"/>
      <c r="H5" s="2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>
      <c r="A6" s="36"/>
      <c r="B6" s="42"/>
      <c r="C6" s="2"/>
      <c r="D6" s="2"/>
      <c r="E6" s="2"/>
      <c r="F6" s="2"/>
      <c r="G6" s="2"/>
      <c r="H6" s="2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4">
      <c r="A7" s="36"/>
      <c r="B7" s="42"/>
      <c r="C7" s="2"/>
      <c r="D7" s="2"/>
      <c r="E7" s="2"/>
      <c r="F7" s="2"/>
      <c r="G7" s="2"/>
      <c r="H7" s="2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4">
      <c r="A8" s="36"/>
      <c r="B8" s="42"/>
      <c r="C8" s="2"/>
      <c r="D8" s="2"/>
      <c r="E8" s="2"/>
      <c r="F8" s="2"/>
      <c r="G8" s="2"/>
      <c r="H8" s="2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4">
      <c r="A9" s="36"/>
      <c r="B9" s="42"/>
      <c r="C9" s="2"/>
      <c r="D9" s="2"/>
      <c r="E9" s="2"/>
      <c r="F9" s="2"/>
      <c r="G9" s="2"/>
      <c r="H9" s="2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</row>
    <row r="10" spans="1:54">
      <c r="A10" s="36"/>
      <c r="B10" s="42"/>
      <c r="C10" s="2"/>
      <c r="D10" s="2"/>
      <c r="E10" s="2"/>
      <c r="F10" s="2"/>
      <c r="G10" s="2"/>
      <c r="H10" s="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</row>
    <row r="11" spans="1:54">
      <c r="A11" s="36"/>
      <c r="B11" s="42"/>
      <c r="C11" s="2"/>
      <c r="D11" s="2"/>
      <c r="E11" s="2"/>
      <c r="F11" s="2"/>
      <c r="G11" s="2"/>
      <c r="H11" s="2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4">
      <c r="A12" s="36"/>
      <c r="B12" s="42"/>
      <c r="C12" s="2"/>
      <c r="D12" s="2"/>
      <c r="E12" s="2"/>
      <c r="F12" s="2"/>
      <c r="G12" s="2"/>
      <c r="H12" s="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4">
      <c r="A13" s="36"/>
      <c r="B13" s="42"/>
      <c r="C13" s="2"/>
      <c r="D13" s="2"/>
      <c r="E13" s="2"/>
      <c r="F13" s="2"/>
      <c r="G13" s="2"/>
      <c r="H13" s="2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4">
      <c r="A14" s="36"/>
      <c r="B14" s="42"/>
      <c r="C14" s="2"/>
      <c r="D14" s="2"/>
      <c r="E14" s="2"/>
      <c r="F14" s="2"/>
      <c r="G14" s="2"/>
      <c r="H14" s="2"/>
      <c r="N14" s="43" t="s">
        <v>477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 ht="14.45" customHeight="1">
      <c r="A15" s="36"/>
      <c r="B15" s="42"/>
      <c r="C15" s="2"/>
      <c r="D15" s="2"/>
      <c r="E15" s="2"/>
      <c r="F15" s="2"/>
      <c r="G15" s="2"/>
      <c r="H15" s="2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>
      <c r="A16" s="36"/>
      <c r="B16" s="42"/>
      <c r="C16" s="2"/>
      <c r="D16" s="2"/>
      <c r="E16" s="2"/>
      <c r="F16" s="2"/>
      <c r="G16" s="2"/>
      <c r="H16" s="2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>
      <c r="A17" s="36"/>
      <c r="B17" s="42"/>
      <c r="C17" s="2"/>
      <c r="D17" s="2"/>
      <c r="E17" s="2"/>
      <c r="F17" s="2"/>
      <c r="G17" s="2"/>
      <c r="H17" s="2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>
      <c r="A18" s="36"/>
      <c r="B18" s="42"/>
      <c r="C18" s="2"/>
      <c r="D18" s="2"/>
      <c r="E18" s="2"/>
      <c r="F18" s="2"/>
      <c r="G18" s="2"/>
      <c r="H18" s="2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>
      <c r="A19" s="36"/>
      <c r="B19" s="42"/>
      <c r="C19" s="2"/>
      <c r="D19" s="2"/>
      <c r="E19" s="2"/>
      <c r="F19" s="2"/>
      <c r="G19" s="2"/>
      <c r="H19" s="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>
      <c r="A20" s="36"/>
      <c r="B20" s="42"/>
      <c r="C20" s="2"/>
      <c r="D20" s="2"/>
      <c r="E20" s="2"/>
      <c r="F20" s="2"/>
      <c r="G20" s="2"/>
      <c r="H20" s="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>
      <c r="A21" s="36"/>
      <c r="B21" s="42"/>
      <c r="C21" s="2"/>
      <c r="D21" s="2"/>
      <c r="E21" s="2"/>
      <c r="F21" s="2"/>
      <c r="G21" s="2"/>
      <c r="H21" s="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</row>
    <row r="22" spans="1:54">
      <c r="A22" s="36"/>
      <c r="B22" s="42"/>
      <c r="C22" s="2"/>
      <c r="D22" s="2"/>
      <c r="E22" s="2"/>
      <c r="F22" s="2"/>
      <c r="G22" s="2"/>
      <c r="H22" s="2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</row>
    <row r="23" spans="1:54">
      <c r="A23" s="36"/>
      <c r="B23" s="42"/>
      <c r="C23" s="2"/>
      <c r="D23" s="2"/>
      <c r="E23" s="2"/>
      <c r="F23" s="2"/>
      <c r="G23" s="2"/>
      <c r="H23" s="2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</row>
    <row r="24" spans="1:54">
      <c r="A24" s="36"/>
      <c r="B24" s="42"/>
      <c r="C24" s="2"/>
      <c r="D24" s="2"/>
      <c r="E24" s="2"/>
      <c r="F24" s="2"/>
      <c r="G24" s="2"/>
      <c r="H24" s="2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</row>
    <row r="25" spans="1:54">
      <c r="A25" s="36"/>
      <c r="B25" s="42"/>
      <c r="C25" s="2"/>
      <c r="D25" s="2"/>
      <c r="E25" s="2"/>
      <c r="F25" s="2"/>
      <c r="G25" s="2"/>
      <c r="H25" s="2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>
      <c r="A26" s="36"/>
      <c r="B26" s="42"/>
      <c r="C26" s="2"/>
      <c r="D26" s="2"/>
      <c r="E26" s="2"/>
      <c r="F26" s="2"/>
      <c r="G26" s="2"/>
      <c r="H26" s="2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>
      <c r="A27" s="36"/>
      <c r="B27" s="42"/>
      <c r="C27" s="2"/>
      <c r="D27" s="2"/>
      <c r="E27" s="2"/>
      <c r="F27" s="2"/>
      <c r="G27" s="2"/>
      <c r="H27" s="2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</row>
    <row r="28" spans="1:54">
      <c r="A28" s="36"/>
      <c r="B28" s="42"/>
      <c r="C28" s="2"/>
      <c r="D28" s="2"/>
      <c r="E28" s="2"/>
      <c r="F28" s="2"/>
      <c r="G28" s="2"/>
      <c r="H28" s="2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</row>
    <row r="29" spans="1:54">
      <c r="A29" s="36"/>
      <c r="B29" s="42"/>
      <c r="C29" s="2"/>
      <c r="D29" s="2"/>
      <c r="E29" s="2"/>
      <c r="F29" s="2"/>
      <c r="G29" s="2"/>
      <c r="H29" s="2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</row>
    <row r="30" spans="1:54">
      <c r="A30" s="36"/>
      <c r="B30" s="42"/>
      <c r="C30" s="2"/>
      <c r="D30" s="2"/>
      <c r="E30" s="2"/>
      <c r="F30" s="2"/>
      <c r="G30" s="2"/>
      <c r="H30" s="2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</row>
    <row r="31" spans="1:54">
      <c r="A31" s="36"/>
      <c r="B31" s="42"/>
      <c r="C31" s="2"/>
      <c r="D31" s="2"/>
      <c r="E31" s="2"/>
      <c r="F31" s="2"/>
      <c r="G31" s="2"/>
      <c r="H31" s="2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</row>
    <row r="32" spans="1:54">
      <c r="A32" s="36"/>
      <c r="B32" s="42"/>
      <c r="C32" s="2"/>
      <c r="D32" s="2"/>
      <c r="E32" s="2"/>
      <c r="F32" s="2"/>
      <c r="G32" s="2"/>
      <c r="H32" s="2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</row>
    <row r="33" spans="1:54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</row>
    <row r="34" spans="1:5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</row>
    <row r="35" spans="1:5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</row>
    <row r="36" spans="1:54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</row>
    <row r="37" spans="1:54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</row>
    <row r="38" spans="1:54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</row>
    <row r="39" spans="1:5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</row>
    <row r="40" spans="1:54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</row>
    <row r="41" spans="1:54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</row>
    <row r="42" spans="1:54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</row>
    <row r="43" spans="1:54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</row>
    <row r="44" spans="1:54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</row>
    <row r="45" spans="1:54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</row>
    <row r="46" spans="1:54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</row>
    <row r="47" spans="1:54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</row>
    <row r="48" spans="1:54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</row>
    <row r="49" spans="1:5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54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</row>
    <row r="51" spans="1:54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</row>
    <row r="52" spans="1:5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</row>
    <row r="53" spans="1:5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</row>
    <row r="54" spans="1:5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</row>
    <row r="55" spans="1:54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</row>
    <row r="56" spans="1:54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</row>
    <row r="57" spans="1:54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</row>
    <row r="58" spans="1:54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</row>
    <row r="59" spans="1:54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</row>
    <row r="60" spans="1:54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</row>
    <row r="61" spans="1:5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</row>
    <row r="62" spans="1:5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</row>
    <row r="63" spans="1:54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</row>
    <row r="64" spans="1:5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</row>
    <row r="65" spans="1:54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</row>
    <row r="66" spans="1:54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</row>
    <row r="67" spans="1:54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</row>
    <row r="68" spans="1:54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</row>
    <row r="69" spans="1:54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</row>
    <row r="70" spans="1:54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</row>
    <row r="71" spans="1:54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</row>
    <row r="72" spans="1:54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</row>
    <row r="73" spans="1:54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</row>
    <row r="74" spans="1:54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</row>
    <row r="75" spans="1:54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</row>
    <row r="76" spans="1:54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</row>
    <row r="77" spans="1:54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</row>
    <row r="78" spans="1:54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</row>
    <row r="79" spans="1:54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</row>
    <row r="80" spans="1:54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</row>
    <row r="81" spans="1:54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</row>
    <row r="82" spans="1:54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</row>
    <row r="83" spans="1:54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</row>
    <row r="84" spans="1:5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</row>
    <row r="85" spans="1:54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</row>
    <row r="86" spans="1:54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</row>
    <row r="87" spans="1:54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</row>
    <row r="88" spans="1:54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</row>
    <row r="89" spans="1:54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</row>
    <row r="90" spans="1:54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</row>
    <row r="91" spans="1:54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</row>
    <row r="92" spans="1:54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</row>
    <row r="93" spans="1:54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</row>
    <row r="94" spans="1:5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</row>
    <row r="95" spans="1:54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</row>
    <row r="96" spans="1:54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</row>
    <row r="97" spans="1:54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</row>
    <row r="98" spans="1:54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</row>
    <row r="99" spans="1:54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</row>
    <row r="100" spans="1:54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</row>
    <row r="101" spans="1:54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</row>
    <row r="102" spans="1:54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</row>
    <row r="103" spans="1:54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</row>
    <row r="104" spans="1:5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</row>
    <row r="105" spans="1:54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</row>
    <row r="106" spans="1:54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</row>
    <row r="107" spans="1:54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</row>
    <row r="108" spans="1:5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</row>
    <row r="109" spans="1:5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</row>
    <row r="110" spans="1:54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</row>
    <row r="111" spans="1:54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</row>
    <row r="112" spans="1:54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</row>
    <row r="113" spans="1:54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</row>
    <row r="114" spans="1:5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</row>
    <row r="115" spans="1:54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</row>
    <row r="116" spans="1:54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</row>
    <row r="117" spans="1:54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</row>
    <row r="118" spans="1:54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</row>
    <row r="119" spans="1:54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</row>
    <row r="120" spans="1:54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</row>
    <row r="121" spans="1:54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</row>
    <row r="122" spans="1:54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</row>
    <row r="123" spans="1:54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</row>
    <row r="124" spans="1:5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</row>
    <row r="125" spans="1:54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</row>
    <row r="126" spans="1:54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</row>
    <row r="127" spans="1:54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</row>
    <row r="128" spans="1:54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</row>
    <row r="129" spans="1:54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</row>
    <row r="130" spans="1:54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</row>
    <row r="131" spans="1:54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</row>
    <row r="132" spans="1:54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</row>
    <row r="133" spans="1:54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</row>
    <row r="134" spans="1:5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</row>
    <row r="135" spans="1:54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</row>
    <row r="136" spans="1:54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</row>
    <row r="137" spans="1:54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</row>
    <row r="138" spans="1:54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</row>
    <row r="139" spans="1:54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</row>
    <row r="140" spans="1:5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</row>
    <row r="141" spans="1:54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</row>
    <row r="142" spans="1:54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</row>
    <row r="143" spans="1:54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</row>
    <row r="144" spans="1:5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</row>
    <row r="145" spans="1:54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</row>
    <row r="146" spans="1:54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</row>
    <row r="147" spans="1:54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</row>
    <row r="148" spans="1:54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</row>
    <row r="149" spans="1:54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</row>
    <row r="150" spans="1:54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</row>
    <row r="151" spans="1:54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</row>
    <row r="152" spans="1:54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</row>
    <row r="153" spans="1:54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</row>
    <row r="154" spans="1: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</row>
    <row r="155" spans="1:54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</row>
    <row r="156" spans="1:54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</row>
    <row r="157" spans="1:54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</row>
    <row r="158" spans="1:54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</row>
    <row r="159" spans="1:54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</row>
    <row r="160" spans="1:54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</row>
    <row r="161" spans="1:54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</row>
    <row r="162" spans="1:54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</row>
    <row r="163" spans="1:54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</row>
    <row r="164" spans="1:5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</row>
    <row r="165" spans="1:54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</row>
    <row r="166" spans="1:54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</row>
    <row r="167" spans="1:54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</row>
    <row r="168" spans="1:54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</row>
    <row r="169" spans="1:54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</row>
    <row r="170" spans="1:54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</row>
    <row r="171" spans="1:54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</row>
    <row r="172" spans="1:54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</row>
    <row r="173" spans="1:54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</row>
    <row r="174" spans="1:5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</row>
    <row r="175" spans="1:54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</row>
    <row r="176" spans="1:54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</row>
    <row r="177" spans="1:54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</row>
    <row r="178" spans="1:54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</row>
    <row r="179" spans="1:54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</row>
    <row r="180" spans="1:54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</row>
    <row r="181" spans="1:54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</row>
    <row r="182" spans="1:54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</row>
    <row r="183" spans="1:54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</row>
    <row r="184" spans="1:5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</row>
    <row r="185" spans="1:54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</row>
    <row r="186" spans="1:54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</row>
    <row r="187" spans="1:54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</row>
    <row r="188" spans="1:54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</row>
    <row r="189" spans="1:54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</row>
    <row r="190" spans="1:54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</row>
    <row r="191" spans="1:54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</row>
    <row r="192" spans="1:54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</row>
    <row r="193" spans="1:54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</row>
    <row r="194" spans="1:5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</row>
    <row r="195" spans="1:54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</row>
    <row r="196" spans="1:54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</row>
    <row r="197" spans="1:54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</row>
    <row r="198" spans="1:54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</row>
    <row r="199" spans="1:54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</row>
    <row r="200" spans="1:54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</row>
  </sheetData>
  <mergeCells count="1">
    <mergeCell ref="C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FB4AD"/>
  </sheetPr>
  <dimension ref="A1:BB200"/>
  <sheetViews>
    <sheetView showGridLines="0" showRowColHeaders="0" zoomScale="80" zoomScaleNormal="80" workbookViewId="0">
      <selection activeCell="D24" sqref="D24"/>
    </sheetView>
  </sheetViews>
  <sheetFormatPr defaultColWidth="0" defaultRowHeight="14.25"/>
  <cols>
    <col min="1" max="1" width="11.625" customWidth="1"/>
    <col min="2" max="2" width="3.625" customWidth="1"/>
    <col min="3" max="3" width="12.375" customWidth="1"/>
    <col min="4" max="4" width="3.625" customWidth="1"/>
    <col min="5" max="5" width="36" customWidth="1"/>
    <col min="6" max="6" width="23.5" bestFit="1" customWidth="1"/>
    <col min="7" max="7" width="20.625" customWidth="1"/>
    <col min="8" max="8" width="29.625" customWidth="1"/>
    <col min="9" max="9" width="9" customWidth="1"/>
    <col min="10" max="10" width="3.625" customWidth="1"/>
    <col min="11" max="14" width="9" customWidth="1"/>
    <col min="15" max="15" width="2.625" customWidth="1"/>
  </cols>
  <sheetData>
    <row r="1" spans="1:54" ht="20.100000000000001" customHeight="1">
      <c r="A1" s="36"/>
      <c r="B1" s="37"/>
      <c r="C1" s="38"/>
      <c r="D1" s="38"/>
      <c r="E1" s="38"/>
      <c r="F1" s="38"/>
      <c r="G1" s="38"/>
      <c r="H1" s="38"/>
      <c r="I1" s="36"/>
      <c r="J1" s="36"/>
      <c r="K1" s="36"/>
      <c r="L1" s="36"/>
      <c r="M1" s="36"/>
      <c r="N1" s="36"/>
      <c r="O1" s="36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ht="20.100000000000001" customHeight="1">
      <c r="A2" s="36"/>
      <c r="B2" s="37"/>
      <c r="C2" s="90"/>
      <c r="D2" s="90"/>
      <c r="E2" s="90"/>
      <c r="F2" s="90"/>
      <c r="G2" s="38"/>
      <c r="H2" s="38"/>
      <c r="I2" s="36"/>
      <c r="J2" s="36"/>
      <c r="K2" s="36"/>
      <c r="L2" s="36"/>
      <c r="M2" s="36"/>
      <c r="N2" s="36"/>
      <c r="O2" s="3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4" ht="20.100000000000001" customHeight="1">
      <c r="A3" s="36"/>
      <c r="B3" s="37"/>
      <c r="C3" s="38"/>
      <c r="D3" s="39"/>
      <c r="E3" s="39"/>
      <c r="F3" s="39"/>
      <c r="G3" s="40"/>
      <c r="H3" s="41"/>
      <c r="I3" s="36"/>
      <c r="J3" s="36"/>
      <c r="K3" s="36"/>
      <c r="L3" s="36"/>
      <c r="M3" s="36"/>
      <c r="N3" s="36"/>
      <c r="O3" s="3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4">
      <c r="A4" s="36"/>
      <c r="B4" s="42"/>
      <c r="C4" s="2"/>
      <c r="D4" s="2"/>
      <c r="E4" s="2"/>
      <c r="F4" s="2"/>
      <c r="G4" s="2"/>
      <c r="H4" s="2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</row>
    <row r="5" spans="1:54" ht="20.100000000000001" customHeight="1">
      <c r="A5" s="36"/>
      <c r="B5" s="42"/>
      <c r="C5" s="2"/>
      <c r="D5" s="2"/>
      <c r="E5" s="2"/>
      <c r="F5" s="2"/>
      <c r="G5" s="2"/>
      <c r="H5" s="2"/>
      <c r="L5" s="73" t="s">
        <v>482</v>
      </c>
      <c r="M5" s="73"/>
      <c r="N5" s="73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>
      <c r="A6" s="36"/>
      <c r="B6" s="42"/>
      <c r="C6" s="2"/>
      <c r="D6" s="2"/>
      <c r="E6" s="2"/>
      <c r="F6" s="2"/>
      <c r="G6" s="2"/>
      <c r="H6" s="2"/>
      <c r="L6" s="92" t="s">
        <v>120</v>
      </c>
      <c r="M6" s="93"/>
      <c r="N6" s="94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4">
      <c r="A7" s="36"/>
      <c r="B7" s="42"/>
      <c r="C7" s="2"/>
      <c r="D7" s="2"/>
      <c r="E7" s="2"/>
      <c r="F7" s="2"/>
      <c r="G7" s="2"/>
      <c r="H7" s="2"/>
      <c r="L7" s="95"/>
      <c r="M7" s="96"/>
      <c r="N7" s="97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4">
      <c r="A8" s="36"/>
      <c r="B8" s="42"/>
      <c r="C8" s="2"/>
      <c r="D8" s="2"/>
      <c r="E8" s="2"/>
      <c r="F8" s="2"/>
      <c r="G8" s="2"/>
      <c r="H8" s="2"/>
      <c r="L8" s="98"/>
      <c r="M8" s="99"/>
      <c r="N8" s="10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4">
      <c r="A9" s="36"/>
      <c r="B9" s="42"/>
      <c r="C9" s="2"/>
      <c r="D9" s="2"/>
      <c r="E9" s="2"/>
      <c r="F9" s="2"/>
      <c r="G9" s="2"/>
      <c r="H9" s="2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</row>
    <row r="10" spans="1:54">
      <c r="A10" s="36"/>
      <c r="B10" s="42"/>
      <c r="C10" s="2"/>
      <c r="D10" s="2"/>
      <c r="E10" s="2"/>
      <c r="F10" s="2"/>
      <c r="G10" s="2"/>
      <c r="H10" s="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</row>
    <row r="11" spans="1:54">
      <c r="A11" s="36"/>
      <c r="B11" s="42"/>
      <c r="C11" s="2"/>
      <c r="D11" s="2"/>
      <c r="E11" s="2"/>
      <c r="F11" s="2"/>
      <c r="G11" s="2"/>
      <c r="H11" s="2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4">
      <c r="A12" s="36"/>
      <c r="B12" s="42"/>
      <c r="C12" s="2"/>
      <c r="D12" s="2"/>
      <c r="E12" s="2"/>
      <c r="F12" s="2"/>
      <c r="G12" s="2"/>
      <c r="H12" s="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4">
      <c r="A13" s="36"/>
      <c r="B13" s="42"/>
      <c r="C13" s="2"/>
      <c r="D13" s="2"/>
      <c r="E13" s="2"/>
      <c r="F13" s="2"/>
      <c r="G13" s="2"/>
      <c r="H13" s="2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4">
      <c r="A14" s="36"/>
      <c r="B14" s="42"/>
      <c r="C14" s="2"/>
      <c r="D14" s="2"/>
      <c r="E14" s="2"/>
      <c r="F14" s="2"/>
      <c r="G14" s="2"/>
      <c r="H14" s="2"/>
      <c r="N14" s="4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 ht="14.45" customHeight="1">
      <c r="A15" s="36"/>
      <c r="B15" s="42"/>
      <c r="C15" s="2"/>
      <c r="D15" s="2"/>
      <c r="E15" s="2"/>
      <c r="F15" s="2"/>
      <c r="G15" s="2"/>
      <c r="H15" s="2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>
      <c r="A16" s="36"/>
      <c r="B16" s="42"/>
      <c r="C16" s="2"/>
      <c r="D16" s="2"/>
      <c r="E16" s="2"/>
      <c r="F16" s="2"/>
      <c r="G16" s="2"/>
      <c r="H16" s="2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>
      <c r="A17" s="36"/>
      <c r="B17" s="42"/>
      <c r="C17" s="2"/>
      <c r="D17" s="2"/>
      <c r="E17" s="2"/>
      <c r="F17" s="2"/>
      <c r="G17" s="2"/>
      <c r="H17" s="2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>
      <c r="A18" s="36"/>
      <c r="B18" s="42"/>
      <c r="C18" s="2"/>
      <c r="D18" s="2"/>
      <c r="E18" s="2"/>
      <c r="F18" s="2"/>
      <c r="G18" s="2"/>
      <c r="H18" s="2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>
      <c r="A19" s="36"/>
      <c r="B19" s="42"/>
      <c r="C19" s="2"/>
      <c r="D19" s="2"/>
      <c r="E19" s="2"/>
      <c r="F19" s="2"/>
      <c r="G19" s="2"/>
      <c r="H19" s="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>
      <c r="A20" s="36"/>
      <c r="B20" s="42"/>
      <c r="C20" s="2"/>
      <c r="D20" s="2"/>
      <c r="E20" s="2"/>
      <c r="F20" s="2"/>
      <c r="G20" s="2"/>
      <c r="H20" s="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>
      <c r="A21" s="36"/>
      <c r="B21" s="42"/>
      <c r="C21" s="2"/>
      <c r="D21" s="2"/>
      <c r="E21" s="2"/>
      <c r="F21" s="2"/>
      <c r="G21" s="2"/>
      <c r="H21" s="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</row>
    <row r="22" spans="1:54">
      <c r="A22" s="36"/>
      <c r="B22" s="42"/>
      <c r="C22" s="2"/>
      <c r="D22" s="2"/>
      <c r="E22" s="2"/>
      <c r="F22" s="2"/>
      <c r="G22" s="2"/>
      <c r="H22" s="2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</row>
    <row r="23" spans="1:54">
      <c r="A23" s="36"/>
      <c r="B23" s="42"/>
      <c r="C23" s="2"/>
      <c r="D23" s="2"/>
      <c r="E23" s="2"/>
      <c r="F23" s="2"/>
      <c r="G23" s="2"/>
      <c r="H23" s="2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</row>
    <row r="24" spans="1:54">
      <c r="A24" s="36"/>
      <c r="B24" s="42"/>
      <c r="C24" s="2"/>
      <c r="D24" s="2"/>
      <c r="E24" s="2"/>
      <c r="F24" s="2"/>
      <c r="G24" s="2"/>
      <c r="H24" s="2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</row>
    <row r="25" spans="1:54">
      <c r="A25" s="36"/>
      <c r="B25" s="42"/>
      <c r="C25" s="2"/>
      <c r="D25" s="2"/>
      <c r="E25" s="2"/>
      <c r="F25" s="2"/>
      <c r="G25" s="2"/>
      <c r="H25" s="2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>
      <c r="A26" s="36"/>
      <c r="B26" s="42"/>
      <c r="C26" s="2"/>
      <c r="D26" s="2"/>
      <c r="E26" s="2"/>
      <c r="F26" s="2"/>
      <c r="G26" s="2"/>
      <c r="H26" s="2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>
      <c r="A27" s="36"/>
      <c r="B27" s="42"/>
      <c r="C27" s="2"/>
      <c r="D27" s="2"/>
      <c r="E27" s="2"/>
      <c r="F27" s="2"/>
      <c r="G27" s="2"/>
      <c r="H27" s="2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</row>
    <row r="28" spans="1:54">
      <c r="A28" s="36"/>
      <c r="B28" s="42"/>
      <c r="C28" s="2"/>
      <c r="D28" s="2"/>
      <c r="E28" s="2"/>
      <c r="F28" s="2"/>
      <c r="G28" s="2"/>
      <c r="H28" s="2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</row>
    <row r="29" spans="1:54">
      <c r="A29" s="36"/>
      <c r="B29" s="42"/>
      <c r="C29" s="2"/>
      <c r="D29" s="2"/>
      <c r="E29" s="2"/>
      <c r="F29" s="2"/>
      <c r="G29" s="2"/>
      <c r="H29" s="2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</row>
    <row r="30" spans="1:54">
      <c r="A30" s="36"/>
      <c r="B30" s="42"/>
      <c r="C30" s="2"/>
      <c r="D30" s="2"/>
      <c r="E30" s="2"/>
      <c r="F30" s="2"/>
      <c r="G30" s="2"/>
      <c r="H30" s="2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</row>
    <row r="31" spans="1:54">
      <c r="A31" s="36"/>
      <c r="B31" s="42"/>
      <c r="C31" s="2"/>
      <c r="D31" s="2"/>
      <c r="E31" s="2"/>
      <c r="F31" s="2"/>
      <c r="G31" s="2"/>
      <c r="H31" s="2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</row>
    <row r="32" spans="1:54">
      <c r="A32" s="36"/>
      <c r="B32" s="42"/>
      <c r="C32" s="2"/>
      <c r="D32" s="2"/>
      <c r="E32" s="2"/>
      <c r="F32" s="2"/>
      <c r="G32" s="2"/>
      <c r="H32" s="2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</row>
    <row r="33" spans="1:54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</row>
    <row r="34" spans="1:5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</row>
    <row r="35" spans="1:5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</row>
    <row r="36" spans="1:54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</row>
    <row r="37" spans="1:54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</row>
    <row r="38" spans="1:54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</row>
    <row r="39" spans="1:5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</row>
    <row r="40" spans="1:54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</row>
    <row r="41" spans="1:54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</row>
    <row r="42" spans="1:54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</row>
    <row r="43" spans="1:54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</row>
    <row r="44" spans="1:54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</row>
    <row r="45" spans="1:54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</row>
    <row r="46" spans="1:54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</row>
    <row r="47" spans="1:54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</row>
    <row r="48" spans="1:54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</row>
    <row r="49" spans="1:5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54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</row>
    <row r="51" spans="1:54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</row>
    <row r="52" spans="1:5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</row>
    <row r="53" spans="1:5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</row>
    <row r="54" spans="1:5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</row>
    <row r="55" spans="1:54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</row>
    <row r="56" spans="1:54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</row>
    <row r="57" spans="1:54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</row>
    <row r="58" spans="1:54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</row>
    <row r="59" spans="1:54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</row>
    <row r="60" spans="1:54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</row>
    <row r="61" spans="1:5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</row>
    <row r="62" spans="1:5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</row>
    <row r="63" spans="1:54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</row>
    <row r="64" spans="1:5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</row>
    <row r="65" spans="1:54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</row>
    <row r="66" spans="1:54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</row>
    <row r="67" spans="1:54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</row>
    <row r="68" spans="1:54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</row>
    <row r="69" spans="1:54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</row>
    <row r="70" spans="1:54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</row>
    <row r="71" spans="1:54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</row>
    <row r="72" spans="1:54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</row>
    <row r="73" spans="1:54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</row>
    <row r="74" spans="1:54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</row>
    <row r="75" spans="1:54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</row>
    <row r="76" spans="1:54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</row>
    <row r="77" spans="1:54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</row>
    <row r="78" spans="1:54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</row>
    <row r="79" spans="1:54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</row>
    <row r="80" spans="1:54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</row>
    <row r="81" spans="1:54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</row>
    <row r="82" spans="1:54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</row>
    <row r="83" spans="1:54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</row>
    <row r="84" spans="1:5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</row>
    <row r="85" spans="1:54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</row>
    <row r="86" spans="1:54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</row>
    <row r="87" spans="1:54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</row>
    <row r="88" spans="1:54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</row>
    <row r="89" spans="1:54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</row>
    <row r="90" spans="1:54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</row>
    <row r="91" spans="1:54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</row>
    <row r="92" spans="1:54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</row>
    <row r="93" spans="1:54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</row>
    <row r="94" spans="1:5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</row>
    <row r="95" spans="1:54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</row>
    <row r="96" spans="1:54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</row>
    <row r="97" spans="1:54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</row>
    <row r="98" spans="1:54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</row>
    <row r="99" spans="1:54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</row>
    <row r="100" spans="1:54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</row>
    <row r="101" spans="1:54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</row>
    <row r="102" spans="1:54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</row>
    <row r="103" spans="1:54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</row>
    <row r="104" spans="1:5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</row>
    <row r="105" spans="1:54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</row>
    <row r="106" spans="1:54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</row>
    <row r="107" spans="1:54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</row>
    <row r="108" spans="1:5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</row>
    <row r="109" spans="1:5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</row>
    <row r="110" spans="1:54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</row>
    <row r="111" spans="1:54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</row>
    <row r="112" spans="1:54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</row>
    <row r="113" spans="1:54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</row>
    <row r="114" spans="1:5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</row>
    <row r="115" spans="1:54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</row>
    <row r="116" spans="1:54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</row>
    <row r="117" spans="1:54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</row>
    <row r="118" spans="1:54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</row>
    <row r="119" spans="1:54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</row>
    <row r="120" spans="1:54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</row>
    <row r="121" spans="1:54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</row>
    <row r="122" spans="1:54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</row>
    <row r="123" spans="1:54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</row>
    <row r="124" spans="1:5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</row>
    <row r="125" spans="1:54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</row>
    <row r="126" spans="1:54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</row>
    <row r="127" spans="1:54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</row>
    <row r="128" spans="1:54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</row>
    <row r="129" spans="1:54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</row>
    <row r="130" spans="1:54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</row>
    <row r="131" spans="1:54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</row>
    <row r="132" spans="1:54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</row>
    <row r="133" spans="1:54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</row>
    <row r="134" spans="1:5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</row>
    <row r="135" spans="1:54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</row>
    <row r="136" spans="1:54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</row>
    <row r="137" spans="1:54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</row>
    <row r="138" spans="1:54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</row>
    <row r="139" spans="1:54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</row>
    <row r="140" spans="1:5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</row>
    <row r="141" spans="1:54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</row>
    <row r="142" spans="1:54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</row>
    <row r="143" spans="1:54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</row>
    <row r="144" spans="1:5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</row>
    <row r="145" spans="1:54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</row>
    <row r="146" spans="1:54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</row>
    <row r="147" spans="1:54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</row>
    <row r="148" spans="1:54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</row>
    <row r="149" spans="1:54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</row>
    <row r="150" spans="1:54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</row>
    <row r="151" spans="1:54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</row>
    <row r="152" spans="1:54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</row>
    <row r="153" spans="1:54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</row>
    <row r="154" spans="1: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</row>
    <row r="155" spans="1:54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</row>
    <row r="156" spans="1:54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</row>
    <row r="157" spans="1:54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</row>
    <row r="158" spans="1:54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</row>
    <row r="159" spans="1:54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</row>
    <row r="160" spans="1:54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</row>
    <row r="161" spans="1:54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</row>
    <row r="162" spans="1:54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</row>
    <row r="163" spans="1:54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</row>
    <row r="164" spans="1:5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</row>
    <row r="165" spans="1:54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</row>
    <row r="166" spans="1:54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</row>
    <row r="167" spans="1:54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</row>
    <row r="168" spans="1:54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</row>
    <row r="169" spans="1:54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</row>
    <row r="170" spans="1:54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</row>
    <row r="171" spans="1:54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</row>
    <row r="172" spans="1:54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</row>
    <row r="173" spans="1:54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</row>
    <row r="174" spans="1:5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</row>
    <row r="175" spans="1:54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</row>
    <row r="176" spans="1:54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</row>
    <row r="177" spans="1:54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</row>
    <row r="178" spans="1:54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</row>
    <row r="179" spans="1:54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</row>
    <row r="180" spans="1:54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</row>
    <row r="181" spans="1:54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</row>
    <row r="182" spans="1:54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</row>
    <row r="183" spans="1:54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</row>
    <row r="184" spans="1:5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</row>
    <row r="185" spans="1:54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</row>
    <row r="186" spans="1:54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</row>
    <row r="187" spans="1:54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</row>
    <row r="188" spans="1:54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</row>
    <row r="189" spans="1:54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</row>
    <row r="190" spans="1:54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</row>
    <row r="191" spans="1:54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</row>
    <row r="192" spans="1:54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</row>
    <row r="193" spans="1:54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</row>
    <row r="194" spans="1:5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</row>
    <row r="195" spans="1:54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</row>
    <row r="196" spans="1:54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</row>
    <row r="197" spans="1:54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</row>
    <row r="198" spans="1:54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</row>
    <row r="199" spans="1:54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</row>
    <row r="200" spans="1:54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</row>
  </sheetData>
  <mergeCells count="2">
    <mergeCell ref="C2:F2"/>
    <mergeCell ref="L6:N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Calculate!$B$5:$B$9</xm:f>
          </x14:formula1>
          <xm:sqref>L6:N8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FB4AD"/>
  </sheetPr>
  <dimension ref="A1:BB200"/>
  <sheetViews>
    <sheetView showGridLines="0" showRowColHeaders="0" zoomScale="80" zoomScaleNormal="80" workbookViewId="0">
      <selection activeCell="J20" sqref="J20"/>
    </sheetView>
  </sheetViews>
  <sheetFormatPr defaultColWidth="0" defaultRowHeight="14.25"/>
  <cols>
    <col min="1" max="1" width="11.625" customWidth="1"/>
    <col min="2" max="2" width="3.625" customWidth="1"/>
    <col min="3" max="3" width="12.375" customWidth="1"/>
    <col min="4" max="4" width="3.625" customWidth="1"/>
    <col min="5" max="5" width="36" customWidth="1"/>
    <col min="6" max="6" width="23.5" bestFit="1" customWidth="1"/>
    <col min="7" max="7" width="20.625" customWidth="1"/>
    <col min="8" max="8" width="29.625" customWidth="1"/>
    <col min="9" max="9" width="9" customWidth="1"/>
    <col min="10" max="10" width="3.625" customWidth="1"/>
    <col min="11" max="14" width="9" customWidth="1"/>
    <col min="15" max="15" width="2.625" customWidth="1"/>
  </cols>
  <sheetData>
    <row r="1" spans="1:54" ht="20.100000000000001" customHeight="1">
      <c r="A1" s="36"/>
      <c r="B1" s="37"/>
      <c r="C1" s="38"/>
      <c r="D1" s="38"/>
      <c r="E1" s="38"/>
      <c r="F1" s="38"/>
      <c r="G1" s="38"/>
      <c r="H1" s="38"/>
      <c r="I1" s="36"/>
      <c r="J1" s="36"/>
      <c r="K1" s="36"/>
      <c r="L1" s="36"/>
      <c r="M1" s="36"/>
      <c r="N1" s="36"/>
      <c r="O1" s="36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ht="20.100000000000001" customHeight="1">
      <c r="A2" s="36"/>
      <c r="B2" s="37"/>
      <c r="C2" s="90"/>
      <c r="D2" s="90"/>
      <c r="E2" s="90"/>
      <c r="F2" s="90"/>
      <c r="G2" s="38"/>
      <c r="H2" s="38"/>
      <c r="I2" s="36"/>
      <c r="J2" s="36"/>
      <c r="K2" s="36"/>
      <c r="L2" s="36"/>
      <c r="M2" s="36"/>
      <c r="N2" s="36"/>
      <c r="O2" s="3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4" ht="20.100000000000001" customHeight="1">
      <c r="A3" s="36"/>
      <c r="B3" s="37"/>
      <c r="C3" s="38"/>
      <c r="D3" s="39"/>
      <c r="E3" s="39"/>
      <c r="F3" s="39"/>
      <c r="G3" s="40"/>
      <c r="H3" s="41"/>
      <c r="I3" s="36"/>
      <c r="J3" s="36"/>
      <c r="K3" s="36"/>
      <c r="L3" s="36"/>
      <c r="M3" s="36"/>
      <c r="N3" s="36"/>
      <c r="O3" s="3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4">
      <c r="A4" s="36"/>
      <c r="B4" s="42"/>
      <c r="C4" s="2"/>
      <c r="D4" s="2"/>
      <c r="E4" s="2"/>
      <c r="F4" s="2"/>
      <c r="G4" s="2"/>
      <c r="H4" s="2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</row>
    <row r="5" spans="1:54" ht="20.100000000000001" customHeight="1">
      <c r="A5" s="36"/>
      <c r="B5" s="42"/>
      <c r="C5" s="2"/>
      <c r="D5" s="2"/>
      <c r="E5" s="2"/>
      <c r="F5" s="2"/>
      <c r="G5" s="2"/>
      <c r="H5" s="2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>
      <c r="A6" s="36"/>
      <c r="B6" s="42"/>
      <c r="C6" s="2"/>
      <c r="D6" s="2"/>
      <c r="E6" s="2"/>
      <c r="F6" s="2"/>
      <c r="G6" s="2"/>
      <c r="H6" s="2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4">
      <c r="A7" s="36"/>
      <c r="B7" s="42"/>
      <c r="C7" s="2"/>
      <c r="D7" s="2"/>
      <c r="E7" s="2"/>
      <c r="F7" s="2"/>
      <c r="G7" s="2"/>
      <c r="H7" s="2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4">
      <c r="A8" s="36"/>
      <c r="B8" s="42"/>
      <c r="C8" s="2"/>
      <c r="D8" s="2"/>
      <c r="E8" s="2"/>
      <c r="F8" s="2"/>
      <c r="G8" s="2"/>
      <c r="H8" s="2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4">
      <c r="A9" s="36"/>
      <c r="B9" s="42"/>
      <c r="C9" s="2"/>
      <c r="D9" s="2"/>
      <c r="E9" s="2"/>
      <c r="F9" s="2"/>
      <c r="G9" s="2"/>
      <c r="H9" s="2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</row>
    <row r="10" spans="1:54">
      <c r="A10" s="36"/>
      <c r="B10" s="42"/>
      <c r="C10" s="2"/>
      <c r="D10" s="2"/>
      <c r="E10" s="2"/>
      <c r="F10" s="2"/>
      <c r="G10" s="2"/>
      <c r="H10" s="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</row>
    <row r="11" spans="1:54">
      <c r="A11" s="36"/>
      <c r="B11" s="42"/>
      <c r="C11" s="2"/>
      <c r="D11" s="2"/>
      <c r="E11" s="2"/>
      <c r="F11" s="2"/>
      <c r="G11" s="2"/>
      <c r="H11" s="2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4">
      <c r="A12" s="36"/>
      <c r="B12" s="42"/>
      <c r="C12" s="2"/>
      <c r="D12" s="2"/>
      <c r="E12" s="2"/>
      <c r="F12" s="2"/>
      <c r="G12" s="2"/>
      <c r="H12" s="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4">
      <c r="A13" s="36"/>
      <c r="B13" s="42"/>
      <c r="C13" s="2"/>
      <c r="D13" s="2"/>
      <c r="E13" s="2"/>
      <c r="F13" s="2"/>
      <c r="G13" s="2"/>
      <c r="H13" s="2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4">
      <c r="A14" s="36"/>
      <c r="B14" s="42"/>
      <c r="C14" s="2"/>
      <c r="D14" s="2"/>
      <c r="E14" s="2"/>
      <c r="F14" s="2"/>
      <c r="G14" s="2"/>
      <c r="H14" s="2"/>
      <c r="N14" s="4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 ht="14.45" customHeight="1">
      <c r="A15" s="36"/>
      <c r="B15" s="42"/>
      <c r="C15" s="2"/>
      <c r="D15" s="2"/>
      <c r="E15" s="2"/>
      <c r="F15" s="2"/>
      <c r="G15" s="2"/>
      <c r="H15" s="2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>
      <c r="A16" s="36"/>
      <c r="B16" s="42"/>
      <c r="C16" s="2"/>
      <c r="D16" s="2"/>
      <c r="E16" s="2"/>
      <c r="F16" s="2"/>
      <c r="G16" s="2"/>
      <c r="H16" s="2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>
      <c r="A17" s="36"/>
      <c r="B17" s="42"/>
      <c r="C17" s="2"/>
      <c r="D17" s="2"/>
      <c r="E17" s="2"/>
      <c r="F17" s="2"/>
      <c r="G17" s="2"/>
      <c r="H17" s="2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>
      <c r="A18" s="36"/>
      <c r="B18" s="42"/>
      <c r="C18" s="2"/>
      <c r="D18" s="2"/>
      <c r="E18" s="2"/>
      <c r="F18" s="2"/>
      <c r="G18" s="2"/>
      <c r="H18" s="2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>
      <c r="A19" s="36"/>
      <c r="B19" s="42"/>
      <c r="C19" s="2"/>
      <c r="D19" s="2"/>
      <c r="E19" s="2"/>
      <c r="F19" s="2"/>
      <c r="G19" s="2"/>
      <c r="H19" s="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>
      <c r="A20" s="36"/>
      <c r="B20" s="42"/>
      <c r="C20" s="2"/>
      <c r="D20" s="2"/>
      <c r="E20" s="2"/>
      <c r="F20" s="2"/>
      <c r="G20" s="2"/>
      <c r="H20" s="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>
      <c r="A21" s="36"/>
      <c r="B21" s="42"/>
      <c r="C21" s="2"/>
      <c r="D21" s="2"/>
      <c r="E21" s="2"/>
      <c r="F21" s="2"/>
      <c r="G21" s="2"/>
      <c r="H21" s="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</row>
    <row r="22" spans="1:54">
      <c r="A22" s="36"/>
      <c r="B22" s="42"/>
      <c r="C22" s="2"/>
      <c r="D22" s="2"/>
      <c r="E22" s="2"/>
      <c r="F22" s="2"/>
      <c r="G22" s="2"/>
      <c r="H22" s="2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</row>
    <row r="23" spans="1:54">
      <c r="A23" s="36"/>
      <c r="B23" s="42"/>
      <c r="C23" s="2"/>
      <c r="D23" s="2"/>
      <c r="E23" s="2"/>
      <c r="F23" s="2"/>
      <c r="G23" s="2"/>
      <c r="H23" s="2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</row>
    <row r="24" spans="1:54">
      <c r="A24" s="36"/>
      <c r="B24" s="42"/>
      <c r="C24" s="2"/>
      <c r="D24" s="2"/>
      <c r="E24" s="2"/>
      <c r="F24" s="2"/>
      <c r="G24" s="2"/>
      <c r="H24" s="2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</row>
    <row r="25" spans="1:54">
      <c r="A25" s="36"/>
      <c r="B25" s="42"/>
      <c r="C25" s="2"/>
      <c r="D25" s="2"/>
      <c r="E25" s="2"/>
      <c r="F25" s="2"/>
      <c r="G25" s="2"/>
      <c r="H25" s="2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>
      <c r="A26" s="36"/>
      <c r="B26" s="42"/>
      <c r="C26" s="2"/>
      <c r="D26" s="2"/>
      <c r="E26" s="2"/>
      <c r="F26" s="2"/>
      <c r="G26" s="2"/>
      <c r="H26" s="2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>
      <c r="A27" s="36"/>
      <c r="B27" s="42"/>
      <c r="C27" s="2"/>
      <c r="D27" s="2"/>
      <c r="E27" s="2"/>
      <c r="F27" s="2"/>
      <c r="G27" s="2"/>
      <c r="H27" s="2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</row>
    <row r="28" spans="1:54">
      <c r="A28" s="36"/>
      <c r="B28" s="42"/>
      <c r="C28" s="2"/>
      <c r="D28" s="2"/>
      <c r="E28" s="2"/>
      <c r="F28" s="2"/>
      <c r="G28" s="2"/>
      <c r="H28" s="2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</row>
    <row r="29" spans="1:54">
      <c r="A29" s="36"/>
      <c r="B29" s="42"/>
      <c r="C29" s="2"/>
      <c r="D29" s="2"/>
      <c r="E29" s="2"/>
      <c r="F29" s="2"/>
      <c r="G29" s="2"/>
      <c r="H29" s="2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</row>
    <row r="30" spans="1:54">
      <c r="A30" s="36"/>
      <c r="B30" s="42"/>
      <c r="C30" s="2"/>
      <c r="D30" s="2"/>
      <c r="E30" s="2"/>
      <c r="F30" s="2"/>
      <c r="G30" s="2"/>
      <c r="H30" s="2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</row>
    <row r="31" spans="1:54">
      <c r="A31" s="36"/>
      <c r="B31" s="42"/>
      <c r="C31" s="2"/>
      <c r="D31" s="2"/>
      <c r="E31" s="2"/>
      <c r="F31" s="2"/>
      <c r="G31" s="2"/>
      <c r="H31" s="2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</row>
    <row r="32" spans="1:54">
      <c r="A32" s="36"/>
      <c r="B32" s="42"/>
      <c r="C32" s="2"/>
      <c r="D32" s="2"/>
      <c r="E32" s="2"/>
      <c r="F32" s="2"/>
      <c r="G32" s="2"/>
      <c r="H32" s="2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</row>
    <row r="33" spans="1:54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</row>
    <row r="34" spans="1:5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</row>
    <row r="35" spans="1:5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</row>
    <row r="36" spans="1:54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</row>
    <row r="37" spans="1:54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</row>
    <row r="38" spans="1:54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</row>
    <row r="39" spans="1:5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</row>
    <row r="40" spans="1:54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</row>
    <row r="41" spans="1:54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</row>
    <row r="42" spans="1:54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</row>
    <row r="43" spans="1:54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</row>
    <row r="44" spans="1:54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</row>
    <row r="45" spans="1:54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</row>
    <row r="46" spans="1:54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</row>
    <row r="47" spans="1:54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</row>
    <row r="48" spans="1:54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</row>
    <row r="49" spans="1:5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54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</row>
    <row r="51" spans="1:54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</row>
    <row r="52" spans="1:5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</row>
    <row r="53" spans="1:5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</row>
    <row r="54" spans="1:5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</row>
    <row r="55" spans="1:54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</row>
    <row r="56" spans="1:54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</row>
    <row r="57" spans="1:54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</row>
    <row r="58" spans="1:54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</row>
    <row r="59" spans="1:54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</row>
    <row r="60" spans="1:54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</row>
    <row r="61" spans="1:5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</row>
    <row r="62" spans="1:5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</row>
    <row r="63" spans="1:54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</row>
    <row r="64" spans="1:5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</row>
    <row r="65" spans="1:54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</row>
    <row r="66" spans="1:54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</row>
    <row r="67" spans="1:54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</row>
    <row r="68" spans="1:54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</row>
    <row r="69" spans="1:54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</row>
    <row r="70" spans="1:54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</row>
    <row r="71" spans="1:54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</row>
    <row r="72" spans="1:54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</row>
    <row r="73" spans="1:54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</row>
    <row r="74" spans="1:54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</row>
    <row r="75" spans="1:54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</row>
    <row r="76" spans="1:54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</row>
    <row r="77" spans="1:54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</row>
    <row r="78" spans="1:54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</row>
    <row r="79" spans="1:54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</row>
    <row r="80" spans="1:54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</row>
    <row r="81" spans="1:54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</row>
    <row r="82" spans="1:54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</row>
    <row r="83" spans="1:54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</row>
    <row r="84" spans="1:5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</row>
    <row r="85" spans="1:54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</row>
    <row r="86" spans="1:54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</row>
    <row r="87" spans="1:54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</row>
    <row r="88" spans="1:54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</row>
    <row r="89" spans="1:54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</row>
    <row r="90" spans="1:54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</row>
    <row r="91" spans="1:54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</row>
    <row r="92" spans="1:54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</row>
    <row r="93" spans="1:54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</row>
    <row r="94" spans="1:5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</row>
    <row r="95" spans="1:54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</row>
    <row r="96" spans="1:54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</row>
    <row r="97" spans="1:54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</row>
    <row r="98" spans="1:54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</row>
    <row r="99" spans="1:54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</row>
    <row r="100" spans="1:54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</row>
    <row r="101" spans="1:54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</row>
    <row r="102" spans="1:54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</row>
    <row r="103" spans="1:54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</row>
    <row r="104" spans="1:5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</row>
    <row r="105" spans="1:54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</row>
    <row r="106" spans="1:54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</row>
    <row r="107" spans="1:54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</row>
    <row r="108" spans="1:5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</row>
    <row r="109" spans="1:5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</row>
    <row r="110" spans="1:54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</row>
    <row r="111" spans="1:54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</row>
    <row r="112" spans="1:54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</row>
    <row r="113" spans="1:54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</row>
    <row r="114" spans="1:5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</row>
    <row r="115" spans="1:54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</row>
    <row r="116" spans="1:54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</row>
    <row r="117" spans="1:54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</row>
    <row r="118" spans="1:54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</row>
    <row r="119" spans="1:54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</row>
    <row r="120" spans="1:54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</row>
    <row r="121" spans="1:54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</row>
    <row r="122" spans="1:54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</row>
    <row r="123" spans="1:54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</row>
    <row r="124" spans="1:5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</row>
    <row r="125" spans="1:54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</row>
    <row r="126" spans="1:54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</row>
    <row r="127" spans="1:54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</row>
    <row r="128" spans="1:54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</row>
    <row r="129" spans="1:54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</row>
    <row r="130" spans="1:54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</row>
    <row r="131" spans="1:54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</row>
    <row r="132" spans="1:54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</row>
    <row r="133" spans="1:54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</row>
    <row r="134" spans="1:5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</row>
    <row r="135" spans="1:54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</row>
    <row r="136" spans="1:54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</row>
    <row r="137" spans="1:54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</row>
    <row r="138" spans="1:54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</row>
    <row r="139" spans="1:54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</row>
    <row r="140" spans="1:5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</row>
    <row r="141" spans="1:54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</row>
    <row r="142" spans="1:54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</row>
    <row r="143" spans="1:54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</row>
    <row r="144" spans="1:5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</row>
    <row r="145" spans="1:54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</row>
    <row r="146" spans="1:54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</row>
    <row r="147" spans="1:54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</row>
    <row r="148" spans="1:54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</row>
    <row r="149" spans="1:54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</row>
    <row r="150" spans="1:54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</row>
    <row r="151" spans="1:54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</row>
    <row r="152" spans="1:54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</row>
    <row r="153" spans="1:54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</row>
    <row r="154" spans="1: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</row>
    <row r="155" spans="1:54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</row>
    <row r="156" spans="1:54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</row>
    <row r="157" spans="1:54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</row>
    <row r="158" spans="1:54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</row>
    <row r="159" spans="1:54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</row>
    <row r="160" spans="1:54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</row>
    <row r="161" spans="1:54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</row>
    <row r="162" spans="1:54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</row>
    <row r="163" spans="1:54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</row>
    <row r="164" spans="1:5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</row>
    <row r="165" spans="1:54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</row>
    <row r="166" spans="1:54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</row>
    <row r="167" spans="1:54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</row>
    <row r="168" spans="1:54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</row>
    <row r="169" spans="1:54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</row>
    <row r="170" spans="1:54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</row>
    <row r="171" spans="1:54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</row>
    <row r="172" spans="1:54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</row>
    <row r="173" spans="1:54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</row>
    <row r="174" spans="1:5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</row>
    <row r="175" spans="1:54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</row>
    <row r="176" spans="1:54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</row>
    <row r="177" spans="1:54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</row>
    <row r="178" spans="1:54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</row>
    <row r="179" spans="1:54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</row>
    <row r="180" spans="1:54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</row>
    <row r="181" spans="1:54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</row>
    <row r="182" spans="1:54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</row>
    <row r="183" spans="1:54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</row>
    <row r="184" spans="1:5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</row>
    <row r="185" spans="1:54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</row>
    <row r="186" spans="1:54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</row>
    <row r="187" spans="1:54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</row>
    <row r="188" spans="1:54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</row>
    <row r="189" spans="1:54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</row>
    <row r="190" spans="1:54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</row>
    <row r="191" spans="1:54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</row>
    <row r="192" spans="1:54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</row>
    <row r="193" spans="1:54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</row>
    <row r="194" spans="1:5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</row>
    <row r="195" spans="1:54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</row>
    <row r="196" spans="1:54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</row>
    <row r="197" spans="1:54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</row>
    <row r="198" spans="1:54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</row>
    <row r="199" spans="1:54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</row>
    <row r="200" spans="1:54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</row>
  </sheetData>
  <mergeCells count="1">
    <mergeCell ref="C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FB4AD"/>
  </sheetPr>
  <dimension ref="A1:BB200"/>
  <sheetViews>
    <sheetView showGridLines="0" showRowColHeaders="0" zoomScale="80" zoomScaleNormal="80" workbookViewId="0">
      <selection activeCell="M26" sqref="M26"/>
    </sheetView>
  </sheetViews>
  <sheetFormatPr defaultColWidth="0" defaultRowHeight="14.25"/>
  <cols>
    <col min="1" max="1" width="11.625" customWidth="1"/>
    <col min="2" max="2" width="3.625" customWidth="1"/>
    <col min="3" max="3" width="12.375" customWidth="1"/>
    <col min="4" max="4" width="3.625" customWidth="1"/>
    <col min="5" max="5" width="36" customWidth="1"/>
    <col min="6" max="6" width="23.5" bestFit="1" customWidth="1"/>
    <col min="7" max="7" width="20.625" customWidth="1"/>
    <col min="8" max="8" width="29.625" customWidth="1"/>
    <col min="9" max="9" width="9" customWidth="1"/>
    <col min="10" max="10" width="3.625" customWidth="1"/>
    <col min="11" max="14" width="9" customWidth="1"/>
    <col min="15" max="15" width="2.625" customWidth="1"/>
  </cols>
  <sheetData>
    <row r="1" spans="1:54" ht="20.100000000000001" customHeight="1">
      <c r="A1" s="36"/>
      <c r="B1" s="37"/>
      <c r="C1" s="38"/>
      <c r="D1" s="38"/>
      <c r="E1" s="38"/>
      <c r="F1" s="38"/>
      <c r="G1" s="38"/>
      <c r="H1" s="38"/>
      <c r="I1" s="36"/>
      <c r="J1" s="36"/>
      <c r="K1" s="36"/>
      <c r="L1" s="36"/>
      <c r="M1" s="36"/>
      <c r="N1" s="36"/>
      <c r="O1" s="36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ht="20.100000000000001" customHeight="1">
      <c r="A2" s="36"/>
      <c r="B2" s="37"/>
      <c r="C2" s="90"/>
      <c r="D2" s="90"/>
      <c r="E2" s="90"/>
      <c r="F2" s="90"/>
      <c r="G2" s="38"/>
      <c r="H2" s="38"/>
      <c r="I2" s="36"/>
      <c r="J2" s="36"/>
      <c r="K2" s="36"/>
      <c r="L2" s="36"/>
      <c r="M2" s="36"/>
      <c r="N2" s="36"/>
      <c r="O2" s="3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4" ht="20.100000000000001" customHeight="1">
      <c r="A3" s="36"/>
      <c r="B3" s="37"/>
      <c r="C3" s="38"/>
      <c r="D3" s="39"/>
      <c r="E3" s="39"/>
      <c r="F3" s="39"/>
      <c r="G3" s="40"/>
      <c r="H3" s="41"/>
      <c r="I3" s="36"/>
      <c r="J3" s="36"/>
      <c r="K3" s="36"/>
      <c r="L3" s="36"/>
      <c r="M3" s="36"/>
      <c r="N3" s="36"/>
      <c r="O3" s="3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</row>
    <row r="4" spans="1:54">
      <c r="A4" s="36"/>
      <c r="B4" s="42"/>
      <c r="C4" s="2"/>
      <c r="D4" s="2"/>
      <c r="E4" s="2"/>
      <c r="F4" s="2"/>
      <c r="G4" s="2"/>
      <c r="H4" s="2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</row>
    <row r="5" spans="1:54" ht="20.100000000000001" customHeight="1">
      <c r="A5" s="36"/>
      <c r="B5" s="42"/>
      <c r="C5" s="2"/>
      <c r="D5" s="2"/>
      <c r="E5" s="2"/>
      <c r="F5" s="2"/>
      <c r="G5" s="2"/>
      <c r="H5" s="2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>
      <c r="A6" s="36"/>
      <c r="B6" s="42"/>
      <c r="C6" s="2"/>
      <c r="D6" s="2"/>
      <c r="E6" s="2"/>
      <c r="F6" s="2"/>
      <c r="G6" s="2"/>
      <c r="H6" s="2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4">
      <c r="A7" s="36"/>
      <c r="B7" s="42"/>
      <c r="C7" s="2"/>
      <c r="D7" s="2"/>
      <c r="E7" s="2"/>
      <c r="F7" s="2"/>
      <c r="G7" s="2"/>
      <c r="H7" s="2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4">
      <c r="A8" s="36"/>
      <c r="B8" s="42"/>
      <c r="C8" s="2"/>
      <c r="D8" s="2"/>
      <c r="E8" s="2"/>
      <c r="F8" s="2"/>
      <c r="G8" s="2"/>
      <c r="H8" s="2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4">
      <c r="A9" s="36"/>
      <c r="B9" s="42"/>
      <c r="C9" s="2"/>
      <c r="D9" s="2"/>
      <c r="E9" s="2"/>
      <c r="F9" s="2"/>
      <c r="G9" s="2"/>
      <c r="H9" s="2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</row>
    <row r="10" spans="1:54">
      <c r="A10" s="36"/>
      <c r="B10" s="42"/>
      <c r="C10" s="2"/>
      <c r="D10" s="2"/>
      <c r="E10" s="2"/>
      <c r="F10" s="2"/>
      <c r="G10" s="2"/>
      <c r="H10" s="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</row>
    <row r="11" spans="1:54">
      <c r="A11" s="36"/>
      <c r="B11" s="42"/>
      <c r="C11" s="2"/>
      <c r="D11" s="2"/>
      <c r="E11" s="2"/>
      <c r="F11" s="2"/>
      <c r="G11" s="2"/>
      <c r="H11" s="2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4">
      <c r="A12" s="36"/>
      <c r="B12" s="42"/>
      <c r="C12" s="2"/>
      <c r="D12" s="2"/>
      <c r="E12" s="2"/>
      <c r="F12" s="2"/>
      <c r="G12" s="2"/>
      <c r="H12" s="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4">
      <c r="A13" s="36"/>
      <c r="B13" s="42"/>
      <c r="C13" s="2"/>
      <c r="D13" s="2"/>
      <c r="E13" s="2"/>
      <c r="F13" s="2"/>
      <c r="G13" s="2"/>
      <c r="H13" s="2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4">
      <c r="A14" s="36"/>
      <c r="B14" s="42"/>
      <c r="C14" s="2"/>
      <c r="D14" s="2"/>
      <c r="E14" s="2"/>
      <c r="F14" s="2"/>
      <c r="G14" s="2"/>
      <c r="H14" s="2"/>
      <c r="N14" s="4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 ht="14.45" customHeight="1">
      <c r="A15" s="36"/>
      <c r="B15" s="42"/>
      <c r="C15" s="2"/>
      <c r="D15" s="2"/>
      <c r="E15" s="2"/>
      <c r="F15" s="2"/>
      <c r="G15" s="2"/>
      <c r="H15" s="2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>
      <c r="A16" s="36"/>
      <c r="B16" s="42"/>
      <c r="C16" s="2"/>
      <c r="D16" s="2"/>
      <c r="E16" s="2"/>
      <c r="F16" s="2"/>
      <c r="G16" s="2"/>
      <c r="H16" s="2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>
      <c r="A17" s="36"/>
      <c r="B17" s="42"/>
      <c r="C17" s="2"/>
      <c r="D17" s="2"/>
      <c r="E17" s="2"/>
      <c r="F17" s="2"/>
      <c r="G17" s="2"/>
      <c r="H17" s="2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>
      <c r="A18" s="36"/>
      <c r="B18" s="42"/>
      <c r="C18" s="2"/>
      <c r="D18" s="2"/>
      <c r="E18" s="2"/>
      <c r="F18" s="2"/>
      <c r="G18" s="2"/>
      <c r="H18" s="2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>
      <c r="A19" s="36"/>
      <c r="B19" s="42"/>
      <c r="C19" s="2"/>
      <c r="D19" s="2"/>
      <c r="E19" s="2"/>
      <c r="F19" s="2"/>
      <c r="G19" s="2"/>
      <c r="H19" s="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>
      <c r="A20" s="36"/>
      <c r="B20" s="42"/>
      <c r="C20" s="2"/>
      <c r="D20" s="2"/>
      <c r="E20" s="2"/>
      <c r="F20" s="2"/>
      <c r="G20" s="2"/>
      <c r="H20" s="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>
      <c r="A21" s="36"/>
      <c r="B21" s="42"/>
      <c r="C21" s="2"/>
      <c r="D21" s="2"/>
      <c r="E21" s="2"/>
      <c r="F21" s="2"/>
      <c r="G21" s="2"/>
      <c r="H21" s="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</row>
    <row r="22" spans="1:54">
      <c r="A22" s="36"/>
      <c r="B22" s="42"/>
      <c r="C22" s="2"/>
      <c r="D22" s="2"/>
      <c r="E22" s="2"/>
      <c r="F22" s="2"/>
      <c r="G22" s="2"/>
      <c r="H22" s="2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</row>
    <row r="23" spans="1:54">
      <c r="A23" s="36"/>
      <c r="B23" s="42"/>
      <c r="C23" s="2"/>
      <c r="D23" s="2"/>
      <c r="E23" s="2"/>
      <c r="F23" s="2"/>
      <c r="G23" s="2"/>
      <c r="H23" s="2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</row>
    <row r="24" spans="1:54">
      <c r="A24" s="36"/>
      <c r="B24" s="42"/>
      <c r="C24" s="2"/>
      <c r="D24" s="2"/>
      <c r="E24" s="2"/>
      <c r="F24" s="2"/>
      <c r="G24" s="2"/>
      <c r="H24" s="2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</row>
    <row r="25" spans="1:54">
      <c r="A25" s="36"/>
      <c r="B25" s="42"/>
      <c r="C25" s="2"/>
      <c r="D25" s="2"/>
      <c r="E25" s="2"/>
      <c r="F25" s="2"/>
      <c r="G25" s="2"/>
      <c r="H25" s="2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>
      <c r="A26" s="36"/>
      <c r="B26" s="42"/>
      <c r="C26" s="2"/>
      <c r="D26" s="2"/>
      <c r="E26" s="2"/>
      <c r="F26" s="2"/>
      <c r="G26" s="2"/>
      <c r="H26" s="2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>
      <c r="A27" s="36"/>
      <c r="B27" s="42"/>
      <c r="C27" s="2"/>
      <c r="D27" s="2"/>
      <c r="E27" s="2"/>
      <c r="F27" s="2"/>
      <c r="G27" s="2"/>
      <c r="H27" s="2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</row>
    <row r="28" spans="1:54">
      <c r="A28" s="36"/>
      <c r="B28" s="42"/>
      <c r="C28" s="2"/>
      <c r="D28" s="2"/>
      <c r="E28" s="2"/>
      <c r="F28" s="2"/>
      <c r="G28" s="2"/>
      <c r="H28" s="2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</row>
    <row r="29" spans="1:54">
      <c r="A29" s="36"/>
      <c r="B29" s="42"/>
      <c r="C29" s="2"/>
      <c r="D29" s="2"/>
      <c r="E29" s="2"/>
      <c r="F29" s="2"/>
      <c r="G29" s="2"/>
      <c r="H29" s="2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</row>
    <row r="30" spans="1:54">
      <c r="A30" s="36"/>
      <c r="B30" s="42"/>
      <c r="C30" s="2"/>
      <c r="D30" s="2"/>
      <c r="E30" s="2"/>
      <c r="F30" s="2"/>
      <c r="G30" s="2"/>
      <c r="H30" s="2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</row>
    <row r="31" spans="1:54">
      <c r="A31" s="36"/>
      <c r="B31" s="42"/>
      <c r="C31" s="2"/>
      <c r="D31" s="2"/>
      <c r="E31" s="2"/>
      <c r="F31" s="2"/>
      <c r="G31" s="2"/>
      <c r="H31" s="2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</row>
    <row r="32" spans="1:54">
      <c r="A32" s="36"/>
      <c r="B32" s="42"/>
      <c r="C32" s="2"/>
      <c r="D32" s="2"/>
      <c r="E32" s="2"/>
      <c r="F32" s="2"/>
      <c r="G32" s="2"/>
      <c r="H32" s="2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</row>
    <row r="33" spans="1:54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</row>
    <row r="34" spans="1:5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</row>
    <row r="35" spans="1:5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</row>
    <row r="36" spans="1:54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</row>
    <row r="37" spans="1:54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</row>
    <row r="38" spans="1:54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</row>
    <row r="39" spans="1:5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</row>
    <row r="40" spans="1:54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</row>
    <row r="41" spans="1:54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</row>
    <row r="42" spans="1:54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</row>
    <row r="43" spans="1:54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</row>
    <row r="44" spans="1:54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</row>
    <row r="45" spans="1:54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</row>
    <row r="46" spans="1:54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</row>
    <row r="47" spans="1:54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</row>
    <row r="48" spans="1:54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</row>
    <row r="49" spans="1:5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54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</row>
    <row r="51" spans="1:54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</row>
    <row r="52" spans="1:5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</row>
    <row r="53" spans="1:5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</row>
    <row r="54" spans="1:5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</row>
    <row r="55" spans="1:54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</row>
    <row r="56" spans="1:54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</row>
    <row r="57" spans="1:54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</row>
    <row r="58" spans="1:54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</row>
    <row r="59" spans="1:54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</row>
    <row r="60" spans="1:54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</row>
    <row r="61" spans="1:5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</row>
    <row r="62" spans="1:5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</row>
    <row r="63" spans="1:54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</row>
    <row r="64" spans="1:5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</row>
    <row r="65" spans="1:54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</row>
    <row r="66" spans="1:54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</row>
    <row r="67" spans="1:54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</row>
    <row r="68" spans="1:54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</row>
    <row r="69" spans="1:54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</row>
    <row r="70" spans="1:54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</row>
    <row r="71" spans="1:54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</row>
    <row r="72" spans="1:54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</row>
    <row r="73" spans="1:54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</row>
    <row r="74" spans="1:54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</row>
    <row r="75" spans="1:54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</row>
    <row r="76" spans="1:54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</row>
    <row r="77" spans="1:54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</row>
    <row r="78" spans="1:54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</row>
    <row r="79" spans="1:54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</row>
    <row r="80" spans="1:54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</row>
    <row r="81" spans="1:54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</row>
    <row r="82" spans="1:54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</row>
    <row r="83" spans="1:54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</row>
    <row r="84" spans="1:5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</row>
    <row r="85" spans="1:54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</row>
    <row r="86" spans="1:54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</row>
    <row r="87" spans="1:54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</row>
    <row r="88" spans="1:54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</row>
    <row r="89" spans="1:54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</row>
    <row r="90" spans="1:54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</row>
    <row r="91" spans="1:54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</row>
    <row r="92" spans="1:54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</row>
    <row r="93" spans="1:54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</row>
    <row r="94" spans="1:5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</row>
    <row r="95" spans="1:54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</row>
    <row r="96" spans="1:54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</row>
    <row r="97" spans="1:54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</row>
    <row r="98" spans="1:54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</row>
    <row r="99" spans="1:54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</row>
    <row r="100" spans="1:54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</row>
    <row r="101" spans="1:54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</row>
    <row r="102" spans="1:54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</row>
    <row r="103" spans="1:54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</row>
    <row r="104" spans="1:5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</row>
    <row r="105" spans="1:54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</row>
    <row r="106" spans="1:54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</row>
    <row r="107" spans="1:54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</row>
    <row r="108" spans="1:5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</row>
    <row r="109" spans="1:5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</row>
    <row r="110" spans="1:54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</row>
    <row r="111" spans="1:54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</row>
    <row r="112" spans="1:54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</row>
    <row r="113" spans="1:54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</row>
    <row r="114" spans="1:5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</row>
    <row r="115" spans="1:54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</row>
    <row r="116" spans="1:54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</row>
    <row r="117" spans="1:54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</row>
    <row r="118" spans="1:54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</row>
    <row r="119" spans="1:54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</row>
    <row r="120" spans="1:54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</row>
    <row r="121" spans="1:54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</row>
    <row r="122" spans="1:54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</row>
    <row r="123" spans="1:54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</row>
    <row r="124" spans="1:5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</row>
    <row r="125" spans="1:54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</row>
    <row r="126" spans="1:54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</row>
    <row r="127" spans="1:54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</row>
    <row r="128" spans="1:54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</row>
    <row r="129" spans="1:54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</row>
    <row r="130" spans="1:54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</row>
    <row r="131" spans="1:54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</row>
    <row r="132" spans="1:54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</row>
    <row r="133" spans="1:54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</row>
    <row r="134" spans="1:5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</row>
    <row r="135" spans="1:54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</row>
    <row r="136" spans="1:54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</row>
    <row r="137" spans="1:54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</row>
    <row r="138" spans="1:54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</row>
    <row r="139" spans="1:54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</row>
    <row r="140" spans="1:5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</row>
    <row r="141" spans="1:54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</row>
    <row r="142" spans="1:54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</row>
    <row r="143" spans="1:54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</row>
    <row r="144" spans="1:5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</row>
    <row r="145" spans="1:54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</row>
    <row r="146" spans="1:54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</row>
    <row r="147" spans="1:54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</row>
    <row r="148" spans="1:54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</row>
    <row r="149" spans="1:54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</row>
    <row r="150" spans="1:54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</row>
    <row r="151" spans="1:54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</row>
    <row r="152" spans="1:54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</row>
    <row r="153" spans="1:54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</row>
    <row r="154" spans="1: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</row>
    <row r="155" spans="1:54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</row>
    <row r="156" spans="1:54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</row>
    <row r="157" spans="1:54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</row>
    <row r="158" spans="1:54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</row>
    <row r="159" spans="1:54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</row>
    <row r="160" spans="1:54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</row>
    <row r="161" spans="1:54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</row>
    <row r="162" spans="1:54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</row>
    <row r="163" spans="1:54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</row>
    <row r="164" spans="1:5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</row>
    <row r="165" spans="1:54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</row>
    <row r="166" spans="1:54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</row>
    <row r="167" spans="1:54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</row>
    <row r="168" spans="1:54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</row>
    <row r="169" spans="1:54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</row>
    <row r="170" spans="1:54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</row>
    <row r="171" spans="1:54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</row>
    <row r="172" spans="1:54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</row>
    <row r="173" spans="1:54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</row>
    <row r="174" spans="1:5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</row>
    <row r="175" spans="1:54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</row>
    <row r="176" spans="1:54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</row>
    <row r="177" spans="1:54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</row>
    <row r="178" spans="1:54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</row>
    <row r="179" spans="1:54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</row>
    <row r="180" spans="1:54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</row>
    <row r="181" spans="1:54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</row>
    <row r="182" spans="1:54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</row>
    <row r="183" spans="1:54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</row>
    <row r="184" spans="1:5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</row>
    <row r="185" spans="1:54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</row>
    <row r="186" spans="1:54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</row>
    <row r="187" spans="1:54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</row>
    <row r="188" spans="1:54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</row>
    <row r="189" spans="1:54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</row>
    <row r="190" spans="1:54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</row>
    <row r="191" spans="1:54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</row>
    <row r="192" spans="1:54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</row>
    <row r="193" spans="1:54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</row>
    <row r="194" spans="1:5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</row>
    <row r="195" spans="1:54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</row>
    <row r="196" spans="1:54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</row>
    <row r="197" spans="1:54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</row>
    <row r="198" spans="1:54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</row>
    <row r="199" spans="1:54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</row>
    <row r="200" spans="1:54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</row>
  </sheetData>
  <mergeCells count="1">
    <mergeCell ref="C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DataSource</vt:lpstr>
      <vt:lpstr>Calculate</vt:lpstr>
      <vt:lpstr>Dashboard.Scroll</vt:lpstr>
      <vt:lpstr>Dashboard.List</vt:lpstr>
      <vt:lpstr>Dashboard.Trend</vt:lpstr>
      <vt:lpstr>Dashboard.Compare</vt:lpstr>
      <vt:lpstr>Dashboard.Proportion</vt:lpstr>
      <vt:lpstr>Dashboard.Geographic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patsachol boonma</dc:creator>
  <cp:lastModifiedBy>patsachol Boonma</cp:lastModifiedBy>
  <dcterms:created xsi:type="dcterms:W3CDTF">2018-10-14T16:38:25Z</dcterms:created>
  <dcterms:modified xsi:type="dcterms:W3CDTF">2018-10-22T04:29:48Z</dcterms:modified>
</cp:coreProperties>
</file>