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10740" activeTab="0"/>
  </bookViews>
  <sheets>
    <sheet name="Design Bracket or Corbel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<sst xmlns="http://schemas.openxmlformats.org/spreadsheetml/2006/main" count="156" uniqueCount="76">
  <si>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รายการคำนวณหูช้างหรือเชิงยื่น</t>
  </si>
  <si>
    <t>Design of Bracket or Corbel</t>
  </si>
  <si>
    <t>Project</t>
  </si>
  <si>
    <t>Location</t>
  </si>
  <si>
    <t>Owner</t>
  </si>
  <si>
    <t>Design by</t>
  </si>
  <si>
    <t>Check by</t>
  </si>
  <si>
    <t>:</t>
  </si>
  <si>
    <t>Date :</t>
  </si>
  <si>
    <t>No.   :</t>
  </si>
  <si>
    <t>C1</t>
  </si>
  <si>
    <t>ค่าพารามิเตอร์</t>
  </si>
  <si>
    <t>cm.</t>
  </si>
  <si>
    <t>ความกว้างของหูช้างหรือเชิงยื่น   =</t>
  </si>
  <si>
    <t>ความยาวของหูช้างหรือเชิงยื่น    =</t>
  </si>
  <si>
    <t>แรงกระทำบนหูช้างหรือเชิงยื่น    =</t>
  </si>
  <si>
    <r>
      <t>ระยะหุ้มของคอนกรีต (d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)         =</t>
    </r>
  </si>
  <si>
    <t>กำลังอัดประลัยของคอนกรีต      =</t>
  </si>
  <si>
    <t>กำลังครากของเหล็กเสริม          =</t>
  </si>
  <si>
    <t>ksc.</t>
  </si>
  <si>
    <t>ความลึกประสิทธิผล (d)            =</t>
  </si>
  <si>
    <t>รายการคำนวณ</t>
  </si>
  <si>
    <t>ตรวจสอบการเป็นหูช้างหรือเชิงยื่น</t>
  </si>
  <si>
    <t>a/d =</t>
  </si>
  <si>
    <t xml:space="preserve">  :</t>
  </si>
  <si>
    <t>Vn =</t>
  </si>
  <si>
    <t>ความลึกของหูช้างหรือเชิงยื่น (h) =</t>
  </si>
  <si>
    <r>
      <t>ความลึกด้านปลาย (h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)             =</t>
    </r>
  </si>
  <si>
    <t>Ch. =</t>
  </si>
  <si>
    <t>Vn</t>
  </si>
  <si>
    <t>=</t>
  </si>
  <si>
    <t>kg.</t>
  </si>
  <si>
    <r>
      <t>A</t>
    </r>
    <r>
      <rPr>
        <vertAlign val="subscript"/>
        <sz val="10"/>
        <rFont val="Arial"/>
        <family val="2"/>
      </rPr>
      <t>vf</t>
    </r>
  </si>
  <si>
    <r>
      <t>cm</t>
    </r>
    <r>
      <rPr>
        <vertAlign val="superscript"/>
        <sz val="10"/>
        <rFont val="Arial"/>
        <family val="2"/>
      </rPr>
      <t>2</t>
    </r>
  </si>
  <si>
    <r>
      <t>N</t>
    </r>
    <r>
      <rPr>
        <vertAlign val="subscript"/>
        <sz val="10"/>
        <rFont val="Arial"/>
        <family val="2"/>
      </rPr>
      <t>uc</t>
    </r>
  </si>
  <si>
    <r>
      <t>A</t>
    </r>
    <r>
      <rPr>
        <vertAlign val="subscript"/>
        <sz val="10"/>
        <rFont val="Arial"/>
        <family val="2"/>
      </rPr>
      <t>f</t>
    </r>
  </si>
  <si>
    <r>
      <t>A</t>
    </r>
    <r>
      <rPr>
        <vertAlign val="subscript"/>
        <sz val="10"/>
        <rFont val="Arial"/>
        <family val="2"/>
      </rPr>
      <t>n</t>
    </r>
  </si>
  <si>
    <r>
      <t>A</t>
    </r>
    <r>
      <rPr>
        <vertAlign val="subscript"/>
        <sz val="10"/>
        <rFont val="Arial"/>
        <family val="2"/>
      </rPr>
      <t>s</t>
    </r>
  </si>
  <si>
    <t>As =</t>
  </si>
  <si>
    <r>
      <t>A</t>
    </r>
    <r>
      <rPr>
        <vertAlign val="subscript"/>
        <sz val="10"/>
        <rFont val="Arial"/>
        <family val="2"/>
      </rPr>
      <t>s-min</t>
    </r>
  </si>
  <si>
    <r>
      <t>A</t>
    </r>
    <r>
      <rPr>
        <vertAlign val="subscript"/>
        <sz val="10"/>
        <rFont val="Arial"/>
        <family val="2"/>
      </rPr>
      <t>h-min</t>
    </r>
  </si>
  <si>
    <t>รายละเอียดการเสริมเหล็ก</t>
  </si>
  <si>
    <t>เลือกใช้เหล็กเสริม</t>
  </si>
  <si>
    <t>DB</t>
  </si>
  <si>
    <t>mm.</t>
  </si>
  <si>
    <t>A =</t>
  </si>
  <si>
    <t>\</t>
  </si>
  <si>
    <t>ใช้</t>
  </si>
  <si>
    <t>ได้</t>
  </si>
  <si>
    <r>
      <t>A</t>
    </r>
    <r>
      <rPr>
        <vertAlign val="subscript"/>
        <sz val="10"/>
        <rFont val="Arial"/>
        <family val="2"/>
      </rPr>
      <t xml:space="preserve">s </t>
    </r>
    <r>
      <rPr>
        <sz val="10"/>
        <rFont val="Arial"/>
        <family val="2"/>
      </rPr>
      <t>=</t>
    </r>
  </si>
  <si>
    <t>รายละเอียดการเสริมเหล็กปลอกเดี่ยว</t>
  </si>
  <si>
    <t>พื้นที่หน้าตัดของเหล็กที่ต้องการ  =</t>
  </si>
  <si>
    <t>กระจายสม่ำเสมอในช่วง</t>
  </si>
  <si>
    <t>นับจากตำแหน่งของเหล็กเสริมรับแรงดึง</t>
  </si>
  <si>
    <t>รายการคำนวณหูช้างหรือเชิงยืน</t>
  </si>
  <si>
    <t>CivilClub</t>
  </si>
  <si>
    <t>civil1779</t>
  </si>
  <si>
    <t>kg. ห่างจากขอบเสา (a)   =</t>
  </si>
  <si>
    <t>(dc)</t>
  </si>
  <si>
    <t>รูปแสดงรายละเอียดการเสริมเหล็ก</t>
  </si>
  <si>
    <t>เชื่อมยึดติดกับเหล็กเสริมรับแรงดึง</t>
  </si>
  <si>
    <t>โดยรอยเชื่อมจะต้องมีกำลังคราก</t>
  </si>
  <si>
    <t>ไม่น้อยกว่า</t>
  </si>
  <si>
    <t>กระจายสม่ำเสมอในระยะ (dc)</t>
  </si>
  <si>
    <t>Page:</t>
  </si>
  <si>
    <t>รายละเอียดเพิ่มเติม</t>
  </si>
  <si>
    <t>เป็นโปรแกรมที่ใช้ในการออกแบบหูช้างหรือเชิงยื่น (แล้วแต่จะเรียกกัน)</t>
  </si>
  <si>
    <t>โดยวิธีกำลัง โดยจะต้องก่อสร้างด้วยคอนกรีตธรรมดาและเทคอนกรีตพร้อมกับเสา</t>
  </si>
  <si>
    <t>การใช้งาน</t>
  </si>
  <si>
    <r>
      <t xml:space="preserve">ผู้ใช้สามารถแก้ไขข้อมูลได้เฉพาะช่องที่มีตัวเลข </t>
    </r>
    <r>
      <rPr>
        <sz val="10"/>
        <color indexed="12"/>
        <rFont val="Arial"/>
        <family val="2"/>
      </rPr>
      <t>สีน้ำเงิน</t>
    </r>
    <r>
      <rPr>
        <sz val="10"/>
        <rFont val="Arial"/>
        <family val="0"/>
      </rPr>
      <t xml:space="preserve"> เท่านั้น</t>
    </r>
  </si>
  <si>
    <t>ข้อควรระวัง</t>
  </si>
  <si>
    <t>โปรแกรมนี้จัดทำขึ้นเพื่อการศึกษาเท่านั้น ทางผู้พัฒนาไม่จำเป็นต้องรับผิดชอบ</t>
  </si>
  <si>
    <t>ต่อความผิดพลาดที่อาจจะเกิดขึ้น ดังนั้นจึงเป็นหน้าที่ของผู้ที่นำไปใช้งานที่จะต้อง</t>
  </si>
  <si>
    <t>พิจารณาถึงความเหมาะสมและความถูกต้องด้วยตนเอง</t>
  </si>
  <si>
    <t>Develop by civil1779</t>
  </si>
  <si>
    <t>www.civilclub.net "The Community for Civil Engineer."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</si>
</sst>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00000"/>
    <numFmt numFmtId="190" formatCode="0.0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[$-41E]d\ mmmm\ yyyy"/>
    <numFmt numFmtId="197" formatCode="dd/mm/yy;@"/>
  </numFmts>
  <fonts count="8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2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7" xfId="0" applyBorder="1" applyAlignment="1">
      <alignment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87" fontId="0" fillId="0" borderId="0" xfId="0" applyNumberFormat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/>
    </xf>
    <xf numFmtId="187" fontId="0" fillId="0" borderId="0" xfId="0" applyNumberFormat="1" applyFont="1" applyBorder="1" applyAlignment="1" applyProtection="1">
      <alignment horizontal="center"/>
      <protection hidden="1"/>
    </xf>
    <xf numFmtId="0" fontId="0" fillId="0" borderId="5" xfId="0" applyBorder="1" applyAlignment="1">
      <alignment horizontal="left"/>
    </xf>
    <xf numFmtId="197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197" fontId="0" fillId="0" borderId="0" xfId="0" applyNumberFormat="1" applyBorder="1" applyAlignment="1" applyProtection="1">
      <alignment horizontal="left"/>
      <protection hidden="1"/>
    </xf>
    <xf numFmtId="197" fontId="0" fillId="0" borderId="6" xfId="0" applyNumberFormat="1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197" fontId="0" fillId="0" borderId="5" xfId="0" applyNumberFormat="1" applyBorder="1" applyAlignment="1" applyProtection="1">
      <alignment horizontal="left"/>
      <protection hidden="1"/>
    </xf>
    <xf numFmtId="197" fontId="0" fillId="0" borderId="7" xfId="0" applyNumberFormat="1" applyBorder="1" applyAlignment="1" applyProtection="1">
      <alignment horizontal="left"/>
      <protection hidden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 applyProtection="1">
      <alignment horizontal="left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 quotePrefix="1">
      <alignment horizontal="center"/>
      <protection hidden="1"/>
    </xf>
    <xf numFmtId="2" fontId="0" fillId="0" borderId="0" xfId="0" applyNumberForma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6" xfId="0" applyFont="1" applyBorder="1" applyAlignment="1" applyProtection="1">
      <alignment horizontal="left"/>
      <protection hidden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197" fontId="0" fillId="0" borderId="6" xfId="0" applyNumberFormat="1" applyBorder="1" applyAlignment="1">
      <alignment horizontal="left"/>
    </xf>
    <xf numFmtId="197" fontId="0" fillId="0" borderId="5" xfId="0" applyNumberFormat="1" applyBorder="1" applyAlignment="1">
      <alignment horizontal="left"/>
    </xf>
    <xf numFmtId="197" fontId="0" fillId="0" borderId="7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9"/>
  <sheetViews>
    <sheetView tabSelected="1" workbookViewId="0" topLeftCell="A1">
      <selection activeCell="AV10" sqref="AV10"/>
    </sheetView>
  </sheetViews>
  <sheetFormatPr defaultColWidth="9.140625" defaultRowHeight="12.75"/>
  <cols>
    <col min="1" max="2" width="5.7109375" style="0" customWidth="1"/>
    <col min="3" max="3" width="2.00390625" style="0" customWidth="1"/>
    <col min="4" max="16" width="5.7109375" style="0" customWidth="1"/>
    <col min="17" max="18" width="5.7109375" style="0" hidden="1" customWidth="1"/>
    <col min="19" max="19" width="9.8515625" style="0" hidden="1" customWidth="1"/>
    <col min="20" max="20" width="5.7109375" style="0" hidden="1" customWidth="1"/>
    <col min="21" max="21" width="10.28125" style="0" hidden="1" customWidth="1"/>
    <col min="22" max="29" width="5.7109375" style="0" hidden="1" customWidth="1"/>
    <col min="30" max="45" width="5.7109375" style="0" customWidth="1"/>
    <col min="46" max="46" width="5.7109375" style="0" hidden="1" customWidth="1"/>
    <col min="47" max="52" width="5.7109375" style="0" customWidth="1"/>
  </cols>
  <sheetData>
    <row r="1" spans="1:43" ht="12.7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  <c r="AE1" s="62" t="s">
        <v>0</v>
      </c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1:43" ht="12.75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  <c r="AE2" s="62" t="s">
        <v>1</v>
      </c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</row>
    <row r="3" spans="1:43" ht="12.75">
      <c r="A3" s="4" t="s">
        <v>2</v>
      </c>
      <c r="B3" s="5"/>
      <c r="C3" s="5" t="s">
        <v>7</v>
      </c>
      <c r="D3" s="51" t="s">
        <v>54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AE3" s="25" t="s">
        <v>66</v>
      </c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ht="12.75">
      <c r="A4" s="6" t="s">
        <v>3</v>
      </c>
      <c r="B4" s="7"/>
      <c r="C4" s="7" t="s">
        <v>7</v>
      </c>
      <c r="D4" s="53" t="s">
        <v>55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AE4" s="25" t="s">
        <v>67</v>
      </c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2.75">
      <c r="A5" s="6" t="s">
        <v>4</v>
      </c>
      <c r="B5" s="7"/>
      <c r="C5" s="7" t="s">
        <v>7</v>
      </c>
      <c r="D5" s="53" t="s">
        <v>56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2.75">
      <c r="A6" s="6" t="s">
        <v>5</v>
      </c>
      <c r="B6" s="7"/>
      <c r="C6" s="7" t="s">
        <v>7</v>
      </c>
      <c r="D6" s="53" t="s">
        <v>56</v>
      </c>
      <c r="E6" s="53"/>
      <c r="F6" s="53"/>
      <c r="G6" s="53"/>
      <c r="H6" s="53"/>
      <c r="I6" s="53"/>
      <c r="J6" s="53"/>
      <c r="K6" s="7" t="s">
        <v>8</v>
      </c>
      <c r="L6" s="24">
        <v>19087</v>
      </c>
      <c r="M6" s="24"/>
      <c r="N6" s="24"/>
      <c r="O6" s="24"/>
      <c r="P6" s="46"/>
      <c r="AE6" s="62" t="s">
        <v>68</v>
      </c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</row>
    <row r="7" spans="1:43" ht="12.75">
      <c r="A7" s="9" t="s">
        <v>6</v>
      </c>
      <c r="B7" s="10"/>
      <c r="C7" s="10" t="s">
        <v>7</v>
      </c>
      <c r="D7" s="23" t="s">
        <v>56</v>
      </c>
      <c r="E7" s="23"/>
      <c r="F7" s="23"/>
      <c r="G7" s="23"/>
      <c r="H7" s="23"/>
      <c r="I7" s="23"/>
      <c r="J7" s="23"/>
      <c r="K7" s="10" t="s">
        <v>8</v>
      </c>
      <c r="L7" s="47">
        <v>19087</v>
      </c>
      <c r="M7" s="47"/>
      <c r="N7" s="47"/>
      <c r="O7" s="47"/>
      <c r="P7" s="48"/>
      <c r="AE7" s="25" t="s">
        <v>69</v>
      </c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3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 t="s">
        <v>9</v>
      </c>
      <c r="O8" s="49" t="s">
        <v>10</v>
      </c>
      <c r="P8" s="50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 t="s">
        <v>64</v>
      </c>
      <c r="O9" s="49">
        <v>1</v>
      </c>
      <c r="P9" s="50"/>
      <c r="AE9" s="62" t="s">
        <v>70</v>
      </c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</row>
    <row r="10" spans="1:43" ht="12.75">
      <c r="A10" s="6"/>
      <c r="B10" s="7"/>
      <c r="C10" s="7" t="s">
        <v>7</v>
      </c>
      <c r="D10" s="7" t="s">
        <v>11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2"/>
      <c r="AE10" s="63" t="s">
        <v>71</v>
      </c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</row>
    <row r="11" spans="1:43" ht="12.75">
      <c r="A11" s="6"/>
      <c r="B11" s="7"/>
      <c r="C11" s="7"/>
      <c r="D11" s="7" t="s">
        <v>13</v>
      </c>
      <c r="E11" s="7"/>
      <c r="F11" s="7"/>
      <c r="G11" s="7"/>
      <c r="H11" s="7"/>
      <c r="I11" s="21">
        <v>20</v>
      </c>
      <c r="J11" s="21"/>
      <c r="K11" s="7" t="s">
        <v>12</v>
      </c>
      <c r="L11" s="7"/>
      <c r="M11" s="7"/>
      <c r="N11" s="7"/>
      <c r="O11" s="7"/>
      <c r="P11" s="12"/>
      <c r="AE11" s="63" t="s">
        <v>72</v>
      </c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</row>
    <row r="12" spans="1:43" ht="12.75">
      <c r="A12" s="6"/>
      <c r="B12" s="7"/>
      <c r="C12" s="7"/>
      <c r="D12" s="7" t="s">
        <v>14</v>
      </c>
      <c r="E12" s="7"/>
      <c r="F12" s="7"/>
      <c r="G12" s="7"/>
      <c r="H12" s="7"/>
      <c r="I12" s="21">
        <v>25</v>
      </c>
      <c r="J12" s="21"/>
      <c r="K12" s="7" t="s">
        <v>12</v>
      </c>
      <c r="L12" s="7"/>
      <c r="M12" s="7"/>
      <c r="N12" s="7"/>
      <c r="O12" s="7"/>
      <c r="P12" s="12"/>
      <c r="AE12" s="63" t="s">
        <v>73</v>
      </c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</row>
    <row r="13" spans="1:43" ht="12.75">
      <c r="A13" s="6"/>
      <c r="B13" s="7"/>
      <c r="C13" s="7"/>
      <c r="D13" s="7" t="s">
        <v>26</v>
      </c>
      <c r="E13" s="7"/>
      <c r="F13" s="7"/>
      <c r="G13" s="7"/>
      <c r="H13" s="7"/>
      <c r="I13" s="21">
        <v>35</v>
      </c>
      <c r="J13" s="21"/>
      <c r="K13" s="7" t="s">
        <v>12</v>
      </c>
      <c r="L13" s="7"/>
      <c r="M13" s="7"/>
      <c r="N13" s="7"/>
      <c r="O13" s="7"/>
      <c r="P13" s="12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1:43" ht="15.75">
      <c r="A14" s="6"/>
      <c r="B14" s="7"/>
      <c r="C14" s="7"/>
      <c r="D14" s="7" t="s">
        <v>27</v>
      </c>
      <c r="E14" s="7"/>
      <c r="F14" s="7"/>
      <c r="G14" s="7"/>
      <c r="H14" s="7"/>
      <c r="I14" s="21">
        <v>20</v>
      </c>
      <c r="J14" s="21"/>
      <c r="K14" s="7" t="s">
        <v>12</v>
      </c>
      <c r="L14" s="7"/>
      <c r="M14" s="7"/>
      <c r="N14" s="7"/>
      <c r="O14" s="7"/>
      <c r="P14" s="12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</row>
    <row r="15" spans="1:43" ht="15.75">
      <c r="A15" s="6"/>
      <c r="B15" s="7"/>
      <c r="C15" s="7"/>
      <c r="D15" s="7" t="s">
        <v>16</v>
      </c>
      <c r="E15" s="7"/>
      <c r="F15" s="7"/>
      <c r="G15" s="7"/>
      <c r="H15" s="7"/>
      <c r="I15" s="21">
        <v>5</v>
      </c>
      <c r="J15" s="21"/>
      <c r="K15" s="7" t="s">
        <v>12</v>
      </c>
      <c r="L15" s="7"/>
      <c r="M15" s="7"/>
      <c r="N15" s="7"/>
      <c r="O15" s="7"/>
      <c r="P15" s="12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</row>
    <row r="16" spans="1:43" ht="12.75">
      <c r="A16" s="6"/>
      <c r="B16" s="7"/>
      <c r="C16" s="7"/>
      <c r="D16" s="7" t="s">
        <v>15</v>
      </c>
      <c r="E16" s="7"/>
      <c r="F16" s="7"/>
      <c r="G16" s="7"/>
      <c r="H16" s="7"/>
      <c r="I16" s="21">
        <v>20000</v>
      </c>
      <c r="J16" s="21"/>
      <c r="K16" s="7" t="s">
        <v>57</v>
      </c>
      <c r="L16" s="7"/>
      <c r="M16" s="7"/>
      <c r="N16" s="7"/>
      <c r="O16" s="13">
        <v>12.5</v>
      </c>
      <c r="P16" s="12" t="s">
        <v>12</v>
      </c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</row>
    <row r="17" spans="1:43" ht="12.75">
      <c r="A17" s="6"/>
      <c r="B17" s="7"/>
      <c r="C17" s="7"/>
      <c r="D17" s="7" t="s">
        <v>17</v>
      </c>
      <c r="E17" s="7"/>
      <c r="F17" s="7"/>
      <c r="G17" s="7"/>
      <c r="H17" s="7"/>
      <c r="I17" s="21">
        <v>356.78</v>
      </c>
      <c r="J17" s="21"/>
      <c r="K17" s="7" t="s">
        <v>19</v>
      </c>
      <c r="L17" s="7"/>
      <c r="M17" s="7"/>
      <c r="N17" s="7"/>
      <c r="O17" s="7"/>
      <c r="P17" s="12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</row>
    <row r="18" spans="1:43" ht="12.75">
      <c r="A18" s="6"/>
      <c r="B18" s="7"/>
      <c r="C18" s="7"/>
      <c r="D18" s="7" t="s">
        <v>18</v>
      </c>
      <c r="E18" s="7"/>
      <c r="F18" s="7"/>
      <c r="G18" s="7"/>
      <c r="H18" s="7"/>
      <c r="I18" s="21">
        <v>3975.54</v>
      </c>
      <c r="J18" s="21"/>
      <c r="K18" s="7" t="s">
        <v>19</v>
      </c>
      <c r="L18" s="7"/>
      <c r="M18" s="7"/>
      <c r="N18" s="7"/>
      <c r="O18" s="7"/>
      <c r="P18" s="12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</row>
    <row r="19" spans="1:43" ht="12.75">
      <c r="A19" s="6"/>
      <c r="B19" s="7"/>
      <c r="C19" s="7"/>
      <c r="D19" s="7" t="s">
        <v>20</v>
      </c>
      <c r="E19" s="7"/>
      <c r="F19" s="7"/>
      <c r="G19" s="7"/>
      <c r="H19" s="7"/>
      <c r="I19" s="22">
        <f>I13-I15</f>
        <v>30</v>
      </c>
      <c r="J19" s="22"/>
      <c r="K19" s="7" t="s">
        <v>12</v>
      </c>
      <c r="L19" s="7"/>
      <c r="M19" s="7"/>
      <c r="N19" s="7"/>
      <c r="O19" s="7"/>
      <c r="P19" s="12"/>
      <c r="AE19" s="64" t="s">
        <v>74</v>
      </c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</row>
    <row r="20" spans="1:46" ht="12.75">
      <c r="A20" s="6"/>
      <c r="B20" s="7"/>
      <c r="C20" s="7"/>
      <c r="D20" s="7"/>
      <c r="E20" s="7"/>
      <c r="F20" s="65" t="str">
        <f>IF(AT20&lt;2,"ขนาดหน้าตัดมีความสมดุล","แก้ไขขนาดหน้าตัด")</f>
        <v>ขนาดหน้าตัดมีความสมดุล</v>
      </c>
      <c r="G20" s="65"/>
      <c r="H20" s="65"/>
      <c r="I20" s="65"/>
      <c r="J20" s="65"/>
      <c r="K20" s="65"/>
      <c r="L20" s="65"/>
      <c r="M20" s="7"/>
      <c r="N20" s="7"/>
      <c r="O20" s="7"/>
      <c r="P20" s="12"/>
      <c r="AE20" s="64" t="s">
        <v>75</v>
      </c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T20">
        <f>I12/I19</f>
        <v>0.8333333333333334</v>
      </c>
    </row>
    <row r="21" spans="1:43" ht="12.75">
      <c r="A21" s="6"/>
      <c r="B21" s="7"/>
      <c r="C21" s="7" t="s">
        <v>7</v>
      </c>
      <c r="D21" s="7" t="s">
        <v>21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2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</row>
    <row r="22" spans="1:43" ht="12.75">
      <c r="A22" s="6"/>
      <c r="B22" s="7"/>
      <c r="C22" s="7"/>
      <c r="D22" s="7" t="s">
        <v>22</v>
      </c>
      <c r="E22" s="7"/>
      <c r="F22" s="7"/>
      <c r="G22" s="7"/>
      <c r="H22" s="7"/>
      <c r="I22" s="8" t="s">
        <v>24</v>
      </c>
      <c r="J22" s="18" t="str">
        <f>IF(S22&lt;=1,"เป็นหูช้างหรือเชิงยื่น","ไม่เป็นหูช้างหรือเชิงยื่น")</f>
        <v>เป็นหูช้างหรือเชิงยื่น</v>
      </c>
      <c r="K22" s="7"/>
      <c r="L22" s="7"/>
      <c r="M22" s="18" t="str">
        <f>IF(S24=1,"O.K.","ต้องแก้ไขขนาดของหูช้าง")</f>
        <v>O.K.</v>
      </c>
      <c r="N22" s="7"/>
      <c r="O22" s="7"/>
      <c r="P22" s="12"/>
      <c r="R22" t="s">
        <v>23</v>
      </c>
      <c r="S22">
        <f>O16/I19</f>
        <v>0.4166666666666667</v>
      </c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</row>
    <row r="23" spans="1:43" ht="12.75">
      <c r="A23" s="6"/>
      <c r="B23" s="7"/>
      <c r="C23" s="7"/>
      <c r="D23" s="7" t="s">
        <v>29</v>
      </c>
      <c r="E23" s="14" t="s">
        <v>30</v>
      </c>
      <c r="F23" s="38">
        <f>S23</f>
        <v>23529.411764705885</v>
      </c>
      <c r="G23" s="38"/>
      <c r="H23" s="7" t="s">
        <v>31</v>
      </c>
      <c r="I23" s="19" t="str">
        <f>IF(J23&gt;=F23,"≤","&gt;")</f>
        <v>≤</v>
      </c>
      <c r="J23" s="38">
        <f>MIN(S25,U25)</f>
        <v>33000</v>
      </c>
      <c r="K23" s="38"/>
      <c r="L23" s="7" t="s">
        <v>31</v>
      </c>
      <c r="M23" s="18" t="str">
        <f>IF(J23&gt;F23,"O.K.","แก้ไขค่าพารามิเตอร์")</f>
        <v>O.K.</v>
      </c>
      <c r="N23" s="7"/>
      <c r="O23" s="7"/>
      <c r="P23" s="12"/>
      <c r="R23" t="s">
        <v>25</v>
      </c>
      <c r="S23">
        <f>I16/0.85</f>
        <v>23529.411764705885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1:43" ht="15.75">
      <c r="A24" s="6"/>
      <c r="B24" s="7"/>
      <c r="C24" s="7"/>
      <c r="D24" s="7" t="s">
        <v>32</v>
      </c>
      <c r="E24" s="14" t="s">
        <v>30</v>
      </c>
      <c r="F24" s="38">
        <f>F23/(1.4*I18)</f>
        <v>4.227532030636249</v>
      </c>
      <c r="G24" s="38"/>
      <c r="H24" s="7" t="s">
        <v>33</v>
      </c>
      <c r="I24" s="7"/>
      <c r="J24" s="7"/>
      <c r="K24" s="7"/>
      <c r="L24" s="7"/>
      <c r="M24" s="7"/>
      <c r="N24" s="7"/>
      <c r="O24" s="7"/>
      <c r="P24" s="12"/>
      <c r="R24" t="s">
        <v>28</v>
      </c>
      <c r="S24">
        <f>IF(I14&gt;=(I13/2),1,0)</f>
        <v>1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1:43" ht="15.75">
      <c r="A25" s="6"/>
      <c r="B25" s="7"/>
      <c r="C25" s="7"/>
      <c r="D25" s="7" t="s">
        <v>34</v>
      </c>
      <c r="E25" s="14" t="s">
        <v>30</v>
      </c>
      <c r="F25" s="38">
        <f>0.2*I16</f>
        <v>4000</v>
      </c>
      <c r="G25" s="38"/>
      <c r="H25" s="7" t="s">
        <v>31</v>
      </c>
      <c r="I25" s="7"/>
      <c r="J25" s="7"/>
      <c r="K25" s="7"/>
      <c r="L25" s="7"/>
      <c r="M25" s="7"/>
      <c r="N25" s="7"/>
      <c r="O25" s="7"/>
      <c r="P25" s="12"/>
      <c r="R25" t="s">
        <v>25</v>
      </c>
      <c r="S25">
        <f>(0.2*I17*I11*I19)</f>
        <v>42813.6</v>
      </c>
      <c r="T25" s="1" t="s">
        <v>30</v>
      </c>
      <c r="U25">
        <f>55*I11*I19</f>
        <v>33000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</row>
    <row r="26" spans="1:43" ht="15.75">
      <c r="A26" s="6"/>
      <c r="B26" s="7"/>
      <c r="C26" s="7"/>
      <c r="D26" s="7" t="s">
        <v>35</v>
      </c>
      <c r="E26" s="14" t="s">
        <v>30</v>
      </c>
      <c r="F26" s="38">
        <f>((I16*O16)+(F25*(I13-I19)))/(0.85*I18*0.85*I19)</f>
        <v>3.1333472697656903</v>
      </c>
      <c r="G26" s="38"/>
      <c r="H26" s="7" t="s">
        <v>33</v>
      </c>
      <c r="I26" s="7"/>
      <c r="J26" s="7"/>
      <c r="K26" s="7"/>
      <c r="L26" s="7"/>
      <c r="M26" s="7"/>
      <c r="N26" s="7"/>
      <c r="O26" s="7"/>
      <c r="P26" s="12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</row>
    <row r="27" spans="1:43" ht="15.75">
      <c r="A27" s="6"/>
      <c r="B27" s="7"/>
      <c r="C27" s="7"/>
      <c r="D27" s="7" t="s">
        <v>36</v>
      </c>
      <c r="E27" s="14" t="s">
        <v>30</v>
      </c>
      <c r="F27" s="38">
        <f>F25/(0.85*I18)</f>
        <v>1.1837089685781497</v>
      </c>
      <c r="G27" s="38"/>
      <c r="H27" s="7" t="s">
        <v>33</v>
      </c>
      <c r="I27" s="7"/>
      <c r="J27" s="7"/>
      <c r="K27" s="7"/>
      <c r="L27" s="7"/>
      <c r="M27" s="7"/>
      <c r="N27" s="7"/>
      <c r="O27" s="7"/>
      <c r="P27" s="12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</row>
    <row r="28" spans="1:43" ht="15.75">
      <c r="A28" s="6"/>
      <c r="B28" s="7"/>
      <c r="C28" s="7"/>
      <c r="D28" s="7" t="s">
        <v>37</v>
      </c>
      <c r="E28" s="14" t="s">
        <v>30</v>
      </c>
      <c r="F28" s="38">
        <f>MAX(S28,U28)</f>
        <v>4.31705623834384</v>
      </c>
      <c r="G28" s="38"/>
      <c r="H28" s="7" t="s">
        <v>33</v>
      </c>
      <c r="I28" s="7"/>
      <c r="J28" s="7"/>
      <c r="K28" s="7"/>
      <c r="L28" s="7"/>
      <c r="M28" s="7"/>
      <c r="N28" s="7"/>
      <c r="O28" s="7"/>
      <c r="P28" s="12"/>
      <c r="R28" t="s">
        <v>38</v>
      </c>
      <c r="S28" s="2">
        <f>F26+F27</f>
        <v>4.31705623834384</v>
      </c>
      <c r="T28" s="1" t="s">
        <v>30</v>
      </c>
      <c r="U28">
        <f>((2*F24)/3)+F27</f>
        <v>4.002063655668983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</row>
    <row r="29" spans="1:43" ht="15.75">
      <c r="A29" s="6"/>
      <c r="B29" s="7"/>
      <c r="C29" s="7"/>
      <c r="D29" s="7" t="s">
        <v>39</v>
      </c>
      <c r="E29" s="14" t="s">
        <v>30</v>
      </c>
      <c r="F29" s="38">
        <f>0.04*(I17/I18)*I11*I19</f>
        <v>2.153850797627492</v>
      </c>
      <c r="G29" s="38"/>
      <c r="H29" s="7" t="s">
        <v>33</v>
      </c>
      <c r="I29" s="7"/>
      <c r="J29" s="7"/>
      <c r="K29" s="7"/>
      <c r="L29" s="7"/>
      <c r="M29" s="7"/>
      <c r="N29" s="7"/>
      <c r="O29" s="7"/>
      <c r="P29" s="12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</row>
    <row r="30" spans="1:43" ht="15.75">
      <c r="A30" s="6"/>
      <c r="B30" s="7"/>
      <c r="C30" s="7"/>
      <c r="D30" s="7" t="s">
        <v>40</v>
      </c>
      <c r="E30" s="14" t="s">
        <v>30</v>
      </c>
      <c r="F30" s="38">
        <f>0.5*(F28-F27)</f>
        <v>1.5666736348828452</v>
      </c>
      <c r="G30" s="38"/>
      <c r="H30" s="7" t="s">
        <v>33</v>
      </c>
      <c r="I30" s="7"/>
      <c r="J30" s="7"/>
      <c r="K30" s="7"/>
      <c r="L30" s="7"/>
      <c r="M30" s="7"/>
      <c r="N30" s="7"/>
      <c r="O30" s="7"/>
      <c r="P30" s="12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</row>
    <row r="31" spans="1:43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2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1:43" ht="12.75">
      <c r="A32" s="6"/>
      <c r="B32" s="7"/>
      <c r="C32" s="7" t="s">
        <v>7</v>
      </c>
      <c r="D32" s="7" t="s">
        <v>41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2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</row>
    <row r="33" spans="1:43" ht="15.75">
      <c r="A33" s="6"/>
      <c r="B33" s="7"/>
      <c r="C33" s="7"/>
      <c r="D33" s="7" t="s">
        <v>37</v>
      </c>
      <c r="E33" s="14" t="s">
        <v>30</v>
      </c>
      <c r="F33" s="38">
        <f>F28</f>
        <v>4.31705623834384</v>
      </c>
      <c r="G33" s="26"/>
      <c r="H33" s="7" t="s">
        <v>33</v>
      </c>
      <c r="I33" s="7"/>
      <c r="J33" s="7"/>
      <c r="K33" s="7"/>
      <c r="L33" s="7"/>
      <c r="M33" s="7"/>
      <c r="N33" s="7"/>
      <c r="O33" s="7"/>
      <c r="P33" s="12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</row>
    <row r="34" spans="1:43" ht="12.75">
      <c r="A34" s="6"/>
      <c r="B34" s="7"/>
      <c r="C34" s="7"/>
      <c r="D34" s="7"/>
      <c r="E34" s="8" t="s">
        <v>42</v>
      </c>
      <c r="F34" s="7"/>
      <c r="G34" s="11"/>
      <c r="H34" s="15" t="s">
        <v>43</v>
      </c>
      <c r="I34" s="13">
        <v>16</v>
      </c>
      <c r="J34" s="11" t="s">
        <v>44</v>
      </c>
      <c r="K34" s="7"/>
      <c r="L34" s="7"/>
      <c r="M34" s="7"/>
      <c r="N34" s="7"/>
      <c r="O34" s="7"/>
      <c r="P34" s="12"/>
      <c r="R34" t="s">
        <v>45</v>
      </c>
      <c r="S34">
        <f>(PI()*((I34/10)^2))/4</f>
        <v>2.0106192982974678</v>
      </c>
      <c r="U34">
        <f>ROUNDUP(F33/S34,0)</f>
        <v>3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16" ht="15.75">
      <c r="A35" s="6"/>
      <c r="B35" s="7"/>
      <c r="C35" s="7"/>
      <c r="D35" s="16" t="s">
        <v>46</v>
      </c>
      <c r="E35" s="7" t="s">
        <v>47</v>
      </c>
      <c r="F35" s="19">
        <f>U34</f>
        <v>3</v>
      </c>
      <c r="G35" s="11" t="s">
        <v>43</v>
      </c>
      <c r="H35" s="19">
        <f>I34</f>
        <v>16</v>
      </c>
      <c r="I35" s="11" t="s">
        <v>44</v>
      </c>
      <c r="J35" s="11" t="s">
        <v>48</v>
      </c>
      <c r="K35" s="7" t="s">
        <v>49</v>
      </c>
      <c r="L35" s="39">
        <f>F35*S34</f>
        <v>6.031857894892403</v>
      </c>
      <c r="M35" s="40"/>
      <c r="N35" s="7" t="s">
        <v>33</v>
      </c>
      <c r="O35" s="41" t="str">
        <f>IF(L35&gt;=F33,"O.K.","No O.K.")</f>
        <v>O.K.</v>
      </c>
      <c r="P35" s="42"/>
    </row>
    <row r="36" spans="1:16" ht="12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2"/>
    </row>
    <row r="37" spans="1:16" ht="12.75">
      <c r="A37" s="6"/>
      <c r="B37" s="7"/>
      <c r="C37" s="7" t="s">
        <v>7</v>
      </c>
      <c r="D37" s="7" t="s">
        <v>50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2"/>
    </row>
    <row r="38" spans="1:16" ht="14.25">
      <c r="A38" s="6"/>
      <c r="B38" s="7"/>
      <c r="C38" s="7"/>
      <c r="D38" s="7" t="s">
        <v>51</v>
      </c>
      <c r="E38" s="7"/>
      <c r="F38" s="7"/>
      <c r="G38" s="7"/>
      <c r="H38" s="7"/>
      <c r="I38" s="38">
        <f>MAX(F29,F30)</f>
        <v>2.153850797627492</v>
      </c>
      <c r="J38" s="38"/>
      <c r="K38" s="7" t="s">
        <v>33</v>
      </c>
      <c r="L38" s="7"/>
      <c r="M38" s="7"/>
      <c r="N38" s="7"/>
      <c r="O38" s="7"/>
      <c r="P38" s="12"/>
    </row>
    <row r="39" spans="1:21" ht="12.75">
      <c r="A39" s="6"/>
      <c r="B39" s="7"/>
      <c r="C39" s="7"/>
      <c r="D39" s="7"/>
      <c r="E39" s="8" t="s">
        <v>42</v>
      </c>
      <c r="F39" s="7"/>
      <c r="G39" s="11"/>
      <c r="H39" s="15" t="s">
        <v>43</v>
      </c>
      <c r="I39" s="13">
        <v>12</v>
      </c>
      <c r="J39" s="11" t="s">
        <v>44</v>
      </c>
      <c r="K39" s="7"/>
      <c r="L39" s="7"/>
      <c r="M39" s="7"/>
      <c r="N39" s="7"/>
      <c r="O39" s="7"/>
      <c r="P39" s="12"/>
      <c r="R39" t="s">
        <v>45</v>
      </c>
      <c r="S39">
        <f>(PI()*((I39/10)^2))/4</f>
        <v>1.1309733552923256</v>
      </c>
      <c r="U39">
        <f>ROUNDUP(I38/S39,0)</f>
        <v>2</v>
      </c>
    </row>
    <row r="40" spans="1:16" ht="15.75">
      <c r="A40" s="6"/>
      <c r="B40" s="7"/>
      <c r="C40" s="7"/>
      <c r="D40" s="16" t="s">
        <v>46</v>
      </c>
      <c r="E40" s="7" t="s">
        <v>47</v>
      </c>
      <c r="F40" s="19">
        <f>U39</f>
        <v>2</v>
      </c>
      <c r="G40" s="11" t="s">
        <v>43</v>
      </c>
      <c r="H40" s="19">
        <f>I39</f>
        <v>12</v>
      </c>
      <c r="I40" s="11" t="s">
        <v>44</v>
      </c>
      <c r="J40" s="11" t="s">
        <v>48</v>
      </c>
      <c r="K40" s="7" t="s">
        <v>49</v>
      </c>
      <c r="L40" s="39">
        <f>F40*S39</f>
        <v>2.261946710584651</v>
      </c>
      <c r="M40" s="40"/>
      <c r="N40" s="7" t="s">
        <v>33</v>
      </c>
      <c r="O40" s="41" t="str">
        <f>IF(L40&gt;=I38,"O.K.","No O.K.")</f>
        <v>O.K.</v>
      </c>
      <c r="P40" s="42"/>
    </row>
    <row r="41" spans="1:19" ht="12.75">
      <c r="A41" s="6"/>
      <c r="B41" s="7"/>
      <c r="C41" s="7"/>
      <c r="D41" s="7"/>
      <c r="E41" s="7" t="s">
        <v>52</v>
      </c>
      <c r="F41" s="7"/>
      <c r="G41" s="7"/>
      <c r="H41" s="7"/>
      <c r="I41" s="20">
        <f>S41</f>
        <v>20</v>
      </c>
      <c r="J41" s="7" t="s">
        <v>12</v>
      </c>
      <c r="K41" s="7"/>
      <c r="L41" s="7"/>
      <c r="M41" s="7"/>
      <c r="N41" s="7"/>
      <c r="O41" s="7"/>
      <c r="P41" s="12"/>
      <c r="S41" s="3">
        <f>(2/3)*I19</f>
        <v>20</v>
      </c>
    </row>
    <row r="42" spans="1:16" ht="12.75">
      <c r="A42" s="6"/>
      <c r="B42" s="7"/>
      <c r="C42" s="7"/>
      <c r="D42" s="7"/>
      <c r="E42" s="7" t="s">
        <v>53</v>
      </c>
      <c r="F42" s="7"/>
      <c r="G42" s="7"/>
      <c r="H42" s="7"/>
      <c r="I42" s="7"/>
      <c r="J42" s="7"/>
      <c r="K42" s="7" t="s">
        <v>58</v>
      </c>
      <c r="L42" s="7"/>
      <c r="M42" s="7"/>
      <c r="N42" s="7"/>
      <c r="O42" s="7"/>
      <c r="P42" s="12"/>
    </row>
    <row r="43" spans="1:16" ht="12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2"/>
    </row>
    <row r="44" spans="1:16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2"/>
    </row>
    <row r="45" spans="1:16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2"/>
    </row>
    <row r="46" spans="1:16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2"/>
    </row>
    <row r="47" spans="1:16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2"/>
    </row>
    <row r="48" spans="1:16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2"/>
    </row>
    <row r="49" spans="1:16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2"/>
    </row>
    <row r="50" spans="1:16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2"/>
    </row>
    <row r="51" spans="1:16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2"/>
    </row>
    <row r="52" spans="1:16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2"/>
    </row>
    <row r="53" spans="1:16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7"/>
    </row>
    <row r="54" spans="1:16" ht="12.75">
      <c r="A54" s="43" t="s">
        <v>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5"/>
    </row>
    <row r="55" spans="1:16" ht="12.75">
      <c r="A55" s="34" t="s">
        <v>1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6"/>
    </row>
    <row r="56" spans="1:16" ht="12.75">
      <c r="A56" s="6" t="s">
        <v>2</v>
      </c>
      <c r="B56" s="7"/>
      <c r="C56" s="7" t="s">
        <v>7</v>
      </c>
      <c r="D56" s="28" t="str">
        <f>D3</f>
        <v>รายการคำนวณหูช้างหรือเชิงยืน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37"/>
    </row>
    <row r="57" spans="1:16" ht="12.75">
      <c r="A57" s="6" t="s">
        <v>3</v>
      </c>
      <c r="B57" s="7"/>
      <c r="C57" s="7" t="s">
        <v>7</v>
      </c>
      <c r="D57" s="28" t="str">
        <f>D4</f>
        <v>CivilClub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37"/>
    </row>
    <row r="58" spans="1:16" ht="12.75">
      <c r="A58" s="6" t="s">
        <v>4</v>
      </c>
      <c r="B58" s="7"/>
      <c r="C58" s="7" t="s">
        <v>7</v>
      </c>
      <c r="D58" s="28" t="str">
        <f>D5</f>
        <v>civil1779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37"/>
    </row>
    <row r="59" spans="1:16" ht="12.75">
      <c r="A59" s="6" t="s">
        <v>5</v>
      </c>
      <c r="B59" s="7"/>
      <c r="C59" s="7" t="s">
        <v>7</v>
      </c>
      <c r="D59" s="28" t="str">
        <f>D6</f>
        <v>civil1779</v>
      </c>
      <c r="E59" s="28"/>
      <c r="F59" s="28"/>
      <c r="G59" s="28"/>
      <c r="H59" s="28"/>
      <c r="I59" s="28"/>
      <c r="J59" s="28"/>
      <c r="K59" s="7" t="s">
        <v>8</v>
      </c>
      <c r="L59" s="29">
        <f>L6</f>
        <v>19087</v>
      </c>
      <c r="M59" s="29"/>
      <c r="N59" s="29"/>
      <c r="O59" s="29"/>
      <c r="P59" s="30"/>
    </row>
    <row r="60" spans="1:16" ht="12.75">
      <c r="A60" s="9" t="s">
        <v>6</v>
      </c>
      <c r="B60" s="10"/>
      <c r="C60" s="10" t="s">
        <v>7</v>
      </c>
      <c r="D60" s="31" t="str">
        <f>D7</f>
        <v>civil1779</v>
      </c>
      <c r="E60" s="31"/>
      <c r="F60" s="31"/>
      <c r="G60" s="31"/>
      <c r="H60" s="31"/>
      <c r="I60" s="31"/>
      <c r="J60" s="31"/>
      <c r="K60" s="10" t="s">
        <v>8</v>
      </c>
      <c r="L60" s="32">
        <f>L7</f>
        <v>19087</v>
      </c>
      <c r="M60" s="32"/>
      <c r="N60" s="32"/>
      <c r="O60" s="32"/>
      <c r="P60" s="33"/>
    </row>
    <row r="61" spans="1:16" ht="12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 t="s">
        <v>9</v>
      </c>
      <c r="O61" s="26" t="str">
        <f>O8</f>
        <v>C1</v>
      </c>
      <c r="P61" s="27"/>
    </row>
    <row r="62" spans="1:16" ht="12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 t="s">
        <v>64</v>
      </c>
      <c r="O62" s="49">
        <v>2</v>
      </c>
      <c r="P62" s="50"/>
    </row>
    <row r="63" spans="1:16" ht="12.7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2"/>
    </row>
    <row r="64" spans="1:16" ht="12.7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2"/>
    </row>
    <row r="65" spans="1:16" ht="12.7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2"/>
    </row>
    <row r="66" spans="1:16" ht="12.7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2"/>
    </row>
    <row r="67" spans="1:16" ht="12.7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2"/>
    </row>
    <row r="68" spans="1:16" ht="12.7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2"/>
    </row>
    <row r="69" spans="1:16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19">
        <f>F35</f>
        <v>3</v>
      </c>
      <c r="M69" s="11" t="s">
        <v>43</v>
      </c>
      <c r="N69" s="19">
        <f>H35</f>
        <v>16</v>
      </c>
      <c r="O69" s="7" t="s">
        <v>44</v>
      </c>
      <c r="P69" s="12"/>
    </row>
    <row r="70" spans="1:16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2"/>
    </row>
    <row r="71" spans="1:16" ht="12.7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55" t="s">
        <v>43</v>
      </c>
      <c r="M71" s="60">
        <f>H35</f>
        <v>16</v>
      </c>
      <c r="N71" s="57" t="s">
        <v>44</v>
      </c>
      <c r="O71" s="7"/>
      <c r="P71" s="12"/>
    </row>
    <row r="72" spans="1:16" ht="12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56"/>
      <c r="M72" s="61"/>
      <c r="N72" s="58"/>
      <c r="O72" s="7"/>
      <c r="P72" s="12"/>
    </row>
    <row r="73" spans="1:16" ht="12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 t="s">
        <v>60</v>
      </c>
      <c r="M73" s="7"/>
      <c r="N73" s="7"/>
      <c r="O73" s="7"/>
      <c r="P73" s="12"/>
    </row>
    <row r="74" spans="1:16" ht="12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 t="s">
        <v>61</v>
      </c>
      <c r="M74" s="7"/>
      <c r="N74" s="7"/>
      <c r="O74" s="7"/>
      <c r="P74" s="12"/>
    </row>
    <row r="75" spans="1:16" ht="12.7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 t="s">
        <v>62</v>
      </c>
      <c r="M75" s="7"/>
      <c r="N75" s="26">
        <f>I18</f>
        <v>3975.54</v>
      </c>
      <c r="O75" s="26"/>
      <c r="P75" s="12" t="s">
        <v>19</v>
      </c>
    </row>
    <row r="76" spans="1:16" ht="12.7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2"/>
    </row>
    <row r="77" spans="1:16" ht="12.7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2"/>
    </row>
    <row r="78" spans="1:16" ht="12.7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12"/>
    </row>
    <row r="79" spans="1:16" ht="12.7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2"/>
    </row>
    <row r="80" spans="1:16" ht="12.7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19">
        <f>F40</f>
        <v>2</v>
      </c>
      <c r="M80" s="11" t="s">
        <v>43</v>
      </c>
      <c r="N80" s="19">
        <f>H40</f>
        <v>12</v>
      </c>
      <c r="O80" s="7" t="s">
        <v>44</v>
      </c>
      <c r="P80" s="12"/>
    </row>
    <row r="81" spans="1:16" ht="12.7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 t="s">
        <v>63</v>
      </c>
      <c r="M81" s="7"/>
      <c r="N81" s="7"/>
      <c r="O81" s="7"/>
      <c r="P81" s="12"/>
    </row>
    <row r="82" spans="1:16" ht="12.7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2"/>
    </row>
    <row r="83" spans="1:16" ht="12.7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2"/>
    </row>
    <row r="84" spans="1:16" ht="12.75">
      <c r="A84" s="6"/>
      <c r="B84" s="59" t="s">
        <v>59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12"/>
    </row>
    <row r="85" spans="1:16" ht="12.7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2"/>
    </row>
    <row r="86" spans="1:16" ht="12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2"/>
    </row>
    <row r="87" spans="1:16" ht="12.75">
      <c r="A87" s="6"/>
      <c r="B87" s="7"/>
      <c r="C87" s="7" t="s">
        <v>7</v>
      </c>
      <c r="D87" s="7" t="s">
        <v>65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2"/>
    </row>
    <row r="88" spans="1:16" ht="12.75">
      <c r="A88" s="6"/>
      <c r="B88" s="7"/>
      <c r="C88" s="7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12"/>
    </row>
    <row r="89" spans="1:16" ht="12.75">
      <c r="A89" s="6"/>
      <c r="B89" s="7"/>
      <c r="C89" s="7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12"/>
    </row>
    <row r="90" spans="1:16" ht="12.75">
      <c r="A90" s="6"/>
      <c r="B90" s="7"/>
      <c r="C90" s="7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12"/>
    </row>
    <row r="91" spans="1:16" ht="12.75">
      <c r="A91" s="6"/>
      <c r="B91" s="7"/>
      <c r="C91" s="7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12"/>
    </row>
    <row r="92" spans="1:16" ht="12.75">
      <c r="A92" s="6"/>
      <c r="B92" s="7"/>
      <c r="C92" s="7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12"/>
    </row>
    <row r="93" spans="1:16" ht="12.75">
      <c r="A93" s="6"/>
      <c r="B93" s="7"/>
      <c r="C93" s="7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12"/>
    </row>
    <row r="94" spans="1:16" ht="12.75">
      <c r="A94" s="6"/>
      <c r="B94" s="7"/>
      <c r="C94" s="7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12"/>
    </row>
    <row r="95" spans="1:16" ht="12.75">
      <c r="A95" s="6"/>
      <c r="B95" s="7"/>
      <c r="C95" s="7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12"/>
    </row>
    <row r="96" spans="1:16" ht="12.75">
      <c r="A96" s="6"/>
      <c r="B96" s="7"/>
      <c r="C96" s="7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12"/>
    </row>
    <row r="97" spans="1:16" ht="12.75">
      <c r="A97" s="6"/>
      <c r="B97" s="7"/>
      <c r="C97" s="7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12"/>
    </row>
    <row r="98" spans="1:16" ht="12.75">
      <c r="A98" s="6"/>
      <c r="B98" s="7"/>
      <c r="C98" s="7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12"/>
    </row>
    <row r="99" spans="1:16" ht="12.75">
      <c r="A99" s="6"/>
      <c r="B99" s="7"/>
      <c r="C99" s="7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12"/>
    </row>
    <row r="100" spans="1:16" ht="12.75">
      <c r="A100" s="6"/>
      <c r="B100" s="7"/>
      <c r="C100" s="7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12"/>
    </row>
    <row r="101" spans="1:16" ht="12.75">
      <c r="A101" s="6"/>
      <c r="B101" s="7"/>
      <c r="C101" s="7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12"/>
    </row>
    <row r="102" spans="1:16" ht="12.75">
      <c r="A102" s="6"/>
      <c r="B102" s="7"/>
      <c r="C102" s="7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12"/>
    </row>
    <row r="103" spans="1:16" ht="12.75">
      <c r="A103" s="6"/>
      <c r="B103" s="7"/>
      <c r="C103" s="7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12"/>
    </row>
    <row r="104" spans="1:16" ht="12.75">
      <c r="A104" s="6"/>
      <c r="B104" s="7"/>
      <c r="C104" s="7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12"/>
    </row>
    <row r="105" spans="1:16" ht="12.75">
      <c r="A105" s="6"/>
      <c r="B105" s="7"/>
      <c r="C105" s="7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12"/>
    </row>
    <row r="106" spans="1:16" ht="12.75">
      <c r="A106" s="6"/>
      <c r="B106" s="7"/>
      <c r="C106" s="7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12"/>
    </row>
    <row r="107" spans="1:16" ht="12.75">
      <c r="A107" s="6"/>
      <c r="B107" s="7"/>
      <c r="C107" s="7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12"/>
    </row>
    <row r="108" spans="1:16" ht="12.75">
      <c r="A108" s="6"/>
      <c r="B108" s="7"/>
      <c r="C108" s="7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12"/>
    </row>
    <row r="109" spans="1:16" ht="12.75">
      <c r="A109" s="9"/>
      <c r="B109" s="10"/>
      <c r="C109" s="10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17"/>
    </row>
  </sheetData>
  <sheetProtection password="854A" sheet="1" objects="1" scenarios="1"/>
  <protectedRanges>
    <protectedRange sqref="D88:O109" name="ช่วง2"/>
    <protectedRange sqref="D3:D7 L6:L7 O8 I11:J18 O16 I34 I39" name="ช่วง1"/>
  </protectedRanges>
  <mergeCells count="108">
    <mergeCell ref="D108:O108"/>
    <mergeCell ref="D109:O109"/>
    <mergeCell ref="D104:O104"/>
    <mergeCell ref="D105:O105"/>
    <mergeCell ref="D106:O106"/>
    <mergeCell ref="D107:O107"/>
    <mergeCell ref="D100:O100"/>
    <mergeCell ref="D101:O101"/>
    <mergeCell ref="D102:O102"/>
    <mergeCell ref="D103:O103"/>
    <mergeCell ref="D96:O96"/>
    <mergeCell ref="D97:O97"/>
    <mergeCell ref="D98:O98"/>
    <mergeCell ref="D99:O99"/>
    <mergeCell ref="D92:O92"/>
    <mergeCell ref="D93:O93"/>
    <mergeCell ref="D94:O94"/>
    <mergeCell ref="D95:O95"/>
    <mergeCell ref="D88:O88"/>
    <mergeCell ref="D89:O89"/>
    <mergeCell ref="D90:O90"/>
    <mergeCell ref="D91:O91"/>
    <mergeCell ref="B84:O84"/>
    <mergeCell ref="N75:O75"/>
    <mergeCell ref="O9:P9"/>
    <mergeCell ref="O62:P62"/>
    <mergeCell ref="F20:L20"/>
    <mergeCell ref="L71:L72"/>
    <mergeCell ref="M71:M72"/>
    <mergeCell ref="N71:N72"/>
    <mergeCell ref="A1:P1"/>
    <mergeCell ref="A2:P2"/>
    <mergeCell ref="I16:J16"/>
    <mergeCell ref="I11:J11"/>
    <mergeCell ref="I13:J13"/>
    <mergeCell ref="I12:J12"/>
    <mergeCell ref="I15:J15"/>
    <mergeCell ref="D3:P3"/>
    <mergeCell ref="D4:P4"/>
    <mergeCell ref="D5:P5"/>
    <mergeCell ref="D6:J6"/>
    <mergeCell ref="D7:J7"/>
    <mergeCell ref="L6:P6"/>
    <mergeCell ref="L7:P7"/>
    <mergeCell ref="O8:P8"/>
    <mergeCell ref="I17:J17"/>
    <mergeCell ref="I18:J18"/>
    <mergeCell ref="I19:J19"/>
    <mergeCell ref="I14:J14"/>
    <mergeCell ref="F23:G23"/>
    <mergeCell ref="J23:K23"/>
    <mergeCell ref="F24:G24"/>
    <mergeCell ref="F25:G25"/>
    <mergeCell ref="F26:G26"/>
    <mergeCell ref="F27:G27"/>
    <mergeCell ref="F28:G28"/>
    <mergeCell ref="F29:G29"/>
    <mergeCell ref="F30:G30"/>
    <mergeCell ref="F33:G33"/>
    <mergeCell ref="L35:M35"/>
    <mergeCell ref="O35:P35"/>
    <mergeCell ref="I38:J38"/>
    <mergeCell ref="L40:M40"/>
    <mergeCell ref="O40:P40"/>
    <mergeCell ref="A54:P54"/>
    <mergeCell ref="A55:P55"/>
    <mergeCell ref="D56:P56"/>
    <mergeCell ref="D57:P57"/>
    <mergeCell ref="D58:P58"/>
    <mergeCell ref="D59:J59"/>
    <mergeCell ref="L59:P59"/>
    <mergeCell ref="D60:J60"/>
    <mergeCell ref="L60:P60"/>
    <mergeCell ref="O61:P61"/>
    <mergeCell ref="AE1:AQ1"/>
    <mergeCell ref="AE2:AQ2"/>
    <mergeCell ref="AE3:AQ3"/>
    <mergeCell ref="AE4:AQ4"/>
    <mergeCell ref="AE5:AQ5"/>
    <mergeCell ref="AE6:AQ6"/>
    <mergeCell ref="AE7:AQ7"/>
    <mergeCell ref="AE8:AQ8"/>
    <mergeCell ref="AE9:AQ9"/>
    <mergeCell ref="AE10:AQ10"/>
    <mergeCell ref="AE11:AQ11"/>
    <mergeCell ref="AE12:AQ12"/>
    <mergeCell ref="AE13:AQ13"/>
    <mergeCell ref="AE14:AQ14"/>
    <mergeCell ref="AE15:AQ15"/>
    <mergeCell ref="AE16:AQ16"/>
    <mergeCell ref="AE17:AQ17"/>
    <mergeCell ref="AE18:AQ18"/>
    <mergeCell ref="AE19:AQ19"/>
    <mergeCell ref="AE20:AQ20"/>
    <mergeCell ref="AE21:AQ21"/>
    <mergeCell ref="AE22:AQ22"/>
    <mergeCell ref="AE23:AQ23"/>
    <mergeCell ref="AE24:AQ24"/>
    <mergeCell ref="AE25:AQ25"/>
    <mergeCell ref="AE26:AQ26"/>
    <mergeCell ref="AE27:AQ27"/>
    <mergeCell ref="AE28:AQ28"/>
    <mergeCell ref="AE29:AQ29"/>
    <mergeCell ref="AE34:AQ34"/>
    <mergeCell ref="AE30:AQ30"/>
    <mergeCell ref="AE31:AQ31"/>
    <mergeCell ref="AE32:AQ32"/>
    <mergeCell ref="AE33:AQ33"/>
  </mergeCells>
  <printOptions/>
  <pageMargins left="0.75" right="0.75" top="1" bottom="1" header="0.5" footer="0.5"/>
  <pageSetup horizontalDpi="600" verticalDpi="600" orientation="portrait" paperSize="9" r:id="rId3"/>
  <headerFooter alignWithMargins="0">
    <oddFooter>&amp;RDevelop by civil1779 ภย.49929
www.civilclub.net</oddFooter>
  </headerFooter>
  <legacyDrawing r:id="rId2"/>
  <oleObjects>
    <oleObject progId="AutoCAD.Drawing.17" shapeId="11101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2009-04-04T02:07:56Z</cp:lastPrinted>
  <dcterms:created xsi:type="dcterms:W3CDTF">2009-04-03T20:55:13Z</dcterms:created>
  <dcterms:modified xsi:type="dcterms:W3CDTF">2009-04-04T02:08:06Z</dcterms:modified>
  <cp:category/>
  <cp:version/>
  <cp:contentType/>
  <cp:contentStatus/>
</cp:coreProperties>
</file>