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9440" windowHeight="10050" tabRatio="485"/>
  </bookViews>
  <sheets>
    <sheet name="คานชั้นล่าง" sheetId="1" r:id="rId1"/>
    <sheet name="Sheet2" sheetId="5" r:id="rId2"/>
  </sheets>
  <definedNames>
    <definedName name="_xlnm._FilterDatabase" localSheetId="0" hidden="1">คานชั้นล่าง!$K$3:$AK$39</definedName>
    <definedName name="_xlnm.Print_Area" localSheetId="0">คานชั้นล่าง!$A$1:$AN$73</definedName>
  </definedNames>
  <calcPr calcId="144525"/>
</workbook>
</file>

<file path=xl/calcChain.xml><?xml version="1.0" encoding="utf-8"?>
<calcChain xmlns="http://schemas.openxmlformats.org/spreadsheetml/2006/main">
  <c r="F69" i="1" l="1"/>
  <c r="F63" i="1"/>
  <c r="H73" i="1"/>
  <c r="H72" i="1"/>
  <c r="H71" i="1"/>
  <c r="H70" i="1"/>
  <c r="H69" i="1"/>
  <c r="H68" i="1"/>
  <c r="H67" i="1"/>
  <c r="F73" i="1"/>
  <c r="F72" i="1"/>
  <c r="F71" i="1"/>
  <c r="F70" i="1"/>
  <c r="F68" i="1"/>
  <c r="F67" i="1"/>
  <c r="F66" i="1"/>
  <c r="F64" i="1"/>
  <c r="AM97" i="1" l="1"/>
  <c r="AK97" i="1"/>
  <c r="AG97" i="1"/>
  <c r="AI97" i="1" s="1"/>
  <c r="AA97" i="1"/>
  <c r="AB97" i="1" s="1"/>
  <c r="AD97" i="1" s="1"/>
  <c r="Q97" i="1"/>
  <c r="V97" i="1" s="1"/>
  <c r="X97" i="1" s="1"/>
  <c r="N97" i="1"/>
  <c r="M97" i="1"/>
  <c r="L97" i="1"/>
  <c r="K97" i="1"/>
  <c r="AM96" i="1"/>
  <c r="AK96" i="1"/>
  <c r="AG96" i="1"/>
  <c r="AI96" i="1" s="1"/>
  <c r="AB96" i="1"/>
  <c r="AA96" i="1"/>
  <c r="Q96" i="1"/>
  <c r="V96" i="1" s="1"/>
  <c r="X96" i="1" s="1"/>
  <c r="N96" i="1"/>
  <c r="M96" i="1"/>
  <c r="L96" i="1"/>
  <c r="K96" i="1"/>
  <c r="AM95" i="1"/>
  <c r="AK95" i="1"/>
  <c r="AG95" i="1"/>
  <c r="AI95" i="1" s="1"/>
  <c r="AB95" i="1"/>
  <c r="AA95" i="1"/>
  <c r="Q95" i="1"/>
  <c r="V95" i="1" s="1"/>
  <c r="X95" i="1" s="1"/>
  <c r="N95" i="1"/>
  <c r="M95" i="1"/>
  <c r="L95" i="1"/>
  <c r="K95" i="1"/>
  <c r="AM39" i="1"/>
  <c r="AG39" i="1"/>
  <c r="AI39" i="1" s="1"/>
  <c r="Q39" i="1"/>
  <c r="V39" i="1" s="1"/>
  <c r="X39" i="1" s="1"/>
  <c r="N39" i="1"/>
  <c r="M39" i="1"/>
  <c r="L39" i="1"/>
  <c r="K39" i="1"/>
  <c r="AM38" i="1"/>
  <c r="AN38" i="1" s="1"/>
  <c r="AG38" i="1"/>
  <c r="AI38" i="1" s="1"/>
  <c r="Q38" i="1"/>
  <c r="V38" i="1" s="1"/>
  <c r="X38" i="1" s="1"/>
  <c r="N38" i="1"/>
  <c r="M38" i="1"/>
  <c r="L38" i="1"/>
  <c r="K38" i="1"/>
  <c r="AA39" i="1" l="1"/>
  <c r="AD39" i="1" s="1"/>
  <c r="S95" i="1"/>
  <c r="S96" i="1"/>
  <c r="S97" i="1"/>
  <c r="AN95" i="1"/>
  <c r="AN96" i="1"/>
  <c r="AN97" i="1"/>
  <c r="S38" i="1"/>
  <c r="AA38" i="1"/>
  <c r="AD38" i="1" s="1"/>
  <c r="AD95" i="1"/>
  <c r="AD96" i="1"/>
  <c r="S39" i="1"/>
  <c r="AN39" i="1"/>
  <c r="AM37" i="1"/>
  <c r="AN37" i="1" s="1"/>
  <c r="AI37" i="1"/>
  <c r="AD37" i="1"/>
  <c r="Q37" i="1"/>
  <c r="S37" i="1" s="1"/>
  <c r="N37" i="1"/>
  <c r="M37" i="1"/>
  <c r="L37" i="1"/>
  <c r="K37" i="1"/>
  <c r="AN36" i="1"/>
  <c r="AI36" i="1"/>
  <c r="AD36" i="1"/>
  <c r="Q36" i="1"/>
  <c r="X36" i="1" s="1"/>
  <c r="N36" i="1"/>
  <c r="M36" i="1"/>
  <c r="L36" i="1"/>
  <c r="K36" i="1"/>
  <c r="AM35" i="1"/>
  <c r="AN35" i="1" s="1"/>
  <c r="AG35" i="1"/>
  <c r="AI35" i="1" s="1"/>
  <c r="AB35" i="1"/>
  <c r="AA35" i="1"/>
  <c r="Q35" i="1"/>
  <c r="V35" i="1" s="1"/>
  <c r="X35" i="1" s="1"/>
  <c r="N35" i="1"/>
  <c r="M35" i="1"/>
  <c r="L35" i="1"/>
  <c r="K35" i="1"/>
  <c r="AD34" i="1"/>
  <c r="AI34" i="1"/>
  <c r="AM34" i="1"/>
  <c r="Q34" i="1"/>
  <c r="V34" i="1" s="1"/>
  <c r="X34" i="1" s="1"/>
  <c r="N34" i="1"/>
  <c r="M34" i="1"/>
  <c r="L34" i="1"/>
  <c r="K34" i="1"/>
  <c r="AM33" i="1"/>
  <c r="AN33" i="1" s="1"/>
  <c r="AG33" i="1"/>
  <c r="AI33" i="1" s="1"/>
  <c r="AB33" i="1"/>
  <c r="AA33" i="1"/>
  <c r="Q33" i="1"/>
  <c r="V33" i="1" s="1"/>
  <c r="X33" i="1" s="1"/>
  <c r="N33" i="1"/>
  <c r="M33" i="1"/>
  <c r="L33" i="1"/>
  <c r="K33" i="1"/>
  <c r="AM6" i="1"/>
  <c r="AK6" i="1"/>
  <c r="AI6" i="1"/>
  <c r="AD6" i="1"/>
  <c r="Q6" i="1"/>
  <c r="V6" i="1" s="1"/>
  <c r="X6" i="1" s="1"/>
  <c r="N6" i="1"/>
  <c r="M6" i="1"/>
  <c r="L6" i="1"/>
  <c r="K6" i="1"/>
  <c r="S6" i="1" l="1"/>
  <c r="AD35" i="1"/>
  <c r="AN6" i="1"/>
  <c r="AD33" i="1"/>
  <c r="V37" i="1"/>
  <c r="X37" i="1" s="1"/>
  <c r="S35" i="1"/>
  <c r="S36" i="1"/>
  <c r="AN34" i="1"/>
  <c r="S33" i="1"/>
  <c r="S34" i="1"/>
  <c r="AG24" i="1"/>
  <c r="AG25" i="1"/>
  <c r="AG26" i="1"/>
  <c r="AG27" i="1"/>
  <c r="AG28" i="1"/>
  <c r="AG29" i="1"/>
  <c r="AG30" i="1"/>
  <c r="AG31" i="1"/>
  <c r="AG32" i="1"/>
  <c r="AM32" i="1" l="1"/>
  <c r="AK32" i="1"/>
  <c r="AI32" i="1"/>
  <c r="AB32" i="1"/>
  <c r="AA32" i="1"/>
  <c r="Q32" i="1"/>
  <c r="S32" i="1" s="1"/>
  <c r="N32" i="1"/>
  <c r="M32" i="1"/>
  <c r="L32" i="1"/>
  <c r="K32" i="1"/>
  <c r="AM31" i="1"/>
  <c r="AK31" i="1"/>
  <c r="AI31" i="1"/>
  <c r="AB31" i="1"/>
  <c r="AA31" i="1"/>
  <c r="Q31" i="1"/>
  <c r="S31" i="1" s="1"/>
  <c r="N31" i="1"/>
  <c r="M31" i="1"/>
  <c r="L31" i="1"/>
  <c r="K31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5" i="1"/>
  <c r="N30" i="1"/>
  <c r="L30" i="1"/>
  <c r="AM30" i="1"/>
  <c r="AK30" i="1"/>
  <c r="AI30" i="1"/>
  <c r="AB30" i="1"/>
  <c r="AA30" i="1"/>
  <c r="Q30" i="1"/>
  <c r="S30" i="1" s="1"/>
  <c r="M30" i="1"/>
  <c r="K30" i="1"/>
  <c r="AM29" i="1"/>
  <c r="AK29" i="1"/>
  <c r="AI29" i="1"/>
  <c r="AB29" i="1"/>
  <c r="AA29" i="1"/>
  <c r="Q29" i="1"/>
  <c r="S29" i="1" s="1"/>
  <c r="M29" i="1"/>
  <c r="L29" i="1"/>
  <c r="K29" i="1"/>
  <c r="AM28" i="1"/>
  <c r="AK28" i="1"/>
  <c r="AI28" i="1"/>
  <c r="AB28" i="1"/>
  <c r="AA28" i="1"/>
  <c r="Q28" i="1"/>
  <c r="V28" i="1" s="1"/>
  <c r="X28" i="1" s="1"/>
  <c r="M28" i="1"/>
  <c r="L28" i="1"/>
  <c r="K28" i="1"/>
  <c r="AM27" i="1"/>
  <c r="AK27" i="1"/>
  <c r="AI27" i="1"/>
  <c r="AB27" i="1"/>
  <c r="AA27" i="1"/>
  <c r="Q27" i="1"/>
  <c r="S27" i="1" s="1"/>
  <c r="M27" i="1"/>
  <c r="L27" i="1"/>
  <c r="K27" i="1"/>
  <c r="AM26" i="1"/>
  <c r="AK26" i="1"/>
  <c r="AI26" i="1"/>
  <c r="AB26" i="1"/>
  <c r="AA26" i="1"/>
  <c r="Q26" i="1"/>
  <c r="V26" i="1" s="1"/>
  <c r="X26" i="1" s="1"/>
  <c r="M26" i="1"/>
  <c r="L26" i="1"/>
  <c r="K26" i="1"/>
  <c r="AM25" i="1"/>
  <c r="AK25" i="1"/>
  <c r="AI25" i="1"/>
  <c r="AB25" i="1"/>
  <c r="AA25" i="1"/>
  <c r="Q25" i="1"/>
  <c r="V25" i="1" s="1"/>
  <c r="X25" i="1" s="1"/>
  <c r="M25" i="1"/>
  <c r="L25" i="1"/>
  <c r="K25" i="1"/>
  <c r="AM24" i="1"/>
  <c r="AK24" i="1"/>
  <c r="AI24" i="1"/>
  <c r="AB24" i="1"/>
  <c r="AA24" i="1"/>
  <c r="Q24" i="1"/>
  <c r="S24" i="1" s="1"/>
  <c r="M24" i="1"/>
  <c r="L24" i="1"/>
  <c r="K24" i="1"/>
  <c r="AM23" i="1"/>
  <c r="AK23" i="1"/>
  <c r="AI23" i="1"/>
  <c r="AD23" i="1"/>
  <c r="Q23" i="1"/>
  <c r="V23" i="1" s="1"/>
  <c r="X23" i="1" s="1"/>
  <c r="M23" i="1"/>
  <c r="L23" i="1"/>
  <c r="K23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5" i="1"/>
  <c r="AM22" i="1"/>
  <c r="AK22" i="1"/>
  <c r="AI22" i="1"/>
  <c r="AD22" i="1"/>
  <c r="Q22" i="1"/>
  <c r="S22" i="1" s="1"/>
  <c r="M22" i="1"/>
  <c r="L22" i="1"/>
  <c r="K22" i="1"/>
  <c r="AK21" i="1"/>
  <c r="AN21" i="1" s="1"/>
  <c r="AD21" i="1"/>
  <c r="Q21" i="1"/>
  <c r="M21" i="1"/>
  <c r="L21" i="1"/>
  <c r="K21" i="1"/>
  <c r="AK20" i="1"/>
  <c r="AI20" i="1"/>
  <c r="AD20" i="1"/>
  <c r="Q20" i="1"/>
  <c r="S20" i="1" s="1"/>
  <c r="M20" i="1"/>
  <c r="L20" i="1"/>
  <c r="K20" i="1"/>
  <c r="AK19" i="1"/>
  <c r="AI19" i="1"/>
  <c r="Q19" i="1"/>
  <c r="S19" i="1" s="1"/>
  <c r="M19" i="1"/>
  <c r="L19" i="1"/>
  <c r="K19" i="1"/>
  <c r="AK18" i="1"/>
  <c r="AN18" i="1" s="1"/>
  <c r="AI18" i="1"/>
  <c r="AD18" i="1"/>
  <c r="Q18" i="1"/>
  <c r="V18" i="1" s="1"/>
  <c r="X18" i="1" s="1"/>
  <c r="M18" i="1"/>
  <c r="L18" i="1"/>
  <c r="K18" i="1"/>
  <c r="AK17" i="1"/>
  <c r="AI17" i="1"/>
  <c r="Q17" i="1"/>
  <c r="V17" i="1" s="1"/>
  <c r="X17" i="1" s="1"/>
  <c r="M17" i="1"/>
  <c r="L17" i="1"/>
  <c r="K17" i="1"/>
  <c r="AK12" i="1"/>
  <c r="AI12" i="1"/>
  <c r="AD12" i="1"/>
  <c r="Q12" i="1"/>
  <c r="V12" i="1" s="1"/>
  <c r="X12" i="1" s="1"/>
  <c r="M12" i="1"/>
  <c r="L12" i="1"/>
  <c r="K12" i="1"/>
  <c r="AK16" i="1"/>
  <c r="AI16" i="1"/>
  <c r="AD16" i="1"/>
  <c r="Q16" i="1"/>
  <c r="V16" i="1" s="1"/>
  <c r="X16" i="1" s="1"/>
  <c r="M16" i="1"/>
  <c r="L16" i="1"/>
  <c r="K16" i="1"/>
  <c r="AK10" i="1"/>
  <c r="AI10" i="1"/>
  <c r="AD10" i="1"/>
  <c r="Q10" i="1"/>
  <c r="V10" i="1" s="1"/>
  <c r="X10" i="1" s="1"/>
  <c r="M10" i="1"/>
  <c r="L10" i="1"/>
  <c r="L40" i="1" s="1"/>
  <c r="K10" i="1"/>
  <c r="AK15" i="1"/>
  <c r="AI15" i="1"/>
  <c r="Q15" i="1"/>
  <c r="V15" i="1" s="1"/>
  <c r="X15" i="1" s="1"/>
  <c r="M15" i="1"/>
  <c r="L15" i="1"/>
  <c r="K15" i="1"/>
  <c r="AK14" i="1"/>
  <c r="AI14" i="1"/>
  <c r="AD14" i="1"/>
  <c r="Q14" i="1"/>
  <c r="S14" i="1" s="1"/>
  <c r="M14" i="1"/>
  <c r="L14" i="1"/>
  <c r="K14" i="1"/>
  <c r="AK13" i="1"/>
  <c r="AI13" i="1"/>
  <c r="Q13" i="1"/>
  <c r="V13" i="1" s="1"/>
  <c r="X13" i="1" s="1"/>
  <c r="M13" i="1"/>
  <c r="L13" i="1"/>
  <c r="K13" i="1"/>
  <c r="AK11" i="1"/>
  <c r="AI11" i="1"/>
  <c r="AD11" i="1"/>
  <c r="Q11" i="1"/>
  <c r="V11" i="1" s="1"/>
  <c r="X11" i="1" s="1"/>
  <c r="M11" i="1"/>
  <c r="L11" i="1"/>
  <c r="K11" i="1"/>
  <c r="AK9" i="1"/>
  <c r="AG9" i="1"/>
  <c r="AI9" i="1" s="1"/>
  <c r="AB9" i="1"/>
  <c r="AA9" i="1"/>
  <c r="Q9" i="1"/>
  <c r="V9" i="1" s="1"/>
  <c r="X9" i="1" s="1"/>
  <c r="M9" i="1"/>
  <c r="L9" i="1"/>
  <c r="K9" i="1"/>
  <c r="AK8" i="1"/>
  <c r="AG8" i="1"/>
  <c r="AI8" i="1" s="1"/>
  <c r="AB8" i="1"/>
  <c r="AA8" i="1"/>
  <c r="Q8" i="1"/>
  <c r="V8" i="1" s="1"/>
  <c r="X8" i="1" s="1"/>
  <c r="M8" i="1"/>
  <c r="L8" i="1"/>
  <c r="K8" i="1"/>
  <c r="AK7" i="1"/>
  <c r="AN7" i="1" s="1"/>
  <c r="AI7" i="1"/>
  <c r="AD7" i="1"/>
  <c r="Q7" i="1"/>
  <c r="V7" i="1" s="1"/>
  <c r="X7" i="1" s="1"/>
  <c r="M7" i="1"/>
  <c r="L7" i="1"/>
  <c r="K7" i="1"/>
  <c r="AK5" i="1"/>
  <c r="AI5" i="1"/>
  <c r="Q5" i="1"/>
  <c r="V5" i="1" s="1"/>
  <c r="X5" i="1" s="1"/>
  <c r="M5" i="1"/>
  <c r="L5" i="1"/>
  <c r="K5" i="1"/>
  <c r="N40" i="1" l="1"/>
  <c r="AN5" i="1"/>
  <c r="M40" i="1"/>
  <c r="F65" i="1" s="1"/>
  <c r="AN15" i="1"/>
  <c r="AN11" i="1"/>
  <c r="K40" i="1"/>
  <c r="AN10" i="1"/>
  <c r="AN16" i="1"/>
  <c r="AN13" i="1"/>
  <c r="AD9" i="1"/>
  <c r="V20" i="1"/>
  <c r="X20" i="1" s="1"/>
  <c r="V19" i="1"/>
  <c r="X19" i="1" s="1"/>
  <c r="S23" i="1"/>
  <c r="AN14" i="1"/>
  <c r="AD27" i="1"/>
  <c r="AD28" i="1"/>
  <c r="AN30" i="1"/>
  <c r="S11" i="1"/>
  <c r="V22" i="1"/>
  <c r="X22" i="1" s="1"/>
  <c r="AN12" i="1"/>
  <c r="AN19" i="1"/>
  <c r="AN20" i="1"/>
  <c r="V30" i="1"/>
  <c r="X30" i="1" s="1"/>
  <c r="AN17" i="1"/>
  <c r="AN22" i="1"/>
  <c r="V24" i="1"/>
  <c r="X24" i="1" s="1"/>
  <c r="AN27" i="1"/>
  <c r="S18" i="1"/>
  <c r="AN9" i="1"/>
  <c r="V27" i="1"/>
  <c r="X27" i="1" s="1"/>
  <c r="S28" i="1"/>
  <c r="V29" i="1"/>
  <c r="X29" i="1" s="1"/>
  <c r="AN29" i="1"/>
  <c r="V31" i="1"/>
  <c r="X31" i="1" s="1"/>
  <c r="V32" i="1"/>
  <c r="X32" i="1" s="1"/>
  <c r="AN26" i="1"/>
  <c r="AD29" i="1"/>
  <c r="AD31" i="1"/>
  <c r="V21" i="1"/>
  <c r="X21" i="1" s="1"/>
  <c r="AG21" i="1"/>
  <c r="AI21" i="1" s="1"/>
  <c r="AN8" i="1"/>
  <c r="AD24" i="1"/>
  <c r="AD25" i="1"/>
  <c r="AD26" i="1"/>
  <c r="AN31" i="1"/>
  <c r="AD32" i="1"/>
  <c r="AN32" i="1"/>
  <c r="S25" i="1"/>
  <c r="S26" i="1"/>
  <c r="AD30" i="1"/>
  <c r="AN28" i="1"/>
  <c r="AN25" i="1"/>
  <c r="AN24" i="1"/>
  <c r="AN23" i="1"/>
  <c r="S21" i="1"/>
  <c r="AD19" i="1"/>
  <c r="AD17" i="1"/>
  <c r="S17" i="1"/>
  <c r="S12" i="1"/>
  <c r="S16" i="1"/>
  <c r="S10" i="1"/>
  <c r="AD15" i="1"/>
  <c r="V14" i="1"/>
  <c r="X14" i="1" s="1"/>
  <c r="S15" i="1"/>
  <c r="AD13" i="1"/>
  <c r="S13" i="1"/>
  <c r="AD8" i="1"/>
  <c r="S9" i="1"/>
  <c r="S8" i="1"/>
  <c r="S7" i="1"/>
  <c r="AD5" i="1"/>
  <c r="S5" i="1"/>
</calcChain>
</file>

<file path=xl/sharedStrings.xml><?xml version="1.0" encoding="utf-8"?>
<sst xmlns="http://schemas.openxmlformats.org/spreadsheetml/2006/main" count="614" uniqueCount="83">
  <si>
    <t>ขั้นตอนที่1</t>
  </si>
  <si>
    <t>การคำนวนปริมาณคานคอนกรีตเสริมเหล็ก</t>
  </si>
  <si>
    <t>m.</t>
  </si>
  <si>
    <t>จำนวน</t>
  </si>
  <si>
    <t>เหล็กบน</t>
  </si>
  <si>
    <t>เหล็กล่าง</t>
  </si>
  <si>
    <t>เหล็ก</t>
  </si>
  <si>
    <t>ดินขุด</t>
  </si>
  <si>
    <t>เหล็กแกน</t>
  </si>
  <si>
    <t>เหล็กแกนพิเศษล่าง</t>
  </si>
  <si>
    <t>รวมเหล็ก แกนบน</t>
  </si>
  <si>
    <t>รวมเหล็ก แกนล่าง</t>
  </si>
  <si>
    <t>ขนาดเหล็กปลอกคาน</t>
  </si>
  <si>
    <t>ไม้แบบคานชั้น1</t>
  </si>
  <si>
    <t>ชั้นที่</t>
  </si>
  <si>
    <t>ชั้นล่าง</t>
  </si>
  <si>
    <t>RB6</t>
  </si>
  <si>
    <t>ระยะ@เหล็ก</t>
  </si>
  <si>
    <t>ยาว</t>
  </si>
  <si>
    <t>ชื่อ</t>
  </si>
  <si>
    <t>รวม</t>
  </si>
  <si>
    <t xml:space="preserve"> </t>
  </si>
  <si>
    <t>คอน  กรีต</t>
  </si>
  <si>
    <t>B2</t>
  </si>
  <si>
    <t>B3</t>
  </si>
  <si>
    <t>เหล็แกนพิเศษบน</t>
  </si>
  <si>
    <t>RB9</t>
  </si>
  <si>
    <t>DB12</t>
  </si>
  <si>
    <t>DB16</t>
  </si>
  <si>
    <t>DB20</t>
  </si>
  <si>
    <t>DB28</t>
  </si>
  <si>
    <t>ตัดเหล็ก  1</t>
  </si>
  <si>
    <t xml:space="preserve">ตัดเหล็ก  1  </t>
  </si>
  <si>
    <t>คาน</t>
  </si>
  <si>
    <t xml:space="preserve">  คอนกรีต    หยาบ    5cm</t>
  </si>
  <si>
    <t>กว้าง</t>
  </si>
  <si>
    <t>สูง</t>
  </si>
  <si>
    <t>แบบคาน</t>
  </si>
  <si>
    <t>ระยะ L1</t>
  </si>
  <si>
    <t xml:space="preserve">ระยะ L2 </t>
  </si>
  <si>
    <t>ระยะ L3</t>
  </si>
  <si>
    <t>ขนาดเหล็กปลอก</t>
  </si>
  <si>
    <r>
      <t>ท่อน</t>
    </r>
    <r>
      <rPr>
        <sz val="10"/>
        <color rgb="FF00B050"/>
        <rFont val="Tahoma"/>
        <family val="2"/>
        <scheme val="minor"/>
      </rPr>
      <t>เลขคู่</t>
    </r>
  </si>
  <si>
    <t>TB1</t>
  </si>
  <si>
    <t>ชื่อคาน</t>
  </si>
  <si>
    <t>Z1</t>
  </si>
  <si>
    <t>Z2</t>
  </si>
  <si>
    <t>Z3</t>
  </si>
  <si>
    <t>TB2</t>
  </si>
  <si>
    <t>DB25</t>
  </si>
  <si>
    <t>TB4</t>
  </si>
  <si>
    <t>TB5</t>
  </si>
  <si>
    <t>TB3</t>
  </si>
  <si>
    <t>TB6</t>
  </si>
  <si>
    <t>TB7</t>
  </si>
  <si>
    <t>TB8</t>
  </si>
  <si>
    <t>TB9</t>
  </si>
  <si>
    <t>TB10</t>
  </si>
  <si>
    <t>TB10X</t>
  </si>
  <si>
    <t>B1</t>
  </si>
  <si>
    <t>B4</t>
  </si>
  <si>
    <t>B6</t>
  </si>
  <si>
    <t>B7</t>
  </si>
  <si>
    <t>B8</t>
  </si>
  <si>
    <t>B10</t>
  </si>
  <si>
    <t>B10X</t>
  </si>
  <si>
    <t>ท่อน    ต่อ  1คาน</t>
  </si>
  <si>
    <t>รวมจำนวนเหล็ก ท่อน</t>
  </si>
  <si>
    <t>B11</t>
  </si>
  <si>
    <t>B11X</t>
  </si>
  <si>
    <t>GB2</t>
  </si>
  <si>
    <t>GB1</t>
  </si>
  <si>
    <t>ความยาวคาน</t>
  </si>
  <si>
    <t>คอนกนกรีต</t>
  </si>
  <si>
    <t>ปูนLean</t>
  </si>
  <si>
    <t>ไม้แบบ</t>
  </si>
  <si>
    <t>ลบ.ม</t>
  </si>
  <si>
    <t>ตร.ม</t>
  </si>
  <si>
    <t>m</t>
  </si>
  <si>
    <t>ท่อ/10m</t>
  </si>
  <si>
    <t>ท่อ/12m</t>
  </si>
  <si>
    <t>ปริมาณ</t>
  </si>
  <si>
    <t>วัสดุทั้งหมด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</si>
</sst>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19" x14ac:knownFonts="1"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sz val="10"/>
      <color theme="1"/>
      <name val="Tahoma"/>
      <family val="2"/>
      <scheme val="minor"/>
    </font>
    <font>
      <sz val="10"/>
      <color theme="1"/>
      <name val="Tahoma"/>
      <family val="2"/>
      <charset val="222"/>
      <scheme val="minor"/>
    </font>
    <font>
      <sz val="11"/>
      <color theme="3" tint="0.39997558519241921"/>
      <name val="Tahoma"/>
      <family val="2"/>
      <charset val="222"/>
      <scheme val="minor"/>
    </font>
    <font>
      <sz val="11"/>
      <color rgb="FF00B050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b/>
      <u/>
      <sz val="12"/>
      <color theme="1"/>
      <name val="Tahoma"/>
      <family val="2"/>
      <scheme val="minor"/>
    </font>
    <font>
      <b/>
      <sz val="9"/>
      <color theme="1"/>
      <name val="Tahoma"/>
      <family val="2"/>
      <scheme val="minor"/>
    </font>
    <font>
      <b/>
      <sz val="8"/>
      <color theme="1"/>
      <name val="Tahoma"/>
      <family val="2"/>
      <scheme val="minor"/>
    </font>
    <font>
      <sz val="10"/>
      <color theme="9" tint="-0.249977111117893"/>
      <name val="Tahoma"/>
      <family val="2"/>
      <scheme val="minor"/>
    </font>
    <font>
      <sz val="11"/>
      <color theme="9" tint="-0.249977111117893"/>
      <name val="Tahoma"/>
      <family val="2"/>
      <scheme val="minor"/>
    </font>
    <font>
      <sz val="11"/>
      <color rgb="FFC00000"/>
      <name val="Tahoma"/>
      <family val="2"/>
      <charset val="222"/>
      <scheme val="minor"/>
    </font>
    <font>
      <sz val="10"/>
      <color rgb="FF00B050"/>
      <name val="Tahoma"/>
      <family val="2"/>
      <scheme val="minor"/>
    </font>
    <font>
      <sz val="11"/>
      <color theme="1"/>
      <name val="Tahoma"/>
      <family val="2"/>
      <scheme val="minor"/>
    </font>
    <font>
      <sz val="9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0"/>
      <name val="Arial Narrow"/>
      <family val="2"/>
    </font>
    <font>
      <sz val="18"/>
      <color theme="1"/>
      <name val="Tahoma"/>
      <family val="2"/>
      <charset val="22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/>
    <xf numFmtId="0" fontId="11" fillId="2" borderId="1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3" xfId="0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0" fontId="11" fillId="2" borderId="19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11" fillId="2" borderId="11" xfId="0" applyNumberFormat="1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87" fontId="2" fillId="0" borderId="18" xfId="0" applyNumberFormat="1" applyFont="1" applyBorder="1" applyAlignment="1">
      <alignment horizontal="center" vertical="center" wrapText="1"/>
    </xf>
    <xf numFmtId="0" fontId="0" fillId="9" borderId="2" xfId="0" applyFill="1" applyBorder="1" applyAlignment="1">
      <alignment horizontal="center"/>
    </xf>
    <xf numFmtId="0" fontId="11" fillId="2" borderId="3" xfId="0" applyFont="1" applyFill="1" applyBorder="1" applyAlignment="1">
      <alignment horizontal="center" wrapText="1"/>
    </xf>
    <xf numFmtId="0" fontId="0" fillId="9" borderId="14" xfId="0" applyFill="1" applyBorder="1" applyAlignment="1">
      <alignment horizontal="center"/>
    </xf>
    <xf numFmtId="187" fontId="2" fillId="0" borderId="16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 wrapText="1"/>
    </xf>
    <xf numFmtId="0" fontId="0" fillId="11" borderId="1" xfId="0" applyFill="1" applyBorder="1"/>
    <xf numFmtId="0" fontId="0" fillId="7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 vertical="center"/>
    </xf>
    <xf numFmtId="0" fontId="0" fillId="7" borderId="18" xfId="0" applyFill="1" applyBorder="1" applyAlignment="1">
      <alignment horizontal="center"/>
    </xf>
    <xf numFmtId="0" fontId="0" fillId="11" borderId="3" xfId="0" applyFill="1" applyBorder="1"/>
    <xf numFmtId="0" fontId="11" fillId="2" borderId="18" xfId="0" applyFont="1" applyFill="1" applyBorder="1" applyAlignment="1">
      <alignment horizontal="center" wrapText="1"/>
    </xf>
    <xf numFmtId="0" fontId="0" fillId="0" borderId="18" xfId="0" applyBorder="1" applyAlignment="1">
      <alignment horizontal="center" vertical="center"/>
    </xf>
    <xf numFmtId="0" fontId="0" fillId="11" borderId="18" xfId="0" applyFill="1" applyBorder="1"/>
    <xf numFmtId="0" fontId="0" fillId="0" borderId="20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8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11" fillId="2" borderId="21" xfId="0" applyFont="1" applyFill="1" applyBorder="1" applyAlignment="1">
      <alignment horizontal="center" wrapText="1"/>
    </xf>
    <xf numFmtId="0" fontId="0" fillId="9" borderId="21" xfId="0" applyFill="1" applyBorder="1" applyAlignment="1">
      <alignment horizontal="center"/>
    </xf>
    <xf numFmtId="0" fontId="0" fillId="11" borderId="21" xfId="0" applyFill="1" applyBorder="1"/>
    <xf numFmtId="187" fontId="0" fillId="0" borderId="21" xfId="0" applyNumberFormat="1" applyBorder="1" applyAlignment="1">
      <alignment horizontal="center"/>
    </xf>
    <xf numFmtId="0" fontId="1" fillId="13" borderId="20" xfId="0" applyFont="1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0" fillId="0" borderId="20" xfId="0" applyBorder="1"/>
    <xf numFmtId="0" fontId="11" fillId="2" borderId="20" xfId="0" applyFont="1" applyFill="1" applyBorder="1" applyAlignment="1">
      <alignment horizontal="center" wrapText="1"/>
    </xf>
    <xf numFmtId="0" fontId="0" fillId="11" borderId="20" xfId="0" applyFill="1" applyBorder="1"/>
    <xf numFmtId="1" fontId="0" fillId="0" borderId="1" xfId="0" applyNumberFormat="1" applyFont="1" applyBorder="1" applyAlignment="1">
      <alignment horizontal="center"/>
    </xf>
    <xf numFmtId="0" fontId="0" fillId="3" borderId="18" xfId="0" applyFill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1" fontId="0" fillId="0" borderId="20" xfId="0" applyNumberFormat="1" applyFont="1" applyBorder="1" applyAlignment="1">
      <alignment horizontal="center"/>
    </xf>
    <xf numFmtId="187" fontId="4" fillId="0" borderId="19" xfId="0" applyNumberFormat="1" applyFont="1" applyBorder="1" applyAlignment="1">
      <alignment horizont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87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2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187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87" fontId="10" fillId="2" borderId="18" xfId="0" applyNumberFormat="1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1" fontId="0" fillId="0" borderId="21" xfId="0" applyNumberFormat="1" applyFont="1" applyBorder="1" applyAlignment="1">
      <alignment horizontal="center"/>
    </xf>
    <xf numFmtId="187" fontId="10" fillId="2" borderId="21" xfId="0" applyNumberFormat="1" applyFont="1" applyFill="1" applyBorder="1" applyAlignment="1">
      <alignment horizontal="center"/>
    </xf>
    <xf numFmtId="187" fontId="10" fillId="2" borderId="20" xfId="0" applyNumberFormat="1" applyFont="1" applyFill="1" applyBorder="1" applyAlignment="1">
      <alignment horizontal="center"/>
    </xf>
    <xf numFmtId="187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/>
    </xf>
    <xf numFmtId="187" fontId="0" fillId="0" borderId="18" xfId="0" applyNumberFormat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1" fillId="16" borderId="18" xfId="0" applyFont="1" applyFill="1" applyBorder="1" applyAlignment="1">
      <alignment horizontal="center"/>
    </xf>
    <xf numFmtId="0" fontId="1" fillId="16" borderId="21" xfId="0" applyFont="1" applyFill="1" applyBorder="1" applyAlignment="1">
      <alignment horizontal="center"/>
    </xf>
    <xf numFmtId="0" fontId="1" fillId="16" borderId="20" xfId="0" applyFont="1" applyFill="1" applyBorder="1" applyAlignment="1">
      <alignment horizontal="center"/>
    </xf>
    <xf numFmtId="0" fontId="12" fillId="16" borderId="20" xfId="0" applyFont="1" applyFill="1" applyBorder="1" applyAlignment="1">
      <alignment horizontal="center"/>
    </xf>
    <xf numFmtId="0" fontId="12" fillId="16" borderId="21" xfId="0" applyFont="1" applyFill="1" applyBorder="1" applyAlignment="1">
      <alignment horizontal="center"/>
    </xf>
    <xf numFmtId="0" fontId="12" fillId="16" borderId="18" xfId="0" applyFont="1" applyFill="1" applyBorder="1" applyAlignment="1">
      <alignment horizontal="center"/>
    </xf>
    <xf numFmtId="0" fontId="1" fillId="16" borderId="3" xfId="0" applyFont="1" applyFill="1" applyBorder="1" applyAlignment="1">
      <alignment horizontal="center"/>
    </xf>
    <xf numFmtId="0" fontId="12" fillId="16" borderId="3" xfId="0" applyFont="1" applyFill="1" applyBorder="1" applyAlignment="1">
      <alignment horizontal="center"/>
    </xf>
    <xf numFmtId="0" fontId="12" fillId="16" borderId="1" xfId="0" applyFont="1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0" fillId="17" borderId="18" xfId="0" applyFill="1" applyBorder="1" applyAlignment="1">
      <alignment horizontal="center"/>
    </xf>
    <xf numFmtId="0" fontId="0" fillId="17" borderId="21" xfId="0" applyFill="1" applyBorder="1" applyAlignment="1">
      <alignment horizontal="center"/>
    </xf>
    <xf numFmtId="0" fontId="0" fillId="17" borderId="20" xfId="0" applyFill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14" fillId="17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18" xfId="0" applyFont="1" applyFill="1" applyBorder="1" applyAlignment="1">
      <alignment horizontal="center" wrapText="1"/>
    </xf>
    <xf numFmtId="0" fontId="14" fillId="2" borderId="21" xfId="0" applyFont="1" applyFill="1" applyBorder="1" applyAlignment="1">
      <alignment horizontal="center" wrapText="1"/>
    </xf>
    <xf numFmtId="0" fontId="14" fillId="2" borderId="20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187" fontId="14" fillId="2" borderId="1" xfId="0" applyNumberFormat="1" applyFont="1" applyFill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187" fontId="14" fillId="2" borderId="18" xfId="0" applyNumberFormat="1" applyFont="1" applyFill="1" applyBorder="1" applyAlignment="1">
      <alignment horizontal="center" wrapText="1"/>
    </xf>
    <xf numFmtId="187" fontId="14" fillId="2" borderId="21" xfId="0" applyNumberFormat="1" applyFont="1" applyFill="1" applyBorder="1" applyAlignment="1">
      <alignment horizontal="center" wrapText="1"/>
    </xf>
    <xf numFmtId="187" fontId="14" fillId="2" borderId="20" xfId="0" applyNumberFormat="1" applyFont="1" applyFill="1" applyBorder="1" applyAlignment="1">
      <alignment horizontal="center" wrapText="1"/>
    </xf>
    <xf numFmtId="187" fontId="14" fillId="2" borderId="3" xfId="0" applyNumberFormat="1" applyFont="1" applyFill="1" applyBorder="1" applyAlignment="1">
      <alignment horizontal="center" wrapText="1"/>
    </xf>
    <xf numFmtId="187" fontId="14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14" fillId="2" borderId="18" xfId="0" applyNumberFormat="1" applyFont="1" applyFill="1" applyBorder="1" applyAlignment="1">
      <alignment horizontal="center" wrapText="1"/>
    </xf>
    <xf numFmtId="2" fontId="14" fillId="2" borderId="3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187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87" fontId="2" fillId="2" borderId="18" xfId="0" applyNumberFormat="1" applyFont="1" applyFill="1" applyBorder="1" applyAlignment="1">
      <alignment horizontal="center"/>
    </xf>
    <xf numFmtId="187" fontId="2" fillId="2" borderId="3" xfId="0" applyNumberFormat="1" applyFont="1" applyFill="1" applyBorder="1" applyAlignment="1">
      <alignment horizontal="center"/>
    </xf>
    <xf numFmtId="18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8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187" fontId="0" fillId="0" borderId="1" xfId="0" applyNumberFormat="1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187" fontId="0" fillId="0" borderId="18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187" fontId="0" fillId="0" borderId="21" xfId="0" applyNumberFormat="1" applyFont="1" applyBorder="1" applyAlignment="1">
      <alignment horizontal="center"/>
    </xf>
    <xf numFmtId="2" fontId="0" fillId="0" borderId="20" xfId="0" applyNumberFormat="1" applyFont="1" applyBorder="1" applyAlignment="1">
      <alignment horizontal="center"/>
    </xf>
    <xf numFmtId="187" fontId="0" fillId="0" borderId="20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187" fontId="0" fillId="0" borderId="3" xfId="0" applyNumberFormat="1" applyFont="1" applyBorder="1" applyAlignment="1">
      <alignment horizontal="center"/>
    </xf>
    <xf numFmtId="2" fontId="0" fillId="4" borderId="3" xfId="0" applyNumberFormat="1" applyFont="1" applyFill="1" applyBorder="1" applyAlignment="1">
      <alignment horizontal="center"/>
    </xf>
    <xf numFmtId="1" fontId="0" fillId="4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7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8" borderId="5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10" borderId="5" xfId="0" applyFont="1" applyFill="1" applyBorder="1" applyAlignment="1">
      <alignment horizontal="center" wrapText="1"/>
    </xf>
    <xf numFmtId="0" fontId="2" fillId="10" borderId="8" xfId="0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8" fillId="0" borderId="15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14" borderId="19" xfId="0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0" fillId="9" borderId="39" xfId="0" applyFill="1" applyBorder="1" applyAlignment="1">
      <alignment horizontal="center"/>
    </xf>
    <xf numFmtId="0" fontId="0" fillId="9" borderId="40" xfId="0" applyFill="1" applyBorder="1" applyAlignment="1">
      <alignment horizontal="center"/>
    </xf>
    <xf numFmtId="0" fontId="0" fillId="9" borderId="41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1" fontId="0" fillId="15" borderId="44" xfId="0" applyNumberFormat="1" applyFill="1" applyBorder="1" applyAlignment="1">
      <alignment horizontal="center"/>
    </xf>
    <xf numFmtId="1" fontId="0" fillId="15" borderId="45" xfId="0" applyNumberFormat="1" applyFill="1" applyBorder="1" applyAlignment="1">
      <alignment horizontal="center"/>
    </xf>
    <xf numFmtId="1" fontId="0" fillId="15" borderId="46" xfId="0" applyNumberFormat="1" applyFill="1" applyBorder="1" applyAlignment="1">
      <alignment horizontal="center"/>
    </xf>
    <xf numFmtId="0" fontId="0" fillId="0" borderId="35" xfId="0" applyBorder="1" applyAlignment="1">
      <alignment horizontal="center"/>
    </xf>
    <xf numFmtId="43" fontId="17" fillId="0" borderId="44" xfId="1" applyFont="1" applyBorder="1" applyAlignment="1">
      <alignment horizontal="center" vertical="center"/>
    </xf>
    <xf numFmtId="43" fontId="17" fillId="0" borderId="45" xfId="1" applyFont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15" borderId="44" xfId="0" applyFont="1" applyFill="1" applyBorder="1" applyAlignment="1">
      <alignment horizontal="center"/>
    </xf>
    <xf numFmtId="0" fontId="0" fillId="15" borderId="45" xfId="0" applyFont="1" applyFill="1" applyBorder="1" applyAlignment="1">
      <alignment horizontal="center"/>
    </xf>
    <xf numFmtId="1" fontId="0" fillId="15" borderId="45" xfId="0" applyNumberFormat="1" applyFont="1" applyFill="1" applyBorder="1" applyAlignment="1">
      <alignment horizontal="center"/>
    </xf>
    <xf numFmtId="1" fontId="0" fillId="15" borderId="46" xfId="0" applyNumberFormat="1" applyFont="1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0" fontId="0" fillId="9" borderId="45" xfId="0" applyFill="1" applyBorder="1" applyAlignment="1">
      <alignment horizontal="center"/>
    </xf>
    <xf numFmtId="0" fontId="0" fillId="9" borderId="46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49789</xdr:colOff>
      <xdr:row>46</xdr:row>
      <xdr:rowOff>155202</xdr:rowOff>
    </xdr:from>
    <xdr:to>
      <xdr:col>8</xdr:col>
      <xdr:colOff>347382</xdr:colOff>
      <xdr:row>46</xdr:row>
      <xdr:rowOff>155202</xdr:rowOff>
    </xdr:to>
    <xdr:cxnSp macro="">
      <xdr:nvCxnSpPr>
        <xdr:cNvPr id="5" name="ตัวเชื่อมต่อตรง 4"/>
        <xdr:cNvCxnSpPr/>
      </xdr:nvCxnSpPr>
      <xdr:spPr>
        <a:xfrm>
          <a:off x="1024701" y="11114555"/>
          <a:ext cx="258359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54</xdr:row>
      <xdr:rowOff>83484</xdr:rowOff>
    </xdr:from>
    <xdr:to>
      <xdr:col>8</xdr:col>
      <xdr:colOff>324970</xdr:colOff>
      <xdr:row>54</xdr:row>
      <xdr:rowOff>83484</xdr:rowOff>
    </xdr:to>
    <xdr:cxnSp macro="">
      <xdr:nvCxnSpPr>
        <xdr:cNvPr id="7" name="ตัวเชื่อมต่อตรง 6"/>
        <xdr:cNvCxnSpPr/>
      </xdr:nvCxnSpPr>
      <xdr:spPr>
        <a:xfrm>
          <a:off x="974912" y="12555631"/>
          <a:ext cx="261097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43552</xdr:colOff>
      <xdr:row>44</xdr:row>
      <xdr:rowOff>176615</xdr:rowOff>
    </xdr:from>
    <xdr:to>
      <xdr:col>2</xdr:col>
      <xdr:colOff>43552</xdr:colOff>
      <xdr:row>46</xdr:row>
      <xdr:rowOff>167651</xdr:rowOff>
    </xdr:to>
    <xdr:cxnSp macro="">
      <xdr:nvCxnSpPr>
        <xdr:cNvPr id="9" name="ตัวเชื่อมต่อตรง 8"/>
        <xdr:cNvCxnSpPr/>
      </xdr:nvCxnSpPr>
      <xdr:spPr>
        <a:xfrm flipV="1">
          <a:off x="1018464" y="10766174"/>
          <a:ext cx="0" cy="3608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392177</xdr:colOff>
      <xdr:row>54</xdr:row>
      <xdr:rowOff>71036</xdr:rowOff>
    </xdr:from>
    <xdr:to>
      <xdr:col>1</xdr:col>
      <xdr:colOff>392177</xdr:colOff>
      <xdr:row>56</xdr:row>
      <xdr:rowOff>71036</xdr:rowOff>
    </xdr:to>
    <xdr:cxnSp macro="">
      <xdr:nvCxnSpPr>
        <xdr:cNvPr id="10" name="ตัวเชื่อมต่อตรง 9"/>
        <xdr:cNvCxnSpPr/>
      </xdr:nvCxnSpPr>
      <xdr:spPr>
        <a:xfrm flipV="1">
          <a:off x="974883" y="12543183"/>
          <a:ext cx="0" cy="358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333251</xdr:colOff>
      <xdr:row>44</xdr:row>
      <xdr:rowOff>176612</xdr:rowOff>
    </xdr:from>
    <xdr:to>
      <xdr:col>8</xdr:col>
      <xdr:colOff>333251</xdr:colOff>
      <xdr:row>46</xdr:row>
      <xdr:rowOff>167648</xdr:rowOff>
    </xdr:to>
    <xdr:cxnSp macro="">
      <xdr:nvCxnSpPr>
        <xdr:cNvPr id="19" name="ตัวเชื่อมต่อตรง 18"/>
        <xdr:cNvCxnSpPr/>
      </xdr:nvCxnSpPr>
      <xdr:spPr>
        <a:xfrm flipV="1">
          <a:off x="3594163" y="10766171"/>
          <a:ext cx="0" cy="3608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252640</xdr:colOff>
      <xdr:row>45</xdr:row>
      <xdr:rowOff>4238</xdr:rowOff>
    </xdr:from>
    <xdr:to>
      <xdr:col>0</xdr:col>
      <xdr:colOff>252640</xdr:colOff>
      <xdr:row>56</xdr:row>
      <xdr:rowOff>56030</xdr:rowOff>
    </xdr:to>
    <xdr:cxnSp macro="">
      <xdr:nvCxnSpPr>
        <xdr:cNvPr id="24" name="ตัวเชื่อมต่อตรง 23"/>
        <xdr:cNvCxnSpPr/>
      </xdr:nvCxnSpPr>
      <xdr:spPr>
        <a:xfrm>
          <a:off x="252640" y="10784297"/>
          <a:ext cx="0" cy="210246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11206</xdr:colOff>
      <xdr:row>47</xdr:row>
      <xdr:rowOff>173773</xdr:rowOff>
    </xdr:from>
    <xdr:to>
      <xdr:col>1</xdr:col>
      <xdr:colOff>13314</xdr:colOff>
      <xdr:row>49</xdr:row>
      <xdr:rowOff>100853</xdr:rowOff>
    </xdr:to>
    <xdr:cxnSp macro="">
      <xdr:nvCxnSpPr>
        <xdr:cNvPr id="32" name="ตัวเชื่อมต่อตรง 31"/>
        <xdr:cNvCxnSpPr/>
      </xdr:nvCxnSpPr>
      <xdr:spPr>
        <a:xfrm flipV="1">
          <a:off x="593912" y="11312420"/>
          <a:ext cx="2108" cy="364109"/>
        </a:xfrm>
        <a:prstGeom prst="line">
          <a:avLst/>
        </a:prstGeom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22411</xdr:colOff>
      <xdr:row>48</xdr:row>
      <xdr:rowOff>612</xdr:rowOff>
    </xdr:from>
    <xdr:to>
      <xdr:col>8</xdr:col>
      <xdr:colOff>762000</xdr:colOff>
      <xdr:row>48</xdr:row>
      <xdr:rowOff>612</xdr:rowOff>
    </xdr:to>
    <xdr:cxnSp macro="">
      <xdr:nvCxnSpPr>
        <xdr:cNvPr id="34" name="ตัวเชื่อมต่อตรง 33"/>
        <xdr:cNvCxnSpPr/>
      </xdr:nvCxnSpPr>
      <xdr:spPr>
        <a:xfrm>
          <a:off x="605117" y="11318553"/>
          <a:ext cx="3417795" cy="0"/>
        </a:xfrm>
        <a:prstGeom prst="line">
          <a:avLst/>
        </a:prstGeom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53</xdr:row>
      <xdr:rowOff>40902</xdr:rowOff>
    </xdr:from>
    <xdr:to>
      <xdr:col>8</xdr:col>
      <xdr:colOff>750794</xdr:colOff>
      <xdr:row>53</xdr:row>
      <xdr:rowOff>40902</xdr:rowOff>
    </xdr:to>
    <xdr:cxnSp macro="">
      <xdr:nvCxnSpPr>
        <xdr:cNvPr id="48" name="ตัวเชื่อมต่อตรง 47"/>
        <xdr:cNvCxnSpPr/>
      </xdr:nvCxnSpPr>
      <xdr:spPr>
        <a:xfrm>
          <a:off x="582706" y="12333755"/>
          <a:ext cx="3429000" cy="0"/>
        </a:xfrm>
        <a:prstGeom prst="line">
          <a:avLst/>
        </a:prstGeom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754517</xdr:colOff>
      <xdr:row>51</xdr:row>
      <xdr:rowOff>112058</xdr:rowOff>
    </xdr:from>
    <xdr:to>
      <xdr:col>8</xdr:col>
      <xdr:colOff>754517</xdr:colOff>
      <xdr:row>53</xdr:row>
      <xdr:rowOff>37978</xdr:rowOff>
    </xdr:to>
    <xdr:cxnSp macro="">
      <xdr:nvCxnSpPr>
        <xdr:cNvPr id="49" name="ตัวเชื่อมต่อตรง 48"/>
        <xdr:cNvCxnSpPr/>
      </xdr:nvCxnSpPr>
      <xdr:spPr>
        <a:xfrm>
          <a:off x="4015429" y="12046323"/>
          <a:ext cx="0" cy="284508"/>
        </a:xfrm>
        <a:prstGeom prst="line">
          <a:avLst/>
        </a:prstGeom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219865</xdr:colOff>
      <xdr:row>48</xdr:row>
      <xdr:rowOff>175885</xdr:rowOff>
    </xdr:from>
    <xdr:to>
      <xdr:col>4</xdr:col>
      <xdr:colOff>11206</xdr:colOff>
      <xdr:row>48</xdr:row>
      <xdr:rowOff>175885</xdr:rowOff>
    </xdr:to>
    <xdr:cxnSp macro="">
      <xdr:nvCxnSpPr>
        <xdr:cNvPr id="50" name="ตัวเชื่อมต่อตรง 49"/>
        <xdr:cNvCxnSpPr/>
      </xdr:nvCxnSpPr>
      <xdr:spPr>
        <a:xfrm>
          <a:off x="802571" y="11493826"/>
          <a:ext cx="923135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578244</xdr:colOff>
      <xdr:row>51</xdr:row>
      <xdr:rowOff>145676</xdr:rowOff>
    </xdr:from>
    <xdr:to>
      <xdr:col>0</xdr:col>
      <xdr:colOff>578244</xdr:colOff>
      <xdr:row>53</xdr:row>
      <xdr:rowOff>53764</xdr:rowOff>
    </xdr:to>
    <xdr:cxnSp macro="">
      <xdr:nvCxnSpPr>
        <xdr:cNvPr id="52" name="ตัวเชื่อมต่อตรง 51"/>
        <xdr:cNvCxnSpPr/>
      </xdr:nvCxnSpPr>
      <xdr:spPr>
        <a:xfrm flipV="1">
          <a:off x="578244" y="12079941"/>
          <a:ext cx="0" cy="266676"/>
        </a:xfrm>
        <a:prstGeom prst="line">
          <a:avLst/>
        </a:prstGeom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56029</xdr:colOff>
      <xdr:row>52</xdr:row>
      <xdr:rowOff>49062</xdr:rowOff>
    </xdr:from>
    <xdr:to>
      <xdr:col>7</xdr:col>
      <xdr:colOff>67235</xdr:colOff>
      <xdr:row>52</xdr:row>
      <xdr:rowOff>49062</xdr:rowOff>
    </xdr:to>
    <xdr:cxnSp macro="">
      <xdr:nvCxnSpPr>
        <xdr:cNvPr id="62" name="ตัวเชื่อมต่อตรง 61"/>
        <xdr:cNvCxnSpPr/>
      </xdr:nvCxnSpPr>
      <xdr:spPr>
        <a:xfrm>
          <a:off x="1423147" y="12913415"/>
          <a:ext cx="1524000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523729</xdr:colOff>
      <xdr:row>43</xdr:row>
      <xdr:rowOff>22412</xdr:rowOff>
    </xdr:from>
    <xdr:to>
      <xdr:col>9</xdr:col>
      <xdr:colOff>523729</xdr:colOff>
      <xdr:row>61</xdr:row>
      <xdr:rowOff>0</xdr:rowOff>
    </xdr:to>
    <xdr:cxnSp macro="">
      <xdr:nvCxnSpPr>
        <xdr:cNvPr id="92" name="ตัวเชื่อมต่อตรง 91"/>
        <xdr:cNvCxnSpPr/>
      </xdr:nvCxnSpPr>
      <xdr:spPr>
        <a:xfrm>
          <a:off x="4636288" y="10421471"/>
          <a:ext cx="0" cy="324970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201706</xdr:colOff>
      <xdr:row>48</xdr:row>
      <xdr:rowOff>247186</xdr:rowOff>
    </xdr:from>
    <xdr:to>
      <xdr:col>8</xdr:col>
      <xdr:colOff>52467</xdr:colOff>
      <xdr:row>50</xdr:row>
      <xdr:rowOff>22411</xdr:rowOff>
    </xdr:to>
    <xdr:sp macro="" textlink="">
      <xdr:nvSpPr>
        <xdr:cNvPr id="209" name="สี่เหลี่ยมผืนผ้า 208"/>
        <xdr:cNvSpPr/>
      </xdr:nvSpPr>
      <xdr:spPr>
        <a:xfrm>
          <a:off x="3081618" y="11565127"/>
          <a:ext cx="231761" cy="21225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4</a:t>
          </a:r>
          <a:endParaRPr lang="th-TH" sz="1100"/>
        </a:p>
      </xdr:txBody>
    </xdr:sp>
    <xdr:clientData/>
  </xdr:twoCellAnchor>
  <xdr:twoCellAnchor>
    <xdr:from>
      <xdr:col>5</xdr:col>
      <xdr:colOff>158812</xdr:colOff>
      <xdr:row>50</xdr:row>
      <xdr:rowOff>114262</xdr:rowOff>
    </xdr:from>
    <xdr:to>
      <xdr:col>5</xdr:col>
      <xdr:colOff>414618</xdr:colOff>
      <xdr:row>51</xdr:row>
      <xdr:rowOff>145676</xdr:rowOff>
    </xdr:to>
    <xdr:sp macro="" textlink="">
      <xdr:nvSpPr>
        <xdr:cNvPr id="210" name="สี่เหลี่ยมผืนผ้า 209"/>
        <xdr:cNvSpPr/>
      </xdr:nvSpPr>
      <xdr:spPr>
        <a:xfrm>
          <a:off x="2131047" y="12620027"/>
          <a:ext cx="255806" cy="210708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5</a:t>
          </a:r>
          <a:endParaRPr lang="th-TH" sz="1100"/>
        </a:p>
      </xdr:txBody>
    </xdr:sp>
    <xdr:clientData/>
  </xdr:twoCellAnchor>
  <xdr:twoCellAnchor>
    <xdr:from>
      <xdr:col>1</xdr:col>
      <xdr:colOff>22412</xdr:colOff>
      <xdr:row>59</xdr:row>
      <xdr:rowOff>164168</xdr:rowOff>
    </xdr:from>
    <xdr:to>
      <xdr:col>8</xdr:col>
      <xdr:colOff>668991</xdr:colOff>
      <xdr:row>59</xdr:row>
      <xdr:rowOff>164168</xdr:rowOff>
    </xdr:to>
    <xdr:cxnSp macro="">
      <xdr:nvCxnSpPr>
        <xdr:cNvPr id="212" name="ลูกศรเชื่อมต่อแบบตรง 211"/>
        <xdr:cNvCxnSpPr/>
      </xdr:nvCxnSpPr>
      <xdr:spPr>
        <a:xfrm>
          <a:off x="605118" y="14283580"/>
          <a:ext cx="332478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124239</xdr:colOff>
      <xdr:row>3</xdr:row>
      <xdr:rowOff>57977</xdr:rowOff>
    </xdr:from>
    <xdr:to>
      <xdr:col>16</xdr:col>
      <xdr:colOff>288179</xdr:colOff>
      <xdr:row>3</xdr:row>
      <xdr:rowOff>219060</xdr:rowOff>
    </xdr:to>
    <xdr:sp macro="" textlink="">
      <xdr:nvSpPr>
        <xdr:cNvPr id="220" name="สี่เหลี่ยมผืนผ้า 219"/>
        <xdr:cNvSpPr/>
      </xdr:nvSpPr>
      <xdr:spPr>
        <a:xfrm>
          <a:off x="7313543" y="1225825"/>
          <a:ext cx="163940" cy="161083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1</a:t>
          </a:r>
          <a:endParaRPr lang="th-TH" sz="1100"/>
        </a:p>
      </xdr:txBody>
    </xdr:sp>
    <xdr:clientData/>
  </xdr:twoCellAnchor>
  <xdr:twoCellAnchor>
    <xdr:from>
      <xdr:col>21</xdr:col>
      <xdr:colOff>156796</xdr:colOff>
      <xdr:row>3</xdr:row>
      <xdr:rowOff>69606</xdr:rowOff>
    </xdr:from>
    <xdr:to>
      <xdr:col>21</xdr:col>
      <xdr:colOff>320736</xdr:colOff>
      <xdr:row>3</xdr:row>
      <xdr:rowOff>230689</xdr:rowOff>
    </xdr:to>
    <xdr:sp macro="" textlink="">
      <xdr:nvSpPr>
        <xdr:cNvPr id="221" name="สี่เหลี่ยมผืนผ้า 220"/>
        <xdr:cNvSpPr/>
      </xdr:nvSpPr>
      <xdr:spPr>
        <a:xfrm>
          <a:off x="9696450" y="1241914"/>
          <a:ext cx="163940" cy="161083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2</a:t>
          </a:r>
          <a:endParaRPr lang="th-TH" sz="1100"/>
        </a:p>
      </xdr:txBody>
    </xdr:sp>
    <xdr:clientData/>
  </xdr:twoCellAnchor>
  <xdr:twoCellAnchor>
    <xdr:from>
      <xdr:col>27</xdr:col>
      <xdr:colOff>104775</xdr:colOff>
      <xdr:row>3</xdr:row>
      <xdr:rowOff>87922</xdr:rowOff>
    </xdr:from>
    <xdr:to>
      <xdr:col>27</xdr:col>
      <xdr:colOff>304800</xdr:colOff>
      <xdr:row>3</xdr:row>
      <xdr:rowOff>227133</xdr:rowOff>
    </xdr:to>
    <xdr:sp macro="" textlink="">
      <xdr:nvSpPr>
        <xdr:cNvPr id="225" name="สี่เหลี่ยมผืนผ้า 224"/>
        <xdr:cNvSpPr/>
      </xdr:nvSpPr>
      <xdr:spPr>
        <a:xfrm>
          <a:off x="12714410" y="1260230"/>
          <a:ext cx="200025" cy="139211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4</a:t>
          </a:r>
          <a:endParaRPr lang="th-TH" sz="1100"/>
        </a:p>
      </xdr:txBody>
    </xdr:sp>
    <xdr:clientData/>
  </xdr:twoCellAnchor>
  <xdr:twoCellAnchor>
    <xdr:from>
      <xdr:col>26</xdr:col>
      <xdr:colOff>65944</xdr:colOff>
      <xdr:row>3</xdr:row>
      <xdr:rowOff>85725</xdr:rowOff>
    </xdr:from>
    <xdr:to>
      <xdr:col>26</xdr:col>
      <xdr:colOff>276226</xdr:colOff>
      <xdr:row>3</xdr:row>
      <xdr:rowOff>219807</xdr:rowOff>
    </xdr:to>
    <xdr:sp macro="" textlink="">
      <xdr:nvSpPr>
        <xdr:cNvPr id="255" name="สี่เหลี่ยมผืนผ้า 254"/>
        <xdr:cNvSpPr/>
      </xdr:nvSpPr>
      <xdr:spPr>
        <a:xfrm>
          <a:off x="12323886" y="1258033"/>
          <a:ext cx="210282" cy="13408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3</a:t>
          </a:r>
          <a:endParaRPr lang="th-TH" sz="1100"/>
        </a:p>
      </xdr:txBody>
    </xdr:sp>
    <xdr:clientData/>
  </xdr:twoCellAnchor>
  <xdr:twoCellAnchor>
    <xdr:from>
      <xdr:col>1</xdr:col>
      <xdr:colOff>11206</xdr:colOff>
      <xdr:row>46</xdr:row>
      <xdr:rowOff>112059</xdr:rowOff>
    </xdr:from>
    <xdr:to>
      <xdr:col>1</xdr:col>
      <xdr:colOff>272135</xdr:colOff>
      <xdr:row>47</xdr:row>
      <xdr:rowOff>113840</xdr:rowOff>
    </xdr:to>
    <xdr:sp macro="" textlink="">
      <xdr:nvSpPr>
        <xdr:cNvPr id="109" name="สี่เหลี่ยมผืนผ้า 108"/>
        <xdr:cNvSpPr/>
      </xdr:nvSpPr>
      <xdr:spPr>
        <a:xfrm>
          <a:off x="593912" y="11071412"/>
          <a:ext cx="260929" cy="18107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1</a:t>
          </a:r>
          <a:endParaRPr lang="th-TH" sz="1100"/>
        </a:p>
      </xdr:txBody>
    </xdr:sp>
    <xdr:clientData/>
  </xdr:twoCellAnchor>
  <xdr:twoCellAnchor>
    <xdr:from>
      <xdr:col>0</xdr:col>
      <xdr:colOff>515471</xdr:colOff>
      <xdr:row>53</xdr:row>
      <xdr:rowOff>145677</xdr:rowOff>
    </xdr:from>
    <xdr:to>
      <xdr:col>1</xdr:col>
      <xdr:colOff>148871</xdr:colOff>
      <xdr:row>54</xdr:row>
      <xdr:rowOff>102636</xdr:rowOff>
    </xdr:to>
    <xdr:sp macro="" textlink="">
      <xdr:nvSpPr>
        <xdr:cNvPr id="110" name="สี่เหลี่ยมผืนผ้า 109"/>
        <xdr:cNvSpPr/>
      </xdr:nvSpPr>
      <xdr:spPr>
        <a:xfrm>
          <a:off x="515471" y="12438530"/>
          <a:ext cx="216106" cy="136253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2</a:t>
          </a:r>
          <a:endParaRPr lang="th-TH" sz="1100"/>
        </a:p>
      </xdr:txBody>
    </xdr:sp>
    <xdr:clientData/>
  </xdr:twoCellAnchor>
  <xdr:twoCellAnchor>
    <xdr:from>
      <xdr:col>32</xdr:col>
      <xdr:colOff>122465</xdr:colOff>
      <xdr:row>3</xdr:row>
      <xdr:rowOff>76840</xdr:rowOff>
    </xdr:from>
    <xdr:to>
      <xdr:col>32</xdr:col>
      <xdr:colOff>326571</xdr:colOff>
      <xdr:row>3</xdr:row>
      <xdr:rowOff>212911</xdr:rowOff>
    </xdr:to>
    <xdr:sp macro="" textlink="">
      <xdr:nvSpPr>
        <xdr:cNvPr id="111" name="สี่เหลี่ยมผืนผ้า 110"/>
        <xdr:cNvSpPr/>
      </xdr:nvSpPr>
      <xdr:spPr>
        <a:xfrm>
          <a:off x="15530553" y="1253458"/>
          <a:ext cx="204106" cy="136071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5</a:t>
          </a:r>
          <a:endParaRPr lang="th-TH" sz="1100"/>
        </a:p>
      </xdr:txBody>
    </xdr:sp>
    <xdr:clientData/>
  </xdr:twoCellAnchor>
  <xdr:twoCellAnchor>
    <xdr:from>
      <xdr:col>9</xdr:col>
      <xdr:colOff>141383</xdr:colOff>
      <xdr:row>44</xdr:row>
      <xdr:rowOff>180094</xdr:rowOff>
    </xdr:from>
    <xdr:to>
      <xdr:col>9</xdr:col>
      <xdr:colOff>141383</xdr:colOff>
      <xdr:row>55</xdr:row>
      <xdr:rowOff>168088</xdr:rowOff>
    </xdr:to>
    <xdr:cxnSp macro="">
      <xdr:nvCxnSpPr>
        <xdr:cNvPr id="91" name="ตัวเชื่อมต่อตรง 23"/>
        <xdr:cNvCxnSpPr/>
      </xdr:nvCxnSpPr>
      <xdr:spPr>
        <a:xfrm>
          <a:off x="4253942" y="10769653"/>
          <a:ext cx="0" cy="204987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233218</xdr:colOff>
      <xdr:row>48</xdr:row>
      <xdr:rowOff>181314</xdr:rowOff>
    </xdr:from>
    <xdr:to>
      <xdr:col>1</xdr:col>
      <xdr:colOff>233218</xdr:colOff>
      <xdr:row>50</xdr:row>
      <xdr:rowOff>11205</xdr:rowOff>
    </xdr:to>
    <xdr:cxnSp macro="">
      <xdr:nvCxnSpPr>
        <xdr:cNvPr id="93" name="ตัวเชื่อมต่อตรง 56"/>
        <xdr:cNvCxnSpPr/>
      </xdr:nvCxnSpPr>
      <xdr:spPr>
        <a:xfrm flipV="1">
          <a:off x="815924" y="11499255"/>
          <a:ext cx="0" cy="266921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762001</xdr:colOff>
      <xdr:row>47</xdr:row>
      <xdr:rowOff>173773</xdr:rowOff>
    </xdr:from>
    <xdr:to>
      <xdr:col>8</xdr:col>
      <xdr:colOff>764109</xdr:colOff>
      <xdr:row>49</xdr:row>
      <xdr:rowOff>100853</xdr:rowOff>
    </xdr:to>
    <xdr:cxnSp macro="">
      <xdr:nvCxnSpPr>
        <xdr:cNvPr id="108" name="ตัวเชื่อมต่อตรง 31"/>
        <xdr:cNvCxnSpPr/>
      </xdr:nvCxnSpPr>
      <xdr:spPr>
        <a:xfrm flipV="1">
          <a:off x="4022913" y="11312420"/>
          <a:ext cx="2108" cy="364109"/>
        </a:xfrm>
        <a:prstGeom prst="line">
          <a:avLst/>
        </a:prstGeom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275895</xdr:colOff>
      <xdr:row>48</xdr:row>
      <xdr:rowOff>175885</xdr:rowOff>
    </xdr:from>
    <xdr:to>
      <xdr:col>8</xdr:col>
      <xdr:colOff>414618</xdr:colOff>
      <xdr:row>48</xdr:row>
      <xdr:rowOff>175885</xdr:rowOff>
    </xdr:to>
    <xdr:cxnSp macro="">
      <xdr:nvCxnSpPr>
        <xdr:cNvPr id="112" name="ตัวเชื่อมต่อตรง 49"/>
        <xdr:cNvCxnSpPr/>
      </xdr:nvCxnSpPr>
      <xdr:spPr>
        <a:xfrm>
          <a:off x="2752395" y="11493826"/>
          <a:ext cx="923135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401306</xdr:colOff>
      <xdr:row>48</xdr:row>
      <xdr:rowOff>181314</xdr:rowOff>
    </xdr:from>
    <xdr:to>
      <xdr:col>8</xdr:col>
      <xdr:colOff>401306</xdr:colOff>
      <xdr:row>50</xdr:row>
      <xdr:rowOff>11205</xdr:rowOff>
    </xdr:to>
    <xdr:cxnSp macro="">
      <xdr:nvCxnSpPr>
        <xdr:cNvPr id="113" name="ตัวเชื่อมต่อตรง 56"/>
        <xdr:cNvCxnSpPr/>
      </xdr:nvCxnSpPr>
      <xdr:spPr>
        <a:xfrm flipV="1">
          <a:off x="3662218" y="11499255"/>
          <a:ext cx="0" cy="266921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336148</xdr:colOff>
      <xdr:row>54</xdr:row>
      <xdr:rowOff>71035</xdr:rowOff>
    </xdr:from>
    <xdr:to>
      <xdr:col>8</xdr:col>
      <xdr:colOff>336148</xdr:colOff>
      <xdr:row>56</xdr:row>
      <xdr:rowOff>71035</xdr:rowOff>
    </xdr:to>
    <xdr:cxnSp macro="">
      <xdr:nvCxnSpPr>
        <xdr:cNvPr id="114" name="ตัวเชื่อมต่อตรง 9"/>
        <xdr:cNvCxnSpPr/>
      </xdr:nvCxnSpPr>
      <xdr:spPr>
        <a:xfrm flipV="1">
          <a:off x="3597060" y="12543182"/>
          <a:ext cx="0" cy="358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322277</xdr:colOff>
      <xdr:row>48</xdr:row>
      <xdr:rowOff>164747</xdr:rowOff>
    </xdr:from>
    <xdr:to>
      <xdr:col>4</xdr:col>
      <xdr:colOff>132748</xdr:colOff>
      <xdr:row>49</xdr:row>
      <xdr:rowOff>67236</xdr:rowOff>
    </xdr:to>
    <xdr:cxnSp macro="">
      <xdr:nvCxnSpPr>
        <xdr:cNvPr id="116" name="ตัวเชื่อมต่อตรง 203"/>
        <xdr:cNvCxnSpPr/>
      </xdr:nvCxnSpPr>
      <xdr:spPr>
        <a:xfrm flipH="1" flipV="1">
          <a:off x="1689395" y="11482688"/>
          <a:ext cx="157853" cy="160224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123265</xdr:colOff>
      <xdr:row>48</xdr:row>
      <xdr:rowOff>187374</xdr:rowOff>
    </xdr:from>
    <xdr:to>
      <xdr:col>6</xdr:col>
      <xdr:colOff>287238</xdr:colOff>
      <xdr:row>49</xdr:row>
      <xdr:rowOff>60815</xdr:rowOff>
    </xdr:to>
    <xdr:cxnSp macro="">
      <xdr:nvCxnSpPr>
        <xdr:cNvPr id="117" name="ตัวเชื่อมต่อตรง 206"/>
        <xdr:cNvCxnSpPr/>
      </xdr:nvCxnSpPr>
      <xdr:spPr>
        <a:xfrm flipH="1">
          <a:off x="2599765" y="11505315"/>
          <a:ext cx="163973" cy="131176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44822</xdr:colOff>
      <xdr:row>51</xdr:row>
      <xdr:rowOff>56029</xdr:rowOff>
    </xdr:from>
    <xdr:to>
      <xdr:col>7</xdr:col>
      <xdr:colOff>248843</xdr:colOff>
      <xdr:row>52</xdr:row>
      <xdr:rowOff>39951</xdr:rowOff>
    </xdr:to>
    <xdr:cxnSp macro="">
      <xdr:nvCxnSpPr>
        <xdr:cNvPr id="118" name="ตัวเชื่อมต่อตรง 68"/>
        <xdr:cNvCxnSpPr/>
      </xdr:nvCxnSpPr>
      <xdr:spPr>
        <a:xfrm flipH="1">
          <a:off x="2924734" y="12741088"/>
          <a:ext cx="204021" cy="163216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246529</xdr:colOff>
      <xdr:row>51</xdr:row>
      <xdr:rowOff>67235</xdr:rowOff>
    </xdr:from>
    <xdr:to>
      <xdr:col>3</xdr:col>
      <xdr:colOff>68009</xdr:colOff>
      <xdr:row>52</xdr:row>
      <xdr:rowOff>34394</xdr:rowOff>
    </xdr:to>
    <xdr:cxnSp macro="">
      <xdr:nvCxnSpPr>
        <xdr:cNvPr id="120" name="ตัวเชื่อมต่อตรง 66"/>
        <xdr:cNvCxnSpPr/>
      </xdr:nvCxnSpPr>
      <xdr:spPr>
        <a:xfrm flipH="1" flipV="1">
          <a:off x="1221441" y="12752294"/>
          <a:ext cx="213686" cy="146453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252638</xdr:colOff>
      <xdr:row>45</xdr:row>
      <xdr:rowOff>4238</xdr:rowOff>
    </xdr:from>
    <xdr:to>
      <xdr:col>11</xdr:col>
      <xdr:colOff>252638</xdr:colOff>
      <xdr:row>56</xdr:row>
      <xdr:rowOff>56030</xdr:rowOff>
    </xdr:to>
    <xdr:cxnSp macro="">
      <xdr:nvCxnSpPr>
        <xdr:cNvPr id="130" name="ตัวเชื่อมต่อตรง 23"/>
        <xdr:cNvCxnSpPr/>
      </xdr:nvCxnSpPr>
      <xdr:spPr>
        <a:xfrm>
          <a:off x="5340109" y="10784297"/>
          <a:ext cx="0" cy="210246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123262</xdr:colOff>
      <xdr:row>48</xdr:row>
      <xdr:rowOff>612</xdr:rowOff>
    </xdr:from>
    <xdr:to>
      <xdr:col>31</xdr:col>
      <xdr:colOff>190500</xdr:colOff>
      <xdr:row>48</xdr:row>
      <xdr:rowOff>612</xdr:rowOff>
    </xdr:to>
    <xdr:cxnSp macro="">
      <xdr:nvCxnSpPr>
        <xdr:cNvPr id="131" name="ตัวเชื่อมต่อตรง 33"/>
        <xdr:cNvCxnSpPr/>
      </xdr:nvCxnSpPr>
      <xdr:spPr>
        <a:xfrm>
          <a:off x="5702191" y="12056541"/>
          <a:ext cx="9115988" cy="0"/>
        </a:xfrm>
        <a:prstGeom prst="line">
          <a:avLst/>
        </a:prstGeom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112057</xdr:colOff>
      <xdr:row>47</xdr:row>
      <xdr:rowOff>173773</xdr:rowOff>
    </xdr:from>
    <xdr:to>
      <xdr:col>12</xdr:col>
      <xdr:colOff>114165</xdr:colOff>
      <xdr:row>49</xdr:row>
      <xdr:rowOff>100853</xdr:rowOff>
    </xdr:to>
    <xdr:cxnSp macro="">
      <xdr:nvCxnSpPr>
        <xdr:cNvPr id="132" name="ตัวเชื่อมต่อตรง 31"/>
        <xdr:cNvCxnSpPr/>
      </xdr:nvCxnSpPr>
      <xdr:spPr>
        <a:xfrm flipV="1">
          <a:off x="5692586" y="11312420"/>
          <a:ext cx="2108" cy="364109"/>
        </a:xfrm>
        <a:prstGeom prst="line">
          <a:avLst/>
        </a:prstGeom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437029</xdr:colOff>
      <xdr:row>46</xdr:row>
      <xdr:rowOff>155202</xdr:rowOff>
    </xdr:from>
    <xdr:to>
      <xdr:col>17</xdr:col>
      <xdr:colOff>392206</xdr:colOff>
      <xdr:row>46</xdr:row>
      <xdr:rowOff>155202</xdr:rowOff>
    </xdr:to>
    <xdr:cxnSp macro="">
      <xdr:nvCxnSpPr>
        <xdr:cNvPr id="133" name="ตัวเชื่อมต่อตรง 4"/>
        <xdr:cNvCxnSpPr/>
      </xdr:nvCxnSpPr>
      <xdr:spPr>
        <a:xfrm>
          <a:off x="6017558" y="11114555"/>
          <a:ext cx="2386854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446963</xdr:colOff>
      <xdr:row>44</xdr:row>
      <xdr:rowOff>176615</xdr:rowOff>
    </xdr:from>
    <xdr:to>
      <xdr:col>12</xdr:col>
      <xdr:colOff>446963</xdr:colOff>
      <xdr:row>46</xdr:row>
      <xdr:rowOff>167651</xdr:rowOff>
    </xdr:to>
    <xdr:cxnSp macro="">
      <xdr:nvCxnSpPr>
        <xdr:cNvPr id="135" name="ตัวเชื่อมต่อตรง 8"/>
        <xdr:cNvCxnSpPr/>
      </xdr:nvCxnSpPr>
      <xdr:spPr>
        <a:xfrm flipV="1">
          <a:off x="6027492" y="10766174"/>
          <a:ext cx="0" cy="3608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141213</xdr:colOff>
      <xdr:row>51</xdr:row>
      <xdr:rowOff>145676</xdr:rowOff>
    </xdr:from>
    <xdr:to>
      <xdr:col>12</xdr:col>
      <xdr:colOff>141213</xdr:colOff>
      <xdr:row>53</xdr:row>
      <xdr:rowOff>53764</xdr:rowOff>
    </xdr:to>
    <xdr:cxnSp macro="">
      <xdr:nvCxnSpPr>
        <xdr:cNvPr id="136" name="ตัวเชื่อมต่อตรง 51"/>
        <xdr:cNvCxnSpPr/>
      </xdr:nvCxnSpPr>
      <xdr:spPr>
        <a:xfrm flipV="1">
          <a:off x="5721742" y="12079941"/>
          <a:ext cx="0" cy="266676"/>
        </a:xfrm>
        <a:prstGeom prst="line">
          <a:avLst/>
        </a:prstGeom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145676</xdr:colOff>
      <xdr:row>53</xdr:row>
      <xdr:rowOff>40902</xdr:rowOff>
    </xdr:from>
    <xdr:to>
      <xdr:col>31</xdr:col>
      <xdr:colOff>190500</xdr:colOff>
      <xdr:row>53</xdr:row>
      <xdr:rowOff>40902</xdr:rowOff>
    </xdr:to>
    <xdr:cxnSp macro="">
      <xdr:nvCxnSpPr>
        <xdr:cNvPr id="139" name="ตัวเชื่อมต่อตรง 47"/>
        <xdr:cNvCxnSpPr/>
      </xdr:nvCxnSpPr>
      <xdr:spPr>
        <a:xfrm>
          <a:off x="5724605" y="13062938"/>
          <a:ext cx="9093574" cy="0"/>
        </a:xfrm>
        <a:prstGeom prst="line">
          <a:avLst/>
        </a:prstGeom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320717</xdr:colOff>
      <xdr:row>48</xdr:row>
      <xdr:rowOff>175885</xdr:rowOff>
    </xdr:from>
    <xdr:to>
      <xdr:col>14</xdr:col>
      <xdr:colOff>123265</xdr:colOff>
      <xdr:row>48</xdr:row>
      <xdr:rowOff>175885</xdr:rowOff>
    </xdr:to>
    <xdr:cxnSp macro="">
      <xdr:nvCxnSpPr>
        <xdr:cNvPr id="141" name="ตัวเชื่อมต่อตรง 49"/>
        <xdr:cNvCxnSpPr/>
      </xdr:nvCxnSpPr>
      <xdr:spPr>
        <a:xfrm>
          <a:off x="5901246" y="12244620"/>
          <a:ext cx="844695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334070</xdr:colOff>
      <xdr:row>48</xdr:row>
      <xdr:rowOff>181314</xdr:rowOff>
    </xdr:from>
    <xdr:to>
      <xdr:col>12</xdr:col>
      <xdr:colOff>334070</xdr:colOff>
      <xdr:row>50</xdr:row>
      <xdr:rowOff>11205</xdr:rowOff>
    </xdr:to>
    <xdr:cxnSp macro="">
      <xdr:nvCxnSpPr>
        <xdr:cNvPr id="142" name="ตัวเชื่อมต่อตรง 56"/>
        <xdr:cNvCxnSpPr/>
      </xdr:nvCxnSpPr>
      <xdr:spPr>
        <a:xfrm flipV="1">
          <a:off x="5914599" y="11499255"/>
          <a:ext cx="0" cy="266921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109364</xdr:colOff>
      <xdr:row>48</xdr:row>
      <xdr:rowOff>164747</xdr:rowOff>
    </xdr:from>
    <xdr:to>
      <xdr:col>14</xdr:col>
      <xdr:colOff>267217</xdr:colOff>
      <xdr:row>49</xdr:row>
      <xdr:rowOff>67236</xdr:rowOff>
    </xdr:to>
    <xdr:cxnSp macro="">
      <xdr:nvCxnSpPr>
        <xdr:cNvPr id="143" name="ตัวเชื่อมต่อตรง 203"/>
        <xdr:cNvCxnSpPr/>
      </xdr:nvCxnSpPr>
      <xdr:spPr>
        <a:xfrm flipH="1" flipV="1">
          <a:off x="6732040" y="12233482"/>
          <a:ext cx="157853" cy="160225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268941</xdr:colOff>
      <xdr:row>49</xdr:row>
      <xdr:rowOff>25359</xdr:rowOff>
    </xdr:from>
    <xdr:to>
      <xdr:col>14</xdr:col>
      <xdr:colOff>1</xdr:colOff>
      <xdr:row>50</xdr:row>
      <xdr:rowOff>56029</xdr:rowOff>
    </xdr:to>
    <xdr:sp macro="" textlink="">
      <xdr:nvSpPr>
        <xdr:cNvPr id="144" name="สี่เหลี่ยมผืนผ้า 202"/>
        <xdr:cNvSpPr/>
      </xdr:nvSpPr>
      <xdr:spPr>
        <a:xfrm>
          <a:off x="6342529" y="11601035"/>
          <a:ext cx="280148" cy="20996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3</a:t>
          </a:r>
          <a:endParaRPr lang="th-TH" sz="1100"/>
        </a:p>
      </xdr:txBody>
    </xdr:sp>
    <xdr:clientData/>
  </xdr:twoCellAnchor>
  <xdr:twoCellAnchor>
    <xdr:from>
      <xdr:col>12</xdr:col>
      <xdr:colOff>168089</xdr:colOff>
      <xdr:row>46</xdr:row>
      <xdr:rowOff>112059</xdr:rowOff>
    </xdr:from>
    <xdr:to>
      <xdr:col>12</xdr:col>
      <xdr:colOff>429018</xdr:colOff>
      <xdr:row>47</xdr:row>
      <xdr:rowOff>113840</xdr:rowOff>
    </xdr:to>
    <xdr:sp macro="" textlink="">
      <xdr:nvSpPr>
        <xdr:cNvPr id="145" name="สี่เหลี่ยมผืนผ้า 108"/>
        <xdr:cNvSpPr/>
      </xdr:nvSpPr>
      <xdr:spPr>
        <a:xfrm>
          <a:off x="5748618" y="11071412"/>
          <a:ext cx="260929" cy="18107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1</a:t>
          </a:r>
          <a:endParaRPr lang="th-TH" sz="1100"/>
        </a:p>
      </xdr:txBody>
    </xdr:sp>
    <xdr:clientData/>
  </xdr:twoCellAnchor>
  <xdr:twoCellAnchor>
    <xdr:from>
      <xdr:col>19</xdr:col>
      <xdr:colOff>423061</xdr:colOff>
      <xdr:row>52</xdr:row>
      <xdr:rowOff>49062</xdr:rowOff>
    </xdr:from>
    <xdr:to>
      <xdr:col>23</xdr:col>
      <xdr:colOff>85112</xdr:colOff>
      <xdr:row>52</xdr:row>
      <xdr:rowOff>49062</xdr:rowOff>
    </xdr:to>
    <xdr:cxnSp macro="">
      <xdr:nvCxnSpPr>
        <xdr:cNvPr id="147" name="ตัวเชื่อมต่อตรง 61"/>
        <xdr:cNvCxnSpPr/>
      </xdr:nvCxnSpPr>
      <xdr:spPr>
        <a:xfrm>
          <a:off x="9322132" y="12894205"/>
          <a:ext cx="1567051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76839</xdr:colOff>
      <xdr:row>51</xdr:row>
      <xdr:rowOff>56029</xdr:rowOff>
    </xdr:from>
    <xdr:to>
      <xdr:col>23</xdr:col>
      <xdr:colOff>256134</xdr:colOff>
      <xdr:row>52</xdr:row>
      <xdr:rowOff>39951</xdr:rowOff>
    </xdr:to>
    <xdr:cxnSp macro="">
      <xdr:nvCxnSpPr>
        <xdr:cNvPr id="148" name="ตัวเชื่อมต่อตรง 68"/>
        <xdr:cNvCxnSpPr/>
      </xdr:nvCxnSpPr>
      <xdr:spPr>
        <a:xfrm flipH="1">
          <a:off x="10880910" y="12724279"/>
          <a:ext cx="179295" cy="160815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242528</xdr:colOff>
      <xdr:row>51</xdr:row>
      <xdr:rowOff>67235</xdr:rowOff>
    </xdr:from>
    <xdr:to>
      <xdr:col>19</xdr:col>
      <xdr:colOff>422594</xdr:colOff>
      <xdr:row>52</xdr:row>
      <xdr:rowOff>34394</xdr:rowOff>
    </xdr:to>
    <xdr:cxnSp macro="">
      <xdr:nvCxnSpPr>
        <xdr:cNvPr id="149" name="ตัวเชื่อมต่อตรง 66"/>
        <xdr:cNvCxnSpPr/>
      </xdr:nvCxnSpPr>
      <xdr:spPr>
        <a:xfrm flipH="1" flipV="1">
          <a:off x="9141599" y="12735485"/>
          <a:ext cx="180066" cy="144052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264688</xdr:colOff>
      <xdr:row>48</xdr:row>
      <xdr:rowOff>175885</xdr:rowOff>
    </xdr:from>
    <xdr:to>
      <xdr:col>19</xdr:col>
      <xdr:colOff>582706</xdr:colOff>
      <xdr:row>48</xdr:row>
      <xdr:rowOff>175885</xdr:rowOff>
    </xdr:to>
    <xdr:cxnSp macro="">
      <xdr:nvCxnSpPr>
        <xdr:cNvPr id="150" name="ตัวเชื่อมต่อตรง 49"/>
        <xdr:cNvCxnSpPr/>
      </xdr:nvCxnSpPr>
      <xdr:spPr>
        <a:xfrm>
          <a:off x="7873482" y="11493826"/>
          <a:ext cx="1617900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112058</xdr:colOff>
      <xdr:row>48</xdr:row>
      <xdr:rowOff>176168</xdr:rowOff>
    </xdr:from>
    <xdr:to>
      <xdr:col>16</xdr:col>
      <xdr:colOff>276031</xdr:colOff>
      <xdr:row>49</xdr:row>
      <xdr:rowOff>49609</xdr:rowOff>
    </xdr:to>
    <xdr:cxnSp macro="">
      <xdr:nvCxnSpPr>
        <xdr:cNvPr id="152" name="ตัวเชื่อมต่อตรง 206"/>
        <xdr:cNvCxnSpPr/>
      </xdr:nvCxnSpPr>
      <xdr:spPr>
        <a:xfrm flipH="1">
          <a:off x="7732058" y="12232097"/>
          <a:ext cx="163973" cy="131976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400486</xdr:colOff>
      <xdr:row>44</xdr:row>
      <xdr:rowOff>176612</xdr:rowOff>
    </xdr:from>
    <xdr:to>
      <xdr:col>17</xdr:col>
      <xdr:colOff>400486</xdr:colOff>
      <xdr:row>46</xdr:row>
      <xdr:rowOff>167648</xdr:rowOff>
    </xdr:to>
    <xdr:cxnSp macro="">
      <xdr:nvCxnSpPr>
        <xdr:cNvPr id="153" name="ตัวเชื่อมต่อตรง 18"/>
        <xdr:cNvCxnSpPr/>
      </xdr:nvCxnSpPr>
      <xdr:spPr>
        <a:xfrm flipV="1">
          <a:off x="8412692" y="10766171"/>
          <a:ext cx="0" cy="3608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437030</xdr:colOff>
      <xdr:row>54</xdr:row>
      <xdr:rowOff>83484</xdr:rowOff>
    </xdr:from>
    <xdr:to>
      <xdr:col>18</xdr:col>
      <xdr:colOff>11206</xdr:colOff>
      <xdr:row>54</xdr:row>
      <xdr:rowOff>83484</xdr:rowOff>
    </xdr:to>
    <xdr:cxnSp macro="">
      <xdr:nvCxnSpPr>
        <xdr:cNvPr id="165" name="ตัวเชื่อมต่อตรง 6"/>
        <xdr:cNvCxnSpPr/>
      </xdr:nvCxnSpPr>
      <xdr:spPr>
        <a:xfrm>
          <a:off x="6017559" y="12555631"/>
          <a:ext cx="240926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437001</xdr:colOff>
      <xdr:row>54</xdr:row>
      <xdr:rowOff>71036</xdr:rowOff>
    </xdr:from>
    <xdr:to>
      <xdr:col>12</xdr:col>
      <xdr:colOff>437001</xdr:colOff>
      <xdr:row>56</xdr:row>
      <xdr:rowOff>71036</xdr:rowOff>
    </xdr:to>
    <xdr:cxnSp macro="">
      <xdr:nvCxnSpPr>
        <xdr:cNvPr id="166" name="ตัวเชื่อมต่อตรง 9"/>
        <xdr:cNvCxnSpPr/>
      </xdr:nvCxnSpPr>
      <xdr:spPr>
        <a:xfrm flipV="1">
          <a:off x="6017530" y="12543183"/>
          <a:ext cx="0" cy="358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11178</xdr:colOff>
      <xdr:row>54</xdr:row>
      <xdr:rowOff>78441</xdr:rowOff>
    </xdr:from>
    <xdr:to>
      <xdr:col>18</xdr:col>
      <xdr:colOff>11178</xdr:colOff>
      <xdr:row>56</xdr:row>
      <xdr:rowOff>71036</xdr:rowOff>
    </xdr:to>
    <xdr:cxnSp macro="">
      <xdr:nvCxnSpPr>
        <xdr:cNvPr id="167" name="ตัวเชื่อมต่อตรง 9"/>
        <xdr:cNvCxnSpPr/>
      </xdr:nvCxnSpPr>
      <xdr:spPr>
        <a:xfrm flipV="1">
          <a:off x="8426796" y="12550588"/>
          <a:ext cx="0" cy="35118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30692</xdr:colOff>
      <xdr:row>44</xdr:row>
      <xdr:rowOff>176612</xdr:rowOff>
    </xdr:from>
    <xdr:to>
      <xdr:col>19</xdr:col>
      <xdr:colOff>30692</xdr:colOff>
      <xdr:row>46</xdr:row>
      <xdr:rowOff>167648</xdr:rowOff>
    </xdr:to>
    <xdr:cxnSp macro="">
      <xdr:nvCxnSpPr>
        <xdr:cNvPr id="170" name="ตัวเชื่อมต่อตรง 18"/>
        <xdr:cNvCxnSpPr/>
      </xdr:nvCxnSpPr>
      <xdr:spPr>
        <a:xfrm flipV="1">
          <a:off x="8939368" y="10766171"/>
          <a:ext cx="0" cy="3608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568806</xdr:colOff>
      <xdr:row>48</xdr:row>
      <xdr:rowOff>164747</xdr:rowOff>
    </xdr:from>
    <xdr:to>
      <xdr:col>20</xdr:col>
      <xdr:colOff>76717</xdr:colOff>
      <xdr:row>49</xdr:row>
      <xdr:rowOff>67236</xdr:rowOff>
    </xdr:to>
    <xdr:cxnSp macro="">
      <xdr:nvCxnSpPr>
        <xdr:cNvPr id="175" name="ตัวเชื่อมต่อตรง 203"/>
        <xdr:cNvCxnSpPr/>
      </xdr:nvCxnSpPr>
      <xdr:spPr>
        <a:xfrm flipH="1" flipV="1">
          <a:off x="9477482" y="11482688"/>
          <a:ext cx="157853" cy="160224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33618</xdr:colOff>
      <xdr:row>46</xdr:row>
      <xdr:rowOff>155202</xdr:rowOff>
    </xdr:from>
    <xdr:to>
      <xdr:col>24</xdr:col>
      <xdr:colOff>44824</xdr:colOff>
      <xdr:row>46</xdr:row>
      <xdr:rowOff>155202</xdr:rowOff>
    </xdr:to>
    <xdr:cxnSp macro="">
      <xdr:nvCxnSpPr>
        <xdr:cNvPr id="184" name="ตัวเชื่อมต่อตรง 4"/>
        <xdr:cNvCxnSpPr/>
      </xdr:nvCxnSpPr>
      <xdr:spPr>
        <a:xfrm>
          <a:off x="8942294" y="11114555"/>
          <a:ext cx="2386854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30692</xdr:colOff>
      <xdr:row>54</xdr:row>
      <xdr:rowOff>64554</xdr:rowOff>
    </xdr:from>
    <xdr:to>
      <xdr:col>19</xdr:col>
      <xdr:colOff>30692</xdr:colOff>
      <xdr:row>56</xdr:row>
      <xdr:rowOff>66796</xdr:rowOff>
    </xdr:to>
    <xdr:cxnSp macro="">
      <xdr:nvCxnSpPr>
        <xdr:cNvPr id="185" name="ตัวเชื่อมต่อตรง 18"/>
        <xdr:cNvCxnSpPr/>
      </xdr:nvCxnSpPr>
      <xdr:spPr>
        <a:xfrm flipV="1">
          <a:off x="8939368" y="12536701"/>
          <a:ext cx="0" cy="3608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33618</xdr:colOff>
      <xdr:row>54</xdr:row>
      <xdr:rowOff>83484</xdr:rowOff>
    </xdr:from>
    <xdr:to>
      <xdr:col>24</xdr:col>
      <xdr:colOff>67235</xdr:colOff>
      <xdr:row>54</xdr:row>
      <xdr:rowOff>83484</xdr:rowOff>
    </xdr:to>
    <xdr:cxnSp macro="">
      <xdr:nvCxnSpPr>
        <xdr:cNvPr id="191" name="ตัวเชื่อมต่อตรง 6"/>
        <xdr:cNvCxnSpPr/>
      </xdr:nvCxnSpPr>
      <xdr:spPr>
        <a:xfrm>
          <a:off x="8942294" y="12555631"/>
          <a:ext cx="240926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190499</xdr:colOff>
      <xdr:row>43</xdr:row>
      <xdr:rowOff>164164</xdr:rowOff>
    </xdr:from>
    <xdr:to>
      <xdr:col>4</xdr:col>
      <xdr:colOff>224117</xdr:colOff>
      <xdr:row>43</xdr:row>
      <xdr:rowOff>164164</xdr:rowOff>
    </xdr:to>
    <xdr:cxnSp macro="">
      <xdr:nvCxnSpPr>
        <xdr:cNvPr id="192" name="ลูกศรเชื่อมต่อแบบตรง 211"/>
        <xdr:cNvCxnSpPr/>
      </xdr:nvCxnSpPr>
      <xdr:spPr>
        <a:xfrm>
          <a:off x="773205" y="11325223"/>
          <a:ext cx="1165412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11206</xdr:colOff>
      <xdr:row>43</xdr:row>
      <xdr:rowOff>164165</xdr:rowOff>
    </xdr:from>
    <xdr:to>
      <xdr:col>8</xdr:col>
      <xdr:colOff>392206</xdr:colOff>
      <xdr:row>43</xdr:row>
      <xdr:rowOff>164165</xdr:rowOff>
    </xdr:to>
    <xdr:cxnSp macro="">
      <xdr:nvCxnSpPr>
        <xdr:cNvPr id="195" name="ลูกศรเชื่อมต่อแบบตรง 211"/>
        <xdr:cNvCxnSpPr/>
      </xdr:nvCxnSpPr>
      <xdr:spPr>
        <a:xfrm>
          <a:off x="2487706" y="11325224"/>
          <a:ext cx="1165412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11205</xdr:colOff>
      <xdr:row>42</xdr:row>
      <xdr:rowOff>68036</xdr:rowOff>
    </xdr:from>
    <xdr:to>
      <xdr:col>8</xdr:col>
      <xdr:colOff>95250</xdr:colOff>
      <xdr:row>43</xdr:row>
      <xdr:rowOff>78439</xdr:rowOff>
    </xdr:to>
    <xdr:sp macro="" textlink="">
      <xdr:nvSpPr>
        <xdr:cNvPr id="196" name="สี่เหลี่ยมผืนผ้า 202"/>
        <xdr:cNvSpPr/>
      </xdr:nvSpPr>
      <xdr:spPr>
        <a:xfrm>
          <a:off x="2895919" y="11021786"/>
          <a:ext cx="465045" cy="200903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L/4</a:t>
          </a:r>
          <a:endParaRPr lang="th-TH" sz="1400"/>
        </a:p>
      </xdr:txBody>
    </xdr:sp>
    <xdr:clientData/>
  </xdr:twoCellAnchor>
  <xdr:twoCellAnchor>
    <xdr:from>
      <xdr:col>16</xdr:col>
      <xdr:colOff>380999</xdr:colOff>
      <xdr:row>56</xdr:row>
      <xdr:rowOff>96931</xdr:rowOff>
    </xdr:from>
    <xdr:to>
      <xdr:col>18</xdr:col>
      <xdr:colOff>280147</xdr:colOff>
      <xdr:row>56</xdr:row>
      <xdr:rowOff>96931</xdr:rowOff>
    </xdr:to>
    <xdr:cxnSp macro="">
      <xdr:nvCxnSpPr>
        <xdr:cNvPr id="198" name="ลูกศรเชื่อมต่อแบบตรง 211"/>
        <xdr:cNvCxnSpPr/>
      </xdr:nvCxnSpPr>
      <xdr:spPr>
        <a:xfrm>
          <a:off x="7989793" y="13678460"/>
          <a:ext cx="705972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78441</xdr:colOff>
      <xdr:row>44</xdr:row>
      <xdr:rowOff>29696</xdr:rowOff>
    </xdr:from>
    <xdr:to>
      <xdr:col>18</xdr:col>
      <xdr:colOff>268941</xdr:colOff>
      <xdr:row>44</xdr:row>
      <xdr:rowOff>29696</xdr:rowOff>
    </xdr:to>
    <xdr:cxnSp macro="">
      <xdr:nvCxnSpPr>
        <xdr:cNvPr id="199" name="ลูกศรเชื่อมต่อแบบตรง 211"/>
        <xdr:cNvCxnSpPr/>
      </xdr:nvCxnSpPr>
      <xdr:spPr>
        <a:xfrm>
          <a:off x="7687235" y="11381255"/>
          <a:ext cx="997324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268941</xdr:colOff>
      <xdr:row>44</xdr:row>
      <xdr:rowOff>29696</xdr:rowOff>
    </xdr:from>
    <xdr:to>
      <xdr:col>20</xdr:col>
      <xdr:colOff>44824</xdr:colOff>
      <xdr:row>44</xdr:row>
      <xdr:rowOff>29696</xdr:rowOff>
    </xdr:to>
    <xdr:cxnSp macro="">
      <xdr:nvCxnSpPr>
        <xdr:cNvPr id="201" name="ลูกศรเชื่อมต่อแบบตรง 211"/>
        <xdr:cNvCxnSpPr/>
      </xdr:nvCxnSpPr>
      <xdr:spPr>
        <a:xfrm>
          <a:off x="8684559" y="11381255"/>
          <a:ext cx="91888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268941</xdr:colOff>
      <xdr:row>52</xdr:row>
      <xdr:rowOff>49062</xdr:rowOff>
    </xdr:from>
    <xdr:to>
      <xdr:col>16</xdr:col>
      <xdr:colOff>212912</xdr:colOff>
      <xdr:row>52</xdr:row>
      <xdr:rowOff>49062</xdr:rowOff>
    </xdr:to>
    <xdr:cxnSp macro="">
      <xdr:nvCxnSpPr>
        <xdr:cNvPr id="205" name="ตัวเชื่อมต่อตรง 61"/>
        <xdr:cNvCxnSpPr/>
      </xdr:nvCxnSpPr>
      <xdr:spPr>
        <a:xfrm>
          <a:off x="6342529" y="12913415"/>
          <a:ext cx="1479177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201704</xdr:colOff>
      <xdr:row>51</xdr:row>
      <xdr:rowOff>56029</xdr:rowOff>
    </xdr:from>
    <xdr:to>
      <xdr:col>16</xdr:col>
      <xdr:colOff>380999</xdr:colOff>
      <xdr:row>52</xdr:row>
      <xdr:rowOff>39951</xdr:rowOff>
    </xdr:to>
    <xdr:cxnSp macro="">
      <xdr:nvCxnSpPr>
        <xdr:cNvPr id="206" name="ตัวเชื่อมต่อตรง 68"/>
        <xdr:cNvCxnSpPr/>
      </xdr:nvCxnSpPr>
      <xdr:spPr>
        <a:xfrm flipH="1">
          <a:off x="7810498" y="12741088"/>
          <a:ext cx="179295" cy="163216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89649</xdr:colOff>
      <xdr:row>51</xdr:row>
      <xdr:rowOff>67235</xdr:rowOff>
    </xdr:from>
    <xdr:to>
      <xdr:col>13</xdr:col>
      <xdr:colOff>269715</xdr:colOff>
      <xdr:row>52</xdr:row>
      <xdr:rowOff>34394</xdr:rowOff>
    </xdr:to>
    <xdr:cxnSp macro="">
      <xdr:nvCxnSpPr>
        <xdr:cNvPr id="208" name="ตัวเชื่อมต่อตรง 66"/>
        <xdr:cNvCxnSpPr/>
      </xdr:nvCxnSpPr>
      <xdr:spPr>
        <a:xfrm flipH="1" flipV="1">
          <a:off x="6163237" y="12752294"/>
          <a:ext cx="180066" cy="146453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100852</xdr:colOff>
      <xdr:row>56</xdr:row>
      <xdr:rowOff>96931</xdr:rowOff>
    </xdr:from>
    <xdr:to>
      <xdr:col>13</xdr:col>
      <xdr:colOff>313765</xdr:colOff>
      <xdr:row>56</xdr:row>
      <xdr:rowOff>96931</xdr:rowOff>
    </xdr:to>
    <xdr:cxnSp macro="">
      <xdr:nvCxnSpPr>
        <xdr:cNvPr id="211" name="ลูกศรเชื่อมต่อแบบตรง 211"/>
        <xdr:cNvCxnSpPr/>
      </xdr:nvCxnSpPr>
      <xdr:spPr>
        <a:xfrm>
          <a:off x="5681381" y="13678460"/>
          <a:ext cx="705972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100853</xdr:colOff>
      <xdr:row>44</xdr:row>
      <xdr:rowOff>29696</xdr:rowOff>
    </xdr:from>
    <xdr:to>
      <xdr:col>14</xdr:col>
      <xdr:colOff>302559</xdr:colOff>
      <xdr:row>44</xdr:row>
      <xdr:rowOff>29696</xdr:rowOff>
    </xdr:to>
    <xdr:cxnSp macro="">
      <xdr:nvCxnSpPr>
        <xdr:cNvPr id="213" name="ลูกศรเชื่อมต่อแบบตรง 211"/>
        <xdr:cNvCxnSpPr/>
      </xdr:nvCxnSpPr>
      <xdr:spPr>
        <a:xfrm>
          <a:off x="5681382" y="11370049"/>
          <a:ext cx="124385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394136</xdr:colOff>
      <xdr:row>50</xdr:row>
      <xdr:rowOff>114262</xdr:rowOff>
    </xdr:from>
    <xdr:to>
      <xdr:col>15</xdr:col>
      <xdr:colOff>112059</xdr:colOff>
      <xdr:row>51</xdr:row>
      <xdr:rowOff>145676</xdr:rowOff>
    </xdr:to>
    <xdr:sp macro="" textlink="">
      <xdr:nvSpPr>
        <xdr:cNvPr id="215" name="สี่เหลี่ยมผืนผ้า 209"/>
        <xdr:cNvSpPr/>
      </xdr:nvSpPr>
      <xdr:spPr>
        <a:xfrm>
          <a:off x="7016812" y="12620027"/>
          <a:ext cx="255806" cy="210708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5</a:t>
          </a:r>
          <a:endParaRPr lang="th-TH" sz="1100"/>
        </a:p>
      </xdr:txBody>
    </xdr:sp>
    <xdr:clientData/>
  </xdr:twoCellAnchor>
  <xdr:twoCellAnchor>
    <xdr:from>
      <xdr:col>17</xdr:col>
      <xdr:colOff>44823</xdr:colOff>
      <xdr:row>48</xdr:row>
      <xdr:rowOff>247186</xdr:rowOff>
    </xdr:from>
    <xdr:to>
      <xdr:col>17</xdr:col>
      <xdr:colOff>276584</xdr:colOff>
      <xdr:row>50</xdr:row>
      <xdr:rowOff>22411</xdr:rowOff>
    </xdr:to>
    <xdr:sp macro="" textlink="">
      <xdr:nvSpPr>
        <xdr:cNvPr id="216" name="สี่เหลี่ยมผืนผ้า 208"/>
        <xdr:cNvSpPr/>
      </xdr:nvSpPr>
      <xdr:spPr>
        <a:xfrm>
          <a:off x="8057029" y="12315921"/>
          <a:ext cx="231761" cy="21225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4</a:t>
          </a:r>
          <a:endParaRPr lang="th-TH" sz="1100"/>
        </a:p>
      </xdr:txBody>
    </xdr:sp>
    <xdr:clientData/>
  </xdr:twoCellAnchor>
  <xdr:twoCellAnchor>
    <xdr:from>
      <xdr:col>2</xdr:col>
      <xdr:colOff>145676</xdr:colOff>
      <xdr:row>49</xdr:row>
      <xdr:rowOff>25359</xdr:rowOff>
    </xdr:from>
    <xdr:to>
      <xdr:col>3</xdr:col>
      <xdr:colOff>33618</xdr:colOff>
      <xdr:row>50</xdr:row>
      <xdr:rowOff>56029</xdr:rowOff>
    </xdr:to>
    <xdr:sp macro="" textlink="">
      <xdr:nvSpPr>
        <xdr:cNvPr id="217" name="สี่เหลี่ยมผืนผ้า 202"/>
        <xdr:cNvSpPr/>
      </xdr:nvSpPr>
      <xdr:spPr>
        <a:xfrm>
          <a:off x="1120588" y="12351830"/>
          <a:ext cx="280148" cy="209964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3</a:t>
          </a:r>
          <a:endParaRPr lang="th-TH" sz="1100"/>
        </a:p>
      </xdr:txBody>
    </xdr:sp>
    <xdr:clientData/>
  </xdr:twoCellAnchor>
  <xdr:twoCellAnchor>
    <xdr:from>
      <xdr:col>12</xdr:col>
      <xdr:colOff>112059</xdr:colOff>
      <xdr:row>59</xdr:row>
      <xdr:rowOff>152959</xdr:rowOff>
    </xdr:from>
    <xdr:to>
      <xdr:col>18</xdr:col>
      <xdr:colOff>243167</xdr:colOff>
      <xdr:row>59</xdr:row>
      <xdr:rowOff>152959</xdr:rowOff>
    </xdr:to>
    <xdr:cxnSp macro="">
      <xdr:nvCxnSpPr>
        <xdr:cNvPr id="218" name="ลูกศรเชื่อมต่อแบบตรง 211"/>
        <xdr:cNvCxnSpPr/>
      </xdr:nvCxnSpPr>
      <xdr:spPr>
        <a:xfrm>
          <a:off x="5692588" y="14272371"/>
          <a:ext cx="2966197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33616</xdr:colOff>
      <xdr:row>56</xdr:row>
      <xdr:rowOff>96931</xdr:rowOff>
    </xdr:from>
    <xdr:to>
      <xdr:col>3</xdr:col>
      <xdr:colOff>44823</xdr:colOff>
      <xdr:row>56</xdr:row>
      <xdr:rowOff>96931</xdr:rowOff>
    </xdr:to>
    <xdr:cxnSp macro="">
      <xdr:nvCxnSpPr>
        <xdr:cNvPr id="222" name="ลูกศรเชื่อมต่อแบบตรง 211"/>
        <xdr:cNvCxnSpPr/>
      </xdr:nvCxnSpPr>
      <xdr:spPr>
        <a:xfrm>
          <a:off x="616322" y="13678460"/>
          <a:ext cx="79561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324970</xdr:colOff>
      <xdr:row>56</xdr:row>
      <xdr:rowOff>96931</xdr:rowOff>
    </xdr:from>
    <xdr:to>
      <xdr:col>8</xdr:col>
      <xdr:colOff>582706</xdr:colOff>
      <xdr:row>56</xdr:row>
      <xdr:rowOff>96931</xdr:rowOff>
    </xdr:to>
    <xdr:cxnSp macro="">
      <xdr:nvCxnSpPr>
        <xdr:cNvPr id="223" name="ลูกศรเชื่อมต่อแบบตรง 211"/>
        <xdr:cNvCxnSpPr/>
      </xdr:nvCxnSpPr>
      <xdr:spPr>
        <a:xfrm>
          <a:off x="3204882" y="13678460"/>
          <a:ext cx="63873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41897</xdr:colOff>
      <xdr:row>44</xdr:row>
      <xdr:rowOff>176612</xdr:rowOff>
    </xdr:from>
    <xdr:to>
      <xdr:col>24</xdr:col>
      <xdr:colOff>41897</xdr:colOff>
      <xdr:row>46</xdr:row>
      <xdr:rowOff>167648</xdr:rowOff>
    </xdr:to>
    <xdr:cxnSp macro="">
      <xdr:nvCxnSpPr>
        <xdr:cNvPr id="261" name="ตัวเชื่อมต่อตรง 18"/>
        <xdr:cNvCxnSpPr/>
      </xdr:nvCxnSpPr>
      <xdr:spPr>
        <a:xfrm flipV="1">
          <a:off x="11326221" y="11516965"/>
          <a:ext cx="0" cy="3608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250279</xdr:colOff>
      <xdr:row>48</xdr:row>
      <xdr:rowOff>175885</xdr:rowOff>
    </xdr:from>
    <xdr:to>
      <xdr:col>26</xdr:col>
      <xdr:colOff>272143</xdr:colOff>
      <xdr:row>48</xdr:row>
      <xdr:rowOff>175885</xdr:rowOff>
    </xdr:to>
    <xdr:cxnSp macro="">
      <xdr:nvCxnSpPr>
        <xdr:cNvPr id="262" name="ตัวเชื่อมต่อตรง 49"/>
        <xdr:cNvCxnSpPr/>
      </xdr:nvCxnSpPr>
      <xdr:spPr>
        <a:xfrm>
          <a:off x="10632529" y="12231814"/>
          <a:ext cx="1899650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88044</xdr:colOff>
      <xdr:row>48</xdr:row>
      <xdr:rowOff>176168</xdr:rowOff>
    </xdr:from>
    <xdr:to>
      <xdr:col>22</xdr:col>
      <xdr:colOff>261622</xdr:colOff>
      <xdr:row>49</xdr:row>
      <xdr:rowOff>49609</xdr:rowOff>
    </xdr:to>
    <xdr:cxnSp macro="">
      <xdr:nvCxnSpPr>
        <xdr:cNvPr id="263" name="ตัวเชื่อมต่อตรง 206"/>
        <xdr:cNvCxnSpPr/>
      </xdr:nvCxnSpPr>
      <xdr:spPr>
        <a:xfrm flipH="1">
          <a:off x="10470294" y="12232097"/>
          <a:ext cx="173578" cy="131976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546162</xdr:colOff>
      <xdr:row>44</xdr:row>
      <xdr:rowOff>176612</xdr:rowOff>
    </xdr:from>
    <xdr:to>
      <xdr:col>24</xdr:col>
      <xdr:colOff>546162</xdr:colOff>
      <xdr:row>46</xdr:row>
      <xdr:rowOff>167648</xdr:rowOff>
    </xdr:to>
    <xdr:cxnSp macro="">
      <xdr:nvCxnSpPr>
        <xdr:cNvPr id="264" name="ตัวเชื่อมต่อตรง 18"/>
        <xdr:cNvCxnSpPr/>
      </xdr:nvCxnSpPr>
      <xdr:spPr>
        <a:xfrm flipV="1">
          <a:off x="11830486" y="11516965"/>
          <a:ext cx="0" cy="3608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50937</xdr:colOff>
      <xdr:row>45</xdr:row>
      <xdr:rowOff>4238</xdr:rowOff>
    </xdr:from>
    <xdr:to>
      <xdr:col>32</xdr:col>
      <xdr:colOff>50937</xdr:colOff>
      <xdr:row>56</xdr:row>
      <xdr:rowOff>56030</xdr:rowOff>
    </xdr:to>
    <xdr:cxnSp macro="">
      <xdr:nvCxnSpPr>
        <xdr:cNvPr id="265" name="ตัวเชื่อมต่อตรง 23"/>
        <xdr:cNvCxnSpPr/>
      </xdr:nvCxnSpPr>
      <xdr:spPr>
        <a:xfrm>
          <a:off x="15066819" y="11535091"/>
          <a:ext cx="0" cy="210246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560293</xdr:colOff>
      <xdr:row>46</xdr:row>
      <xdr:rowOff>155202</xdr:rowOff>
    </xdr:from>
    <xdr:to>
      <xdr:col>30</xdr:col>
      <xdr:colOff>313765</xdr:colOff>
      <xdr:row>46</xdr:row>
      <xdr:rowOff>155202</xdr:rowOff>
    </xdr:to>
    <xdr:cxnSp macro="">
      <xdr:nvCxnSpPr>
        <xdr:cNvPr id="266" name="ตัวเชื่อมต่อตรง 4"/>
        <xdr:cNvCxnSpPr/>
      </xdr:nvCxnSpPr>
      <xdr:spPr>
        <a:xfrm>
          <a:off x="11844617" y="11865349"/>
          <a:ext cx="2386854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322044</xdr:colOff>
      <xdr:row>44</xdr:row>
      <xdr:rowOff>176612</xdr:rowOff>
    </xdr:from>
    <xdr:to>
      <xdr:col>30</xdr:col>
      <xdr:colOff>322044</xdr:colOff>
      <xdr:row>46</xdr:row>
      <xdr:rowOff>167648</xdr:rowOff>
    </xdr:to>
    <xdr:cxnSp macro="">
      <xdr:nvCxnSpPr>
        <xdr:cNvPr id="267" name="ตัวเชื่อมต่อตรง 18"/>
        <xdr:cNvCxnSpPr/>
      </xdr:nvCxnSpPr>
      <xdr:spPr>
        <a:xfrm flipV="1">
          <a:off x="14239750" y="11516965"/>
          <a:ext cx="0" cy="3608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193700</xdr:colOff>
      <xdr:row>47</xdr:row>
      <xdr:rowOff>173773</xdr:rowOff>
    </xdr:from>
    <xdr:to>
      <xdr:col>31</xdr:col>
      <xdr:colOff>195808</xdr:colOff>
      <xdr:row>49</xdr:row>
      <xdr:rowOff>100853</xdr:rowOff>
    </xdr:to>
    <xdr:cxnSp macro="">
      <xdr:nvCxnSpPr>
        <xdr:cNvPr id="268" name="ตัวเชื่อมต่อตรง 31"/>
        <xdr:cNvCxnSpPr/>
      </xdr:nvCxnSpPr>
      <xdr:spPr>
        <a:xfrm flipV="1">
          <a:off x="14821379" y="12052809"/>
          <a:ext cx="2108" cy="362508"/>
        </a:xfrm>
        <a:prstGeom prst="line">
          <a:avLst/>
        </a:prstGeom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193700</xdr:colOff>
      <xdr:row>51</xdr:row>
      <xdr:rowOff>24095</xdr:rowOff>
    </xdr:from>
    <xdr:to>
      <xdr:col>31</xdr:col>
      <xdr:colOff>195808</xdr:colOff>
      <xdr:row>53</xdr:row>
      <xdr:rowOff>32817</xdr:rowOff>
    </xdr:to>
    <xdr:cxnSp macro="">
      <xdr:nvCxnSpPr>
        <xdr:cNvPr id="269" name="ตัวเชื่อมต่อตรง 31"/>
        <xdr:cNvCxnSpPr/>
      </xdr:nvCxnSpPr>
      <xdr:spPr>
        <a:xfrm flipV="1">
          <a:off x="14821379" y="12692345"/>
          <a:ext cx="2108" cy="362508"/>
        </a:xfrm>
        <a:prstGeom prst="line">
          <a:avLst/>
        </a:prstGeom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242234</xdr:colOff>
      <xdr:row>48</xdr:row>
      <xdr:rowOff>164747</xdr:rowOff>
    </xdr:from>
    <xdr:to>
      <xdr:col>27</xdr:col>
      <xdr:colOff>49503</xdr:colOff>
      <xdr:row>49</xdr:row>
      <xdr:rowOff>67236</xdr:rowOff>
    </xdr:to>
    <xdr:cxnSp macro="">
      <xdr:nvCxnSpPr>
        <xdr:cNvPr id="270" name="ตัวเชื่อมต่อตรง 203"/>
        <xdr:cNvCxnSpPr/>
      </xdr:nvCxnSpPr>
      <xdr:spPr>
        <a:xfrm flipH="1" flipV="1">
          <a:off x="12502270" y="12220676"/>
          <a:ext cx="161054" cy="161024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191738</xdr:colOff>
      <xdr:row>52</xdr:row>
      <xdr:rowOff>49062</xdr:rowOff>
    </xdr:from>
    <xdr:to>
      <xdr:col>29</xdr:col>
      <xdr:colOff>381000</xdr:colOff>
      <xdr:row>52</xdr:row>
      <xdr:rowOff>49062</xdr:rowOff>
    </xdr:to>
    <xdr:cxnSp macro="">
      <xdr:nvCxnSpPr>
        <xdr:cNvPr id="271" name="ตัวเชื่อมต่อตรง 61"/>
        <xdr:cNvCxnSpPr/>
      </xdr:nvCxnSpPr>
      <xdr:spPr>
        <a:xfrm>
          <a:off x="12451774" y="12894205"/>
          <a:ext cx="1373083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376195</xdr:colOff>
      <xdr:row>51</xdr:row>
      <xdr:rowOff>69636</xdr:rowOff>
    </xdr:from>
    <xdr:to>
      <xdr:col>30</xdr:col>
      <xdr:colOff>52026</xdr:colOff>
      <xdr:row>52</xdr:row>
      <xdr:rowOff>53558</xdr:rowOff>
    </xdr:to>
    <xdr:cxnSp macro="">
      <xdr:nvCxnSpPr>
        <xdr:cNvPr id="272" name="ตัวเชื่อมต่อตรง 68"/>
        <xdr:cNvCxnSpPr/>
      </xdr:nvCxnSpPr>
      <xdr:spPr>
        <a:xfrm flipH="1">
          <a:off x="13820052" y="12737886"/>
          <a:ext cx="179295" cy="160815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24812</xdr:colOff>
      <xdr:row>51</xdr:row>
      <xdr:rowOff>80842</xdr:rowOff>
    </xdr:from>
    <xdr:to>
      <xdr:col>26</xdr:col>
      <xdr:colOff>204878</xdr:colOff>
      <xdr:row>52</xdr:row>
      <xdr:rowOff>48001</xdr:rowOff>
    </xdr:to>
    <xdr:cxnSp macro="">
      <xdr:nvCxnSpPr>
        <xdr:cNvPr id="273" name="ตัวเชื่อมต่อตรง 66"/>
        <xdr:cNvCxnSpPr/>
      </xdr:nvCxnSpPr>
      <xdr:spPr>
        <a:xfrm flipH="1" flipV="1">
          <a:off x="12284848" y="12749092"/>
          <a:ext cx="180066" cy="144052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65605</xdr:colOff>
      <xdr:row>54</xdr:row>
      <xdr:rowOff>78441</xdr:rowOff>
    </xdr:from>
    <xdr:to>
      <xdr:col>24</xdr:col>
      <xdr:colOff>65605</xdr:colOff>
      <xdr:row>56</xdr:row>
      <xdr:rowOff>71036</xdr:rowOff>
    </xdr:to>
    <xdr:cxnSp macro="">
      <xdr:nvCxnSpPr>
        <xdr:cNvPr id="274" name="ตัวเชื่อมต่อตรง 9"/>
        <xdr:cNvCxnSpPr/>
      </xdr:nvCxnSpPr>
      <xdr:spPr>
        <a:xfrm flipV="1">
          <a:off x="11359534" y="13277370"/>
          <a:ext cx="0" cy="34638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3476</xdr:colOff>
      <xdr:row>54</xdr:row>
      <xdr:rowOff>64554</xdr:rowOff>
    </xdr:from>
    <xdr:to>
      <xdr:col>25</xdr:col>
      <xdr:colOff>3476</xdr:colOff>
      <xdr:row>56</xdr:row>
      <xdr:rowOff>66796</xdr:rowOff>
    </xdr:to>
    <xdr:cxnSp macro="">
      <xdr:nvCxnSpPr>
        <xdr:cNvPr id="275" name="ตัวเชื่อมต่อตรง 18"/>
        <xdr:cNvCxnSpPr/>
      </xdr:nvCxnSpPr>
      <xdr:spPr>
        <a:xfrm flipV="1">
          <a:off x="11868905" y="13263483"/>
          <a:ext cx="0" cy="35602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6402</xdr:colOff>
      <xdr:row>54</xdr:row>
      <xdr:rowOff>83484</xdr:rowOff>
    </xdr:from>
    <xdr:to>
      <xdr:col>30</xdr:col>
      <xdr:colOff>352985</xdr:colOff>
      <xdr:row>54</xdr:row>
      <xdr:rowOff>83484</xdr:rowOff>
    </xdr:to>
    <xdr:cxnSp macro="">
      <xdr:nvCxnSpPr>
        <xdr:cNvPr id="276" name="ตัวเชื่อมต่อตรง 6"/>
        <xdr:cNvCxnSpPr/>
      </xdr:nvCxnSpPr>
      <xdr:spPr>
        <a:xfrm>
          <a:off x="11871831" y="13282413"/>
          <a:ext cx="24284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146479</xdr:colOff>
      <xdr:row>49</xdr:row>
      <xdr:rowOff>25359</xdr:rowOff>
    </xdr:from>
    <xdr:to>
      <xdr:col>19</xdr:col>
      <xdr:colOff>435432</xdr:colOff>
      <xdr:row>50</xdr:row>
      <xdr:rowOff>56029</xdr:rowOff>
    </xdr:to>
    <xdr:sp macro="" textlink="">
      <xdr:nvSpPr>
        <xdr:cNvPr id="277" name="สี่เหลี่ยมผืนผ้า 202"/>
        <xdr:cNvSpPr/>
      </xdr:nvSpPr>
      <xdr:spPr>
        <a:xfrm>
          <a:off x="9045550" y="12339823"/>
          <a:ext cx="288953" cy="207563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3</a:t>
          </a:r>
          <a:endParaRPr lang="th-TH" sz="1100"/>
        </a:p>
      </xdr:txBody>
    </xdr:sp>
    <xdr:clientData/>
  </xdr:twoCellAnchor>
  <xdr:twoCellAnchor>
    <xdr:from>
      <xdr:col>20</xdr:col>
      <xdr:colOff>285280</xdr:colOff>
      <xdr:row>50</xdr:row>
      <xdr:rowOff>114262</xdr:rowOff>
    </xdr:from>
    <xdr:to>
      <xdr:col>21</xdr:col>
      <xdr:colOff>152881</xdr:colOff>
      <xdr:row>51</xdr:row>
      <xdr:rowOff>145676</xdr:rowOff>
    </xdr:to>
    <xdr:sp macro="" textlink="">
      <xdr:nvSpPr>
        <xdr:cNvPr id="278" name="สี่เหลี่ยมผืนผ้า 209"/>
        <xdr:cNvSpPr/>
      </xdr:nvSpPr>
      <xdr:spPr>
        <a:xfrm>
          <a:off x="9837494" y="12605619"/>
          <a:ext cx="262208" cy="208307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5</a:t>
          </a:r>
          <a:endParaRPr lang="th-TH" sz="1100"/>
        </a:p>
      </xdr:txBody>
    </xdr:sp>
    <xdr:clientData/>
  </xdr:twoCellAnchor>
  <xdr:twoCellAnchor>
    <xdr:from>
      <xdr:col>25</xdr:col>
      <xdr:colOff>214514</xdr:colOff>
      <xdr:row>49</xdr:row>
      <xdr:rowOff>25359</xdr:rowOff>
    </xdr:from>
    <xdr:to>
      <xdr:col>26</xdr:col>
      <xdr:colOff>108860</xdr:colOff>
      <xdr:row>50</xdr:row>
      <xdr:rowOff>56029</xdr:rowOff>
    </xdr:to>
    <xdr:sp macro="" textlink="">
      <xdr:nvSpPr>
        <xdr:cNvPr id="280" name="สี่เหลี่ยมผืนผ้า 202"/>
        <xdr:cNvSpPr/>
      </xdr:nvSpPr>
      <xdr:spPr>
        <a:xfrm>
          <a:off x="12079943" y="12339823"/>
          <a:ext cx="288953" cy="207563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3</a:t>
          </a:r>
          <a:endParaRPr lang="th-TH" sz="1100"/>
        </a:p>
      </xdr:txBody>
    </xdr:sp>
    <xdr:clientData/>
  </xdr:twoCellAnchor>
  <xdr:twoCellAnchor>
    <xdr:from>
      <xdr:col>27</xdr:col>
      <xdr:colOff>258066</xdr:colOff>
      <xdr:row>50</xdr:row>
      <xdr:rowOff>114262</xdr:rowOff>
    </xdr:from>
    <xdr:to>
      <xdr:col>28</xdr:col>
      <xdr:colOff>125666</xdr:colOff>
      <xdr:row>51</xdr:row>
      <xdr:rowOff>145676</xdr:rowOff>
    </xdr:to>
    <xdr:sp macro="" textlink="">
      <xdr:nvSpPr>
        <xdr:cNvPr id="281" name="สี่เหลี่ยมผืนผ้า 209"/>
        <xdr:cNvSpPr/>
      </xdr:nvSpPr>
      <xdr:spPr>
        <a:xfrm>
          <a:off x="12871887" y="12605619"/>
          <a:ext cx="262208" cy="208307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5</a:t>
          </a:r>
          <a:endParaRPr lang="th-TH" sz="1100"/>
        </a:p>
      </xdr:txBody>
    </xdr:sp>
    <xdr:clientData/>
  </xdr:twoCellAnchor>
  <xdr:twoCellAnchor>
    <xdr:from>
      <xdr:col>29</xdr:col>
      <xdr:colOff>466645</xdr:colOff>
      <xdr:row>48</xdr:row>
      <xdr:rowOff>247186</xdr:rowOff>
    </xdr:from>
    <xdr:to>
      <xdr:col>30</xdr:col>
      <xdr:colOff>194942</xdr:colOff>
      <xdr:row>50</xdr:row>
      <xdr:rowOff>22411</xdr:rowOff>
    </xdr:to>
    <xdr:sp macro="" textlink="">
      <xdr:nvSpPr>
        <xdr:cNvPr id="282" name="สี่เหลี่ยมผืนผ้า 208"/>
        <xdr:cNvSpPr/>
      </xdr:nvSpPr>
      <xdr:spPr>
        <a:xfrm>
          <a:off x="13910502" y="12303115"/>
          <a:ext cx="231761" cy="210653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4</a:t>
          </a:r>
          <a:endParaRPr lang="th-TH" sz="1100"/>
        </a:p>
      </xdr:txBody>
    </xdr:sp>
    <xdr:clientData/>
  </xdr:twoCellAnchor>
  <xdr:twoCellAnchor>
    <xdr:from>
      <xdr:col>22</xdr:col>
      <xdr:colOff>405014</xdr:colOff>
      <xdr:row>49</xdr:row>
      <xdr:rowOff>25359</xdr:rowOff>
    </xdr:from>
    <xdr:to>
      <xdr:col>23</xdr:col>
      <xdr:colOff>272146</xdr:colOff>
      <xdr:row>50</xdr:row>
      <xdr:rowOff>56029</xdr:rowOff>
    </xdr:to>
    <xdr:sp macro="" textlink="">
      <xdr:nvSpPr>
        <xdr:cNvPr id="283" name="สี่เหลี่ยมผืนผ้า 202"/>
        <xdr:cNvSpPr/>
      </xdr:nvSpPr>
      <xdr:spPr>
        <a:xfrm>
          <a:off x="10787264" y="12339823"/>
          <a:ext cx="288953" cy="207563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3</a:t>
          </a:r>
          <a:endParaRPr lang="th-TH" sz="1100"/>
        </a:p>
      </xdr:txBody>
    </xdr:sp>
    <xdr:clientData/>
  </xdr:twoCellAnchor>
  <xdr:twoCellAnchor>
    <xdr:from>
      <xdr:col>29</xdr:col>
      <xdr:colOff>149679</xdr:colOff>
      <xdr:row>48</xdr:row>
      <xdr:rowOff>175885</xdr:rowOff>
    </xdr:from>
    <xdr:to>
      <xdr:col>30</xdr:col>
      <xdr:colOff>640337</xdr:colOff>
      <xdr:row>48</xdr:row>
      <xdr:rowOff>175885</xdr:rowOff>
    </xdr:to>
    <xdr:cxnSp macro="">
      <xdr:nvCxnSpPr>
        <xdr:cNvPr id="284" name="ตัวเชื่อมต่อตรง 49"/>
        <xdr:cNvCxnSpPr/>
      </xdr:nvCxnSpPr>
      <xdr:spPr>
        <a:xfrm>
          <a:off x="13593536" y="12231814"/>
          <a:ext cx="994122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425024</xdr:colOff>
      <xdr:row>48</xdr:row>
      <xdr:rowOff>176168</xdr:rowOff>
    </xdr:from>
    <xdr:to>
      <xdr:col>29</xdr:col>
      <xdr:colOff>153569</xdr:colOff>
      <xdr:row>49</xdr:row>
      <xdr:rowOff>49609</xdr:rowOff>
    </xdr:to>
    <xdr:cxnSp macro="">
      <xdr:nvCxnSpPr>
        <xdr:cNvPr id="285" name="ตัวเชื่อมต่อตรง 206"/>
        <xdr:cNvCxnSpPr/>
      </xdr:nvCxnSpPr>
      <xdr:spPr>
        <a:xfrm flipH="1">
          <a:off x="13433453" y="12232097"/>
          <a:ext cx="163973" cy="131976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647035</xdr:colOff>
      <xdr:row>48</xdr:row>
      <xdr:rowOff>181314</xdr:rowOff>
    </xdr:from>
    <xdr:to>
      <xdr:col>30</xdr:col>
      <xdr:colOff>647035</xdr:colOff>
      <xdr:row>50</xdr:row>
      <xdr:rowOff>11205</xdr:rowOff>
    </xdr:to>
    <xdr:cxnSp macro="">
      <xdr:nvCxnSpPr>
        <xdr:cNvPr id="286" name="ตัวเชื่อมต่อตรง 56"/>
        <xdr:cNvCxnSpPr/>
      </xdr:nvCxnSpPr>
      <xdr:spPr>
        <a:xfrm flipV="1">
          <a:off x="14594356" y="12237243"/>
          <a:ext cx="0" cy="265319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122465</xdr:colOff>
      <xdr:row>56</xdr:row>
      <xdr:rowOff>96931</xdr:rowOff>
    </xdr:from>
    <xdr:to>
      <xdr:col>24</xdr:col>
      <xdr:colOff>320969</xdr:colOff>
      <xdr:row>56</xdr:row>
      <xdr:rowOff>96931</xdr:rowOff>
    </xdr:to>
    <xdr:cxnSp macro="">
      <xdr:nvCxnSpPr>
        <xdr:cNvPr id="288" name="ลูกศรเชื่อมต่อแบบตรง 211"/>
        <xdr:cNvCxnSpPr/>
      </xdr:nvCxnSpPr>
      <xdr:spPr>
        <a:xfrm>
          <a:off x="10926536" y="13649645"/>
          <a:ext cx="688362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277746</xdr:colOff>
      <xdr:row>56</xdr:row>
      <xdr:rowOff>96931</xdr:rowOff>
    </xdr:from>
    <xdr:to>
      <xdr:col>19</xdr:col>
      <xdr:colOff>490659</xdr:colOff>
      <xdr:row>56</xdr:row>
      <xdr:rowOff>96931</xdr:rowOff>
    </xdr:to>
    <xdr:cxnSp macro="">
      <xdr:nvCxnSpPr>
        <xdr:cNvPr id="289" name="ลูกศรเชื่อมต่อแบบตรง 211"/>
        <xdr:cNvCxnSpPr/>
      </xdr:nvCxnSpPr>
      <xdr:spPr>
        <a:xfrm>
          <a:off x="8686960" y="13649645"/>
          <a:ext cx="70277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246528</xdr:colOff>
      <xdr:row>55</xdr:row>
      <xdr:rowOff>158486</xdr:rowOff>
    </xdr:from>
    <xdr:to>
      <xdr:col>28</xdr:col>
      <xdr:colOff>394606</xdr:colOff>
      <xdr:row>57</xdr:row>
      <xdr:rowOff>27215</xdr:rowOff>
    </xdr:to>
    <xdr:sp macro="" textlink="">
      <xdr:nvSpPr>
        <xdr:cNvPr id="290" name="สี่เหลี่ยมผืนผ้า 202"/>
        <xdr:cNvSpPr/>
      </xdr:nvSpPr>
      <xdr:spPr>
        <a:xfrm>
          <a:off x="12860349" y="13534307"/>
          <a:ext cx="542686" cy="22251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L/8</a:t>
          </a:r>
          <a:endParaRPr lang="th-TH" sz="1400"/>
        </a:p>
      </xdr:txBody>
    </xdr:sp>
    <xdr:clientData/>
  </xdr:twoCellAnchor>
  <xdr:twoCellAnchor>
    <xdr:from>
      <xdr:col>29</xdr:col>
      <xdr:colOff>381000</xdr:colOff>
      <xdr:row>56</xdr:row>
      <xdr:rowOff>96931</xdr:rowOff>
    </xdr:from>
    <xdr:to>
      <xdr:col>30</xdr:col>
      <xdr:colOff>565898</xdr:colOff>
      <xdr:row>56</xdr:row>
      <xdr:rowOff>96931</xdr:rowOff>
    </xdr:to>
    <xdr:cxnSp macro="">
      <xdr:nvCxnSpPr>
        <xdr:cNvPr id="291" name="ลูกศรเชื่อมต่อแบบตรง 211"/>
        <xdr:cNvCxnSpPr/>
      </xdr:nvCxnSpPr>
      <xdr:spPr>
        <a:xfrm>
          <a:off x="13824857" y="13649645"/>
          <a:ext cx="688362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318566</xdr:colOff>
      <xdr:row>56</xdr:row>
      <xdr:rowOff>96931</xdr:rowOff>
    </xdr:from>
    <xdr:to>
      <xdr:col>26</xdr:col>
      <xdr:colOff>55229</xdr:colOff>
      <xdr:row>56</xdr:row>
      <xdr:rowOff>96931</xdr:rowOff>
    </xdr:to>
    <xdr:cxnSp macro="">
      <xdr:nvCxnSpPr>
        <xdr:cNvPr id="292" name="ลูกศรเชื่อมต่อแบบตรง 211"/>
        <xdr:cNvCxnSpPr/>
      </xdr:nvCxnSpPr>
      <xdr:spPr>
        <a:xfrm>
          <a:off x="11612495" y="13649645"/>
          <a:ext cx="70277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322044</xdr:colOff>
      <xdr:row>54</xdr:row>
      <xdr:rowOff>67755</xdr:rowOff>
    </xdr:from>
    <xdr:to>
      <xdr:col>30</xdr:col>
      <xdr:colOff>322044</xdr:colOff>
      <xdr:row>56</xdr:row>
      <xdr:rowOff>72399</xdr:rowOff>
    </xdr:to>
    <xdr:cxnSp macro="">
      <xdr:nvCxnSpPr>
        <xdr:cNvPr id="293" name="ตัวเชื่อมต่อตรง 18"/>
        <xdr:cNvCxnSpPr/>
      </xdr:nvCxnSpPr>
      <xdr:spPr>
        <a:xfrm flipV="1">
          <a:off x="14269365" y="13266684"/>
          <a:ext cx="0" cy="35842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328171</xdr:colOff>
      <xdr:row>55</xdr:row>
      <xdr:rowOff>158486</xdr:rowOff>
    </xdr:from>
    <xdr:to>
      <xdr:col>22</xdr:col>
      <xdr:colOff>40821</xdr:colOff>
      <xdr:row>57</xdr:row>
      <xdr:rowOff>27215</xdr:rowOff>
    </xdr:to>
    <xdr:sp macro="" textlink="">
      <xdr:nvSpPr>
        <xdr:cNvPr id="294" name="สี่เหลี่ยมผืนผ้า 202"/>
        <xdr:cNvSpPr/>
      </xdr:nvSpPr>
      <xdr:spPr>
        <a:xfrm>
          <a:off x="9880385" y="13534307"/>
          <a:ext cx="542686" cy="22251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L/8</a:t>
          </a:r>
          <a:endParaRPr lang="th-TH" sz="1400"/>
        </a:p>
      </xdr:txBody>
    </xdr:sp>
    <xdr:clientData/>
  </xdr:twoCellAnchor>
  <xdr:twoCellAnchor>
    <xdr:from>
      <xdr:col>14</xdr:col>
      <xdr:colOff>178492</xdr:colOff>
      <xdr:row>55</xdr:row>
      <xdr:rowOff>158486</xdr:rowOff>
    </xdr:from>
    <xdr:to>
      <xdr:col>15</xdr:col>
      <xdr:colOff>176893</xdr:colOff>
      <xdr:row>57</xdr:row>
      <xdr:rowOff>27215</xdr:rowOff>
    </xdr:to>
    <xdr:sp macro="" textlink="">
      <xdr:nvSpPr>
        <xdr:cNvPr id="295" name="สี่เหลี่ยมผืนผ้า 202"/>
        <xdr:cNvSpPr/>
      </xdr:nvSpPr>
      <xdr:spPr>
        <a:xfrm>
          <a:off x="6805171" y="13534307"/>
          <a:ext cx="542686" cy="22251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L/8</a:t>
          </a:r>
          <a:endParaRPr lang="th-TH" sz="1400"/>
        </a:p>
      </xdr:txBody>
    </xdr:sp>
    <xdr:clientData/>
  </xdr:twoCellAnchor>
  <xdr:twoCellAnchor>
    <xdr:from>
      <xdr:col>4</xdr:col>
      <xdr:colOff>246528</xdr:colOff>
      <xdr:row>55</xdr:row>
      <xdr:rowOff>158486</xdr:rowOff>
    </xdr:from>
    <xdr:to>
      <xdr:col>6</xdr:col>
      <xdr:colOff>27214</xdr:colOff>
      <xdr:row>57</xdr:row>
      <xdr:rowOff>27215</xdr:rowOff>
    </xdr:to>
    <xdr:sp macro="" textlink="">
      <xdr:nvSpPr>
        <xdr:cNvPr id="296" name="สี่เหลี่ยมผืนผ้า 202"/>
        <xdr:cNvSpPr/>
      </xdr:nvSpPr>
      <xdr:spPr>
        <a:xfrm>
          <a:off x="1974635" y="13534307"/>
          <a:ext cx="542686" cy="22251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L/8</a:t>
          </a:r>
          <a:endParaRPr lang="th-TH" sz="1400"/>
        </a:p>
      </xdr:txBody>
    </xdr:sp>
    <xdr:clientData/>
  </xdr:twoCellAnchor>
  <xdr:twoCellAnchor>
    <xdr:from>
      <xdr:col>22</xdr:col>
      <xdr:colOff>200905</xdr:colOff>
      <xdr:row>44</xdr:row>
      <xdr:rowOff>29696</xdr:rowOff>
    </xdr:from>
    <xdr:to>
      <xdr:col>24</xdr:col>
      <xdr:colOff>268940</xdr:colOff>
      <xdr:row>44</xdr:row>
      <xdr:rowOff>29696</xdr:rowOff>
    </xdr:to>
    <xdr:cxnSp macro="">
      <xdr:nvCxnSpPr>
        <xdr:cNvPr id="297" name="ลูกศรเชื่อมต่อแบบตรง 211"/>
        <xdr:cNvCxnSpPr/>
      </xdr:nvCxnSpPr>
      <xdr:spPr>
        <a:xfrm>
          <a:off x="10583155" y="11364446"/>
          <a:ext cx="979714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268940</xdr:colOff>
      <xdr:row>44</xdr:row>
      <xdr:rowOff>29696</xdr:rowOff>
    </xdr:from>
    <xdr:to>
      <xdr:col>27</xdr:col>
      <xdr:colOff>13608</xdr:colOff>
      <xdr:row>44</xdr:row>
      <xdr:rowOff>29696</xdr:rowOff>
    </xdr:to>
    <xdr:cxnSp macro="">
      <xdr:nvCxnSpPr>
        <xdr:cNvPr id="298" name="ลูกศรเชื่อมต่อแบบตรง 211"/>
        <xdr:cNvCxnSpPr/>
      </xdr:nvCxnSpPr>
      <xdr:spPr>
        <a:xfrm>
          <a:off x="11562869" y="11364446"/>
          <a:ext cx="106456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174491</xdr:colOff>
      <xdr:row>42</xdr:row>
      <xdr:rowOff>68036</xdr:rowOff>
    </xdr:from>
    <xdr:to>
      <xdr:col>3</xdr:col>
      <xdr:colOff>244929</xdr:colOff>
      <xdr:row>43</xdr:row>
      <xdr:rowOff>78439</xdr:rowOff>
    </xdr:to>
    <xdr:sp macro="" textlink="">
      <xdr:nvSpPr>
        <xdr:cNvPr id="299" name="สี่เหลี่ยมผืนผ้า 202"/>
        <xdr:cNvSpPr/>
      </xdr:nvSpPr>
      <xdr:spPr>
        <a:xfrm>
          <a:off x="1154205" y="11021786"/>
          <a:ext cx="465045" cy="200903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L/4</a:t>
          </a:r>
          <a:endParaRPr lang="th-TH" sz="1400"/>
        </a:p>
      </xdr:txBody>
    </xdr:sp>
    <xdr:clientData/>
  </xdr:twoCellAnchor>
  <xdr:twoCellAnchor>
    <xdr:from>
      <xdr:col>12</xdr:col>
      <xdr:colOff>405812</xdr:colOff>
      <xdr:row>42</xdr:row>
      <xdr:rowOff>68036</xdr:rowOff>
    </xdr:from>
    <xdr:to>
      <xdr:col>13</xdr:col>
      <xdr:colOff>381000</xdr:colOff>
      <xdr:row>43</xdr:row>
      <xdr:rowOff>78439</xdr:rowOff>
    </xdr:to>
    <xdr:sp macro="" textlink="">
      <xdr:nvSpPr>
        <xdr:cNvPr id="300" name="สี่เหลี่ยมผืนผ้า 202"/>
        <xdr:cNvSpPr/>
      </xdr:nvSpPr>
      <xdr:spPr>
        <a:xfrm>
          <a:off x="5984741" y="11021786"/>
          <a:ext cx="465045" cy="200903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L/4</a:t>
          </a:r>
          <a:endParaRPr lang="th-TH" sz="1400"/>
        </a:p>
      </xdr:txBody>
    </xdr:sp>
    <xdr:clientData/>
  </xdr:twoCellAnchor>
  <xdr:twoCellAnchor>
    <xdr:from>
      <xdr:col>16</xdr:col>
      <xdr:colOff>337777</xdr:colOff>
      <xdr:row>42</xdr:row>
      <xdr:rowOff>68036</xdr:rowOff>
    </xdr:from>
    <xdr:to>
      <xdr:col>18</xdr:col>
      <xdr:colOff>13608</xdr:colOff>
      <xdr:row>43</xdr:row>
      <xdr:rowOff>78439</xdr:rowOff>
    </xdr:to>
    <xdr:sp macro="" textlink="">
      <xdr:nvSpPr>
        <xdr:cNvPr id="301" name="สี่เหลี่ยมผืนผ้า 202"/>
        <xdr:cNvSpPr/>
      </xdr:nvSpPr>
      <xdr:spPr>
        <a:xfrm>
          <a:off x="7957777" y="11021786"/>
          <a:ext cx="465045" cy="200903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L/3</a:t>
          </a:r>
          <a:endParaRPr lang="th-TH" sz="1400"/>
        </a:p>
      </xdr:txBody>
    </xdr:sp>
    <xdr:clientData/>
  </xdr:twoCellAnchor>
  <xdr:twoCellAnchor>
    <xdr:from>
      <xdr:col>19</xdr:col>
      <xdr:colOff>24813</xdr:colOff>
      <xdr:row>42</xdr:row>
      <xdr:rowOff>68036</xdr:rowOff>
    </xdr:from>
    <xdr:to>
      <xdr:col>19</xdr:col>
      <xdr:colOff>489858</xdr:colOff>
      <xdr:row>43</xdr:row>
      <xdr:rowOff>78439</xdr:rowOff>
    </xdr:to>
    <xdr:sp macro="" textlink="">
      <xdr:nvSpPr>
        <xdr:cNvPr id="302" name="สี่เหลี่ยมผืนผ้า 202"/>
        <xdr:cNvSpPr/>
      </xdr:nvSpPr>
      <xdr:spPr>
        <a:xfrm>
          <a:off x="8923884" y="11021786"/>
          <a:ext cx="465045" cy="200903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L/3</a:t>
          </a:r>
          <a:endParaRPr lang="th-TH" sz="1400"/>
        </a:p>
      </xdr:txBody>
    </xdr:sp>
    <xdr:clientData/>
  </xdr:twoCellAnchor>
  <xdr:twoCellAnchor>
    <xdr:from>
      <xdr:col>22</xdr:col>
      <xdr:colOff>419419</xdr:colOff>
      <xdr:row>42</xdr:row>
      <xdr:rowOff>68037</xdr:rowOff>
    </xdr:from>
    <xdr:to>
      <xdr:col>23</xdr:col>
      <xdr:colOff>462643</xdr:colOff>
      <xdr:row>43</xdr:row>
      <xdr:rowOff>78439</xdr:rowOff>
    </xdr:to>
    <xdr:sp macro="" textlink="">
      <xdr:nvSpPr>
        <xdr:cNvPr id="303" name="สี่เหลี่ยมผืนผ้า 202"/>
        <xdr:cNvSpPr/>
      </xdr:nvSpPr>
      <xdr:spPr>
        <a:xfrm>
          <a:off x="10801669" y="11021787"/>
          <a:ext cx="465045" cy="200902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L/3</a:t>
          </a:r>
          <a:endParaRPr lang="th-TH" sz="1400"/>
        </a:p>
      </xdr:txBody>
    </xdr:sp>
    <xdr:clientData/>
  </xdr:twoCellAnchor>
  <xdr:twoCellAnchor>
    <xdr:from>
      <xdr:col>24</xdr:col>
      <xdr:colOff>528276</xdr:colOff>
      <xdr:row>42</xdr:row>
      <xdr:rowOff>68037</xdr:rowOff>
    </xdr:from>
    <xdr:to>
      <xdr:col>26</xdr:col>
      <xdr:colOff>27214</xdr:colOff>
      <xdr:row>43</xdr:row>
      <xdr:rowOff>78439</xdr:rowOff>
    </xdr:to>
    <xdr:sp macro="" textlink="">
      <xdr:nvSpPr>
        <xdr:cNvPr id="304" name="สี่เหลี่ยมผืนผ้า 202"/>
        <xdr:cNvSpPr/>
      </xdr:nvSpPr>
      <xdr:spPr>
        <a:xfrm>
          <a:off x="11822205" y="11021787"/>
          <a:ext cx="465045" cy="200902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L/3</a:t>
          </a:r>
          <a:endParaRPr lang="th-TH" sz="1400"/>
        </a:p>
      </xdr:txBody>
    </xdr:sp>
    <xdr:clientData/>
  </xdr:twoCellAnchor>
  <xdr:twoCellAnchor>
    <xdr:from>
      <xdr:col>29</xdr:col>
      <xdr:colOff>392206</xdr:colOff>
      <xdr:row>42</xdr:row>
      <xdr:rowOff>68037</xdr:rowOff>
    </xdr:from>
    <xdr:to>
      <xdr:col>30</xdr:col>
      <xdr:colOff>353787</xdr:colOff>
      <xdr:row>43</xdr:row>
      <xdr:rowOff>78439</xdr:rowOff>
    </xdr:to>
    <xdr:sp macro="" textlink="">
      <xdr:nvSpPr>
        <xdr:cNvPr id="305" name="สี่เหลี่ยมผืนผ้า 202"/>
        <xdr:cNvSpPr/>
      </xdr:nvSpPr>
      <xdr:spPr>
        <a:xfrm>
          <a:off x="13836063" y="11021787"/>
          <a:ext cx="465045" cy="200902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L/4</a:t>
          </a:r>
          <a:endParaRPr lang="th-TH" sz="1400"/>
        </a:p>
      </xdr:txBody>
    </xdr:sp>
    <xdr:clientData/>
  </xdr:twoCellAnchor>
  <xdr:twoCellAnchor>
    <xdr:from>
      <xdr:col>29</xdr:col>
      <xdr:colOff>68036</xdr:colOff>
      <xdr:row>44</xdr:row>
      <xdr:rowOff>29696</xdr:rowOff>
    </xdr:from>
    <xdr:to>
      <xdr:col>30</xdr:col>
      <xdr:colOff>670752</xdr:colOff>
      <xdr:row>44</xdr:row>
      <xdr:rowOff>29696</xdr:rowOff>
    </xdr:to>
    <xdr:cxnSp macro="">
      <xdr:nvCxnSpPr>
        <xdr:cNvPr id="306" name="ลูกศรเชื่อมต่อแบบตรง 211"/>
        <xdr:cNvCxnSpPr/>
      </xdr:nvCxnSpPr>
      <xdr:spPr>
        <a:xfrm>
          <a:off x="13511893" y="11364446"/>
          <a:ext cx="110618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8"/>
  <sheetViews>
    <sheetView tabSelected="1" zoomScale="85" zoomScaleNormal="85" workbookViewId="0">
      <pane xSplit="14" ySplit="4" topLeftCell="O17" activePane="bottomRight" state="frozen"/>
      <selection pane="topRight" activeCell="O1" sqref="O1"/>
      <selection pane="bottomLeft" activeCell="A6" sqref="A6"/>
      <selection pane="bottomRight" activeCell="F70" sqref="F70"/>
    </sheetView>
  </sheetViews>
  <sheetFormatPr defaultRowHeight="14.25" x14ac:dyDescent="0.2"/>
  <cols>
    <col min="1" max="1" width="7.625" customWidth="1"/>
    <col min="2" max="3" width="5.125" customWidth="1"/>
    <col min="4" max="4" width="4.625" customWidth="1"/>
    <col min="5" max="5" width="3.375" customWidth="1"/>
    <col min="6" max="6" width="6.625" customWidth="1"/>
    <col min="7" max="7" width="5.25" customWidth="1"/>
    <col min="8" max="8" width="5.5" customWidth="1"/>
    <col min="9" max="9" width="11.125" customWidth="1"/>
    <col min="10" max="10" width="6.875" customWidth="1"/>
    <col min="11" max="11" width="5.875" customWidth="1"/>
    <col min="12" max="13" width="6.5" customWidth="1"/>
    <col min="14" max="14" width="7.25" customWidth="1"/>
    <col min="15" max="15" width="7.125" customWidth="1"/>
    <col min="16" max="16" width="5.875" customWidth="1"/>
    <col min="17" max="18" width="5.25" customWidth="1"/>
    <col min="19" max="19" width="6.5" customWidth="1"/>
    <col min="20" max="20" width="8.5" customWidth="1"/>
    <col min="21" max="21" width="5.25" customWidth="1"/>
    <col min="22" max="22" width="5.625" customWidth="1"/>
    <col min="23" max="23" width="5.5" customWidth="1"/>
    <col min="24" max="24" width="6.375" customWidth="1"/>
    <col min="25" max="25" width="7.5" customWidth="1"/>
    <col min="26" max="26" width="5.125" customWidth="1"/>
    <col min="27" max="27" width="4.625" customWidth="1"/>
    <col min="28" max="28" width="5.125" customWidth="1"/>
    <col min="29" max="29" width="5.625" customWidth="1"/>
    <col min="30" max="30" width="6.625" customWidth="1"/>
    <col min="32" max="34" width="5.375" customWidth="1"/>
    <col min="35" max="36" width="6.625" customWidth="1"/>
    <col min="37" max="37" width="6.875" customWidth="1"/>
    <col min="38" max="38" width="6.125" customWidth="1"/>
    <col min="39" max="40" width="7.5" customWidth="1"/>
  </cols>
  <sheetData>
    <row r="1" spans="1:41" ht="36.75" customHeight="1" thickBot="1" x14ac:dyDescent="0.25">
      <c r="B1" s="206" t="s">
        <v>1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8"/>
    </row>
    <row r="2" spans="1:41" ht="15.75" thickBot="1" x14ac:dyDescent="0.25">
      <c r="B2" s="209" t="s">
        <v>0</v>
      </c>
      <c r="C2" s="209"/>
      <c r="D2" s="209"/>
    </row>
    <row r="3" spans="1:41" ht="19.5" customHeight="1" x14ac:dyDescent="0.2">
      <c r="A3" s="214" t="s">
        <v>19</v>
      </c>
      <c r="B3" s="225" t="s">
        <v>37</v>
      </c>
      <c r="C3" s="226"/>
      <c r="D3" s="227"/>
      <c r="E3" s="104"/>
      <c r="F3" s="104"/>
      <c r="G3" s="185"/>
      <c r="H3" s="105"/>
      <c r="I3" s="219" t="s">
        <v>44</v>
      </c>
      <c r="J3" s="212" t="s">
        <v>14</v>
      </c>
      <c r="K3" s="221" t="s">
        <v>22</v>
      </c>
      <c r="L3" s="223" t="s">
        <v>34</v>
      </c>
      <c r="M3" s="210" t="s">
        <v>13</v>
      </c>
      <c r="N3" s="198" t="s">
        <v>7</v>
      </c>
      <c r="O3" s="193" t="s">
        <v>8</v>
      </c>
      <c r="P3" s="200" t="s">
        <v>6</v>
      </c>
      <c r="Q3" s="204" t="s">
        <v>31</v>
      </c>
      <c r="R3" s="204" t="s">
        <v>66</v>
      </c>
      <c r="S3" s="189" t="s">
        <v>10</v>
      </c>
      <c r="T3" s="193" t="s">
        <v>8</v>
      </c>
      <c r="U3" s="200" t="s">
        <v>6</v>
      </c>
      <c r="V3" s="204" t="s">
        <v>32</v>
      </c>
      <c r="W3" s="204" t="s">
        <v>66</v>
      </c>
      <c r="X3" s="189" t="s">
        <v>11</v>
      </c>
      <c r="Y3" s="193" t="s">
        <v>25</v>
      </c>
      <c r="Z3" s="200" t="s">
        <v>6</v>
      </c>
      <c r="AA3" s="204" t="s">
        <v>31</v>
      </c>
      <c r="AB3" s="204" t="s">
        <v>31</v>
      </c>
      <c r="AC3" s="204" t="s">
        <v>42</v>
      </c>
      <c r="AD3" s="189" t="s">
        <v>11</v>
      </c>
      <c r="AE3" s="193" t="s">
        <v>9</v>
      </c>
      <c r="AF3" s="217" t="s">
        <v>6</v>
      </c>
      <c r="AG3" s="204" t="s">
        <v>31</v>
      </c>
      <c r="AH3" s="215" t="s">
        <v>66</v>
      </c>
      <c r="AI3" s="189" t="s">
        <v>11</v>
      </c>
      <c r="AJ3" s="202" t="s">
        <v>41</v>
      </c>
      <c r="AK3" s="196" t="s">
        <v>12</v>
      </c>
      <c r="AL3" s="191" t="s">
        <v>17</v>
      </c>
      <c r="AM3" s="228" t="s">
        <v>67</v>
      </c>
      <c r="AN3" s="189" t="s">
        <v>11</v>
      </c>
      <c r="AO3" s="1"/>
    </row>
    <row r="4" spans="1:41" ht="18.75" customHeight="1" x14ac:dyDescent="0.2">
      <c r="A4" s="197"/>
      <c r="B4" s="111" t="s">
        <v>35</v>
      </c>
      <c r="C4" s="13" t="s">
        <v>36</v>
      </c>
      <c r="D4" s="112" t="s">
        <v>18</v>
      </c>
      <c r="E4" s="14"/>
      <c r="F4" s="14"/>
      <c r="G4" s="186"/>
      <c r="H4" s="113"/>
      <c r="I4" s="220"/>
      <c r="J4" s="213"/>
      <c r="K4" s="222"/>
      <c r="L4" s="224"/>
      <c r="M4" s="211"/>
      <c r="N4" s="199"/>
      <c r="O4" s="194"/>
      <c r="P4" s="201"/>
      <c r="Q4" s="205"/>
      <c r="R4" s="205"/>
      <c r="S4" s="190"/>
      <c r="T4" s="194"/>
      <c r="U4" s="201"/>
      <c r="V4" s="205"/>
      <c r="W4" s="205"/>
      <c r="X4" s="190"/>
      <c r="Y4" s="194"/>
      <c r="Z4" s="201"/>
      <c r="AA4" s="205"/>
      <c r="AB4" s="205"/>
      <c r="AC4" s="205"/>
      <c r="AD4" s="190"/>
      <c r="AE4" s="194"/>
      <c r="AF4" s="218"/>
      <c r="AG4" s="205"/>
      <c r="AH4" s="216"/>
      <c r="AI4" s="190"/>
      <c r="AJ4" s="203"/>
      <c r="AK4" s="197"/>
      <c r="AL4" s="192"/>
      <c r="AM4" s="229"/>
      <c r="AN4" s="190"/>
      <c r="AO4" s="1"/>
    </row>
    <row r="5" spans="1:41" ht="18.75" customHeight="1" x14ac:dyDescent="0.2">
      <c r="A5" s="137" t="s">
        <v>43</v>
      </c>
      <c r="B5" s="127">
        <v>0.3</v>
      </c>
      <c r="C5" s="127">
        <v>0.8</v>
      </c>
      <c r="D5" s="127">
        <v>4.5999999999999996</v>
      </c>
      <c r="E5" s="12" t="s">
        <v>2</v>
      </c>
      <c r="F5" s="12" t="s">
        <v>3</v>
      </c>
      <c r="G5" s="64">
        <v>1</v>
      </c>
      <c r="H5" s="12" t="s">
        <v>33</v>
      </c>
      <c r="I5" s="50" t="s">
        <v>39</v>
      </c>
      <c r="J5" s="6" t="s">
        <v>15</v>
      </c>
      <c r="K5" s="172">
        <f t="shared" ref="K5:K23" si="0">$B5*$C5*$D5*$G5</f>
        <v>1.1039999999999999</v>
      </c>
      <c r="L5" s="172">
        <f t="shared" ref="L5:L23" si="1">(($B5+0.1)*0.05*$D5*$G5)</f>
        <v>9.2000000000000012E-2</v>
      </c>
      <c r="M5" s="172">
        <f t="shared" ref="M5:M23" si="2">$C5*$D5*2*$G5</f>
        <v>7.3599999999999994</v>
      </c>
      <c r="N5" s="173">
        <f t="shared" ref="N5:N29" si="3">($B5+0.4)*$C5*$D5*$G5</f>
        <v>2.5759999999999996</v>
      </c>
      <c r="O5" s="33" t="s">
        <v>4</v>
      </c>
      <c r="P5" s="16" t="s">
        <v>28</v>
      </c>
      <c r="Q5" s="12">
        <f>($D5+0.2)</f>
        <v>4.8</v>
      </c>
      <c r="R5" s="22">
        <v>2</v>
      </c>
      <c r="S5" s="143">
        <f>$Q5*$R5*$G5</f>
        <v>9.6</v>
      </c>
      <c r="T5" s="33" t="s">
        <v>5</v>
      </c>
      <c r="U5" s="16" t="s">
        <v>28</v>
      </c>
      <c r="V5" s="12">
        <f>$Q5</f>
        <v>4.8</v>
      </c>
      <c r="W5" s="22">
        <v>10</v>
      </c>
      <c r="X5" s="17">
        <f>$V5*$W5*$G5</f>
        <v>48</v>
      </c>
      <c r="Y5" s="33" t="s">
        <v>4</v>
      </c>
      <c r="Z5" s="16"/>
      <c r="AA5" s="56"/>
      <c r="AB5" s="56"/>
      <c r="AC5" s="22"/>
      <c r="AD5" s="149">
        <f>(AA5+AB5)*AC5*G5</f>
        <v>0</v>
      </c>
      <c r="AE5" s="33" t="s">
        <v>5</v>
      </c>
      <c r="AF5" s="16"/>
      <c r="AG5" s="56"/>
      <c r="AH5" s="22"/>
      <c r="AI5" s="159">
        <f>$G5*$AG5*$AH5</f>
        <v>0</v>
      </c>
      <c r="AJ5" s="49" t="s">
        <v>26</v>
      </c>
      <c r="AK5" s="12">
        <f t="shared" ref="AK5:AK23" si="4">($B5+$C5)*2</f>
        <v>2.2000000000000002</v>
      </c>
      <c r="AL5" s="22">
        <v>0.25</v>
      </c>
      <c r="AM5" s="79">
        <f t="shared" ref="AM5:AM35" si="5">($D5/$AL5)*G5</f>
        <v>18.399999999999999</v>
      </c>
      <c r="AN5" s="109">
        <f t="shared" ref="AN5:AN21" si="6">$AK5*$AM5</f>
        <v>40.479999999999997</v>
      </c>
      <c r="AO5" s="8"/>
    </row>
    <row r="6" spans="1:41" ht="18.75" customHeight="1" x14ac:dyDescent="0.2">
      <c r="A6" s="137" t="s">
        <v>43</v>
      </c>
      <c r="B6" s="127">
        <v>0.3</v>
      </c>
      <c r="C6" s="127">
        <v>0.8</v>
      </c>
      <c r="D6" s="127">
        <v>8</v>
      </c>
      <c r="E6" s="12" t="s">
        <v>2</v>
      </c>
      <c r="F6" s="12" t="s">
        <v>3</v>
      </c>
      <c r="G6" s="64">
        <v>1</v>
      </c>
      <c r="H6" s="12" t="s">
        <v>33</v>
      </c>
      <c r="I6" s="106" t="s">
        <v>40</v>
      </c>
      <c r="J6" s="6" t="s">
        <v>15</v>
      </c>
      <c r="K6" s="172">
        <f>$B6*$C6*$D6*$G6</f>
        <v>1.92</v>
      </c>
      <c r="L6" s="172">
        <f>(($B6+0.1)*0.05*$D6*$G6)</f>
        <v>0.16000000000000003</v>
      </c>
      <c r="M6" s="172">
        <f>$C6*$D6*2*$G6</f>
        <v>12.8</v>
      </c>
      <c r="N6" s="173">
        <f t="shared" si="3"/>
        <v>4.4799999999999995</v>
      </c>
      <c r="O6" s="33" t="s">
        <v>4</v>
      </c>
      <c r="P6" s="16" t="s">
        <v>28</v>
      </c>
      <c r="Q6" s="12">
        <f>($D6)</f>
        <v>8</v>
      </c>
      <c r="R6" s="22">
        <v>2</v>
      </c>
      <c r="S6" s="143">
        <f>$Q6*$R6*$G6</f>
        <v>16</v>
      </c>
      <c r="T6" s="33" t="s">
        <v>5</v>
      </c>
      <c r="U6" s="16" t="s">
        <v>28</v>
      </c>
      <c r="V6" s="12">
        <f>$Q6</f>
        <v>8</v>
      </c>
      <c r="W6" s="12">
        <v>10</v>
      </c>
      <c r="X6" s="17">
        <f>$V6*$W6*$G6</f>
        <v>80</v>
      </c>
      <c r="Y6" s="33" t="s">
        <v>4</v>
      </c>
      <c r="Z6" s="16"/>
      <c r="AA6" s="12"/>
      <c r="AB6" s="12"/>
      <c r="AC6" s="12"/>
      <c r="AD6" s="150">
        <f>(AA6+AB6)*AC6*G6</f>
        <v>0</v>
      </c>
      <c r="AE6" s="33" t="s">
        <v>5</v>
      </c>
      <c r="AF6" s="16"/>
      <c r="AG6" s="12"/>
      <c r="AH6" s="12"/>
      <c r="AI6" s="159">
        <f>$G6*$AG6*$AH6</f>
        <v>0</v>
      </c>
      <c r="AJ6" s="49" t="s">
        <v>26</v>
      </c>
      <c r="AK6" s="12">
        <f>($B6+$C6)*2</f>
        <v>2.2000000000000002</v>
      </c>
      <c r="AL6" s="22">
        <v>0.15</v>
      </c>
      <c r="AM6" s="79">
        <f t="shared" si="5"/>
        <v>53.333333333333336</v>
      </c>
      <c r="AN6" s="110">
        <f t="shared" si="6"/>
        <v>117.33333333333334</v>
      </c>
      <c r="AO6" s="8"/>
    </row>
    <row r="7" spans="1:41" ht="18.75" customHeight="1" thickBot="1" x14ac:dyDescent="0.25">
      <c r="A7" s="138" t="s">
        <v>43</v>
      </c>
      <c r="B7" s="128">
        <v>0.3</v>
      </c>
      <c r="C7" s="128">
        <v>0.8</v>
      </c>
      <c r="D7" s="128">
        <v>8</v>
      </c>
      <c r="E7" s="29" t="s">
        <v>2</v>
      </c>
      <c r="F7" s="29" t="s">
        <v>3</v>
      </c>
      <c r="G7" s="65">
        <v>1</v>
      </c>
      <c r="H7" s="29" t="s">
        <v>33</v>
      </c>
      <c r="I7" s="57" t="s">
        <v>39</v>
      </c>
      <c r="J7" s="27" t="s">
        <v>15</v>
      </c>
      <c r="K7" s="174">
        <f t="shared" si="0"/>
        <v>1.92</v>
      </c>
      <c r="L7" s="174">
        <f t="shared" si="1"/>
        <v>0.16000000000000003</v>
      </c>
      <c r="M7" s="174">
        <f t="shared" si="2"/>
        <v>12.8</v>
      </c>
      <c r="N7" s="175">
        <f t="shared" si="3"/>
        <v>4.4799999999999995</v>
      </c>
      <c r="O7" s="37" t="s">
        <v>4</v>
      </c>
      <c r="P7" s="28" t="s">
        <v>28</v>
      </c>
      <c r="Q7" s="29">
        <f>($D7+0.2)</f>
        <v>8.1999999999999993</v>
      </c>
      <c r="R7" s="30">
        <v>2</v>
      </c>
      <c r="S7" s="144">
        <f>$Q7*$R7*$G7</f>
        <v>16.399999999999999</v>
      </c>
      <c r="T7" s="37" t="s">
        <v>5</v>
      </c>
      <c r="U7" s="28" t="s">
        <v>28</v>
      </c>
      <c r="V7" s="29">
        <f t="shared" ref="V7:V23" si="7">$Q7</f>
        <v>8.1999999999999993</v>
      </c>
      <c r="W7" s="30">
        <v>10</v>
      </c>
      <c r="X7" s="59">
        <f>$V7*$W7*$G7</f>
        <v>82</v>
      </c>
      <c r="Y7" s="37" t="s">
        <v>4</v>
      </c>
      <c r="Z7" s="28"/>
      <c r="AA7" s="60"/>
      <c r="AB7" s="60"/>
      <c r="AC7" s="29"/>
      <c r="AD7" s="151">
        <f>(AA7+AB7)*AC7*G7</f>
        <v>0</v>
      </c>
      <c r="AE7" s="37" t="s">
        <v>5</v>
      </c>
      <c r="AF7" s="28"/>
      <c r="AG7" s="29"/>
      <c r="AH7" s="30"/>
      <c r="AI7" s="160">
        <f>$G7*$AG7*$AH7</f>
        <v>0</v>
      </c>
      <c r="AJ7" s="61" t="s">
        <v>26</v>
      </c>
      <c r="AK7" s="29">
        <f t="shared" si="4"/>
        <v>2.2000000000000002</v>
      </c>
      <c r="AL7" s="30">
        <v>0.25</v>
      </c>
      <c r="AM7" s="82">
        <f t="shared" si="5"/>
        <v>32</v>
      </c>
      <c r="AN7" s="117">
        <f t="shared" si="6"/>
        <v>70.400000000000006</v>
      </c>
      <c r="AO7" s="8"/>
    </row>
    <row r="8" spans="1:41" ht="18.75" customHeight="1" x14ac:dyDescent="0.2">
      <c r="A8" s="139" t="s">
        <v>48</v>
      </c>
      <c r="B8" s="129">
        <v>0.3</v>
      </c>
      <c r="C8" s="129">
        <v>0.8</v>
      </c>
      <c r="D8" s="129">
        <v>8</v>
      </c>
      <c r="E8" s="69" t="s">
        <v>2</v>
      </c>
      <c r="F8" s="69" t="s">
        <v>3</v>
      </c>
      <c r="G8" s="118">
        <v>1</v>
      </c>
      <c r="H8" s="69" t="s">
        <v>33</v>
      </c>
      <c r="I8" s="107" t="s">
        <v>38</v>
      </c>
      <c r="J8" s="108" t="s">
        <v>15</v>
      </c>
      <c r="K8" s="176">
        <f t="shared" si="0"/>
        <v>1.92</v>
      </c>
      <c r="L8" s="176">
        <f t="shared" si="1"/>
        <v>0.16000000000000003</v>
      </c>
      <c r="M8" s="176">
        <f t="shared" si="2"/>
        <v>12.8</v>
      </c>
      <c r="N8" s="177">
        <f t="shared" si="3"/>
        <v>4.4799999999999995</v>
      </c>
      <c r="O8" s="71" t="s">
        <v>4</v>
      </c>
      <c r="P8" s="68" t="s">
        <v>49</v>
      </c>
      <c r="Q8" s="69">
        <f>(0.4+$D8)</f>
        <v>8.4</v>
      </c>
      <c r="R8" s="67">
        <v>2</v>
      </c>
      <c r="S8" s="145">
        <f>Q8*R8*G8</f>
        <v>16.8</v>
      </c>
      <c r="T8" s="71" t="s">
        <v>5</v>
      </c>
      <c r="U8" s="68" t="s">
        <v>49</v>
      </c>
      <c r="V8" s="69">
        <f t="shared" si="7"/>
        <v>8.4</v>
      </c>
      <c r="W8" s="67">
        <v>4</v>
      </c>
      <c r="X8" s="70">
        <f>V8*W8*G8</f>
        <v>33.6</v>
      </c>
      <c r="Y8" s="71" t="s">
        <v>4</v>
      </c>
      <c r="Z8" s="68" t="s">
        <v>49</v>
      </c>
      <c r="AA8" s="119">
        <f>($D8/4)+(0.2)</f>
        <v>2.2000000000000002</v>
      </c>
      <c r="AB8" s="119">
        <f>($D8/4)+(0.2)</f>
        <v>2.2000000000000002</v>
      </c>
      <c r="AC8" s="67">
        <v>6</v>
      </c>
      <c r="AD8" s="152">
        <f>(AA8+AB8)*AC8*G8</f>
        <v>26.400000000000002</v>
      </c>
      <c r="AE8" s="71" t="s">
        <v>5</v>
      </c>
      <c r="AF8" s="68" t="s">
        <v>49</v>
      </c>
      <c r="AG8" s="69">
        <f>$D8-($D8/8*2)</f>
        <v>6</v>
      </c>
      <c r="AH8" s="67">
        <v>3</v>
      </c>
      <c r="AI8" s="161">
        <f>G8*AG8*AH8</f>
        <v>18</v>
      </c>
      <c r="AJ8" s="72" t="s">
        <v>26</v>
      </c>
      <c r="AK8" s="69">
        <f t="shared" si="4"/>
        <v>2.2000000000000002</v>
      </c>
      <c r="AL8" s="67">
        <v>0.15</v>
      </c>
      <c r="AM8" s="120">
        <f t="shared" si="5"/>
        <v>53.333333333333336</v>
      </c>
      <c r="AN8" s="121">
        <f t="shared" si="6"/>
        <v>117.33333333333334</v>
      </c>
    </row>
    <row r="9" spans="1:41" ht="19.5" customHeight="1" thickBot="1" x14ac:dyDescent="0.25">
      <c r="A9" s="138" t="s">
        <v>48</v>
      </c>
      <c r="B9" s="128">
        <v>0.3</v>
      </c>
      <c r="C9" s="128">
        <v>0.8</v>
      </c>
      <c r="D9" s="128">
        <v>8</v>
      </c>
      <c r="E9" s="29" t="s">
        <v>2</v>
      </c>
      <c r="F9" s="29" t="s">
        <v>3</v>
      </c>
      <c r="G9" s="65">
        <v>2</v>
      </c>
      <c r="H9" s="29" t="s">
        <v>33</v>
      </c>
      <c r="I9" s="57" t="s">
        <v>39</v>
      </c>
      <c r="J9" s="27" t="s">
        <v>15</v>
      </c>
      <c r="K9" s="174">
        <f t="shared" si="0"/>
        <v>3.84</v>
      </c>
      <c r="L9" s="174">
        <f t="shared" si="1"/>
        <v>0.32000000000000006</v>
      </c>
      <c r="M9" s="174">
        <f t="shared" si="2"/>
        <v>25.6</v>
      </c>
      <c r="N9" s="175">
        <f t="shared" si="3"/>
        <v>8.9599999999999991</v>
      </c>
      <c r="O9" s="37" t="s">
        <v>4</v>
      </c>
      <c r="P9" s="28" t="s">
        <v>49</v>
      </c>
      <c r="Q9" s="29">
        <f>($D9+0.2)</f>
        <v>8.1999999999999993</v>
      </c>
      <c r="R9" s="30">
        <v>2</v>
      </c>
      <c r="S9" s="144">
        <f>$Q9*$R9*$G9</f>
        <v>32.799999999999997</v>
      </c>
      <c r="T9" s="37" t="s">
        <v>5</v>
      </c>
      <c r="U9" s="28" t="s">
        <v>49</v>
      </c>
      <c r="V9" s="29">
        <f t="shared" si="7"/>
        <v>8.1999999999999993</v>
      </c>
      <c r="W9" s="30">
        <v>3</v>
      </c>
      <c r="X9" s="59">
        <f t="shared" ref="X9:X39" si="8">$V9*$W9*$G9</f>
        <v>49.199999999999996</v>
      </c>
      <c r="Y9" s="37" t="s">
        <v>4</v>
      </c>
      <c r="Z9" s="28" t="s">
        <v>49</v>
      </c>
      <c r="AA9" s="42">
        <f>($D9/4)+(0.2)</f>
        <v>2.2000000000000002</v>
      </c>
      <c r="AB9" s="60">
        <f>$D9/3</f>
        <v>2.6666666666666665</v>
      </c>
      <c r="AC9" s="30">
        <v>2</v>
      </c>
      <c r="AD9" s="151">
        <f>(AA9+AB9)*AC9*G9</f>
        <v>19.466666666666669</v>
      </c>
      <c r="AE9" s="37" t="s">
        <v>5</v>
      </c>
      <c r="AF9" s="28" t="s">
        <v>49</v>
      </c>
      <c r="AG9" s="29">
        <f>$D9-($D9/8*2)</f>
        <v>6</v>
      </c>
      <c r="AH9" s="30">
        <v>2</v>
      </c>
      <c r="AI9" s="160">
        <f>$G9*$AG9*$AH9</f>
        <v>24</v>
      </c>
      <c r="AJ9" s="61" t="s">
        <v>26</v>
      </c>
      <c r="AK9" s="29">
        <f t="shared" si="4"/>
        <v>2.2000000000000002</v>
      </c>
      <c r="AL9" s="30">
        <v>0.15</v>
      </c>
      <c r="AM9" s="82">
        <f t="shared" si="5"/>
        <v>106.66666666666667</v>
      </c>
      <c r="AN9" s="117">
        <f t="shared" si="6"/>
        <v>234.66666666666669</v>
      </c>
    </row>
    <row r="10" spans="1:41" ht="19.5" customHeight="1" thickBot="1" x14ac:dyDescent="0.25">
      <c r="A10" s="140" t="s">
        <v>52</v>
      </c>
      <c r="B10" s="130">
        <v>0.3</v>
      </c>
      <c r="C10" s="130">
        <v>0.85</v>
      </c>
      <c r="D10" s="131">
        <v>6.9</v>
      </c>
      <c r="E10" s="62" t="s">
        <v>2</v>
      </c>
      <c r="F10" s="62" t="s">
        <v>3</v>
      </c>
      <c r="G10" s="74">
        <v>1</v>
      </c>
      <c r="H10" s="62" t="s">
        <v>33</v>
      </c>
      <c r="I10" s="83" t="s">
        <v>38</v>
      </c>
      <c r="J10" s="84" t="s">
        <v>15</v>
      </c>
      <c r="K10" s="178">
        <f t="shared" si="0"/>
        <v>1.7595000000000001</v>
      </c>
      <c r="L10" s="178">
        <f t="shared" si="1"/>
        <v>0.13800000000000004</v>
      </c>
      <c r="M10" s="178">
        <f t="shared" si="2"/>
        <v>11.73</v>
      </c>
      <c r="N10" s="179">
        <f t="shared" si="3"/>
        <v>4.1055000000000001</v>
      </c>
      <c r="O10" s="75" t="s">
        <v>4</v>
      </c>
      <c r="P10" s="76" t="s">
        <v>28</v>
      </c>
      <c r="Q10" s="62">
        <f t="shared" ref="Q10:Q23" si="9">(0.4+$D10)</f>
        <v>7.3000000000000007</v>
      </c>
      <c r="R10" s="63">
        <v>2</v>
      </c>
      <c r="S10" s="146">
        <f t="shared" ref="S10:S16" si="10">Q10*R10*G10</f>
        <v>14.600000000000001</v>
      </c>
      <c r="T10" s="75" t="s">
        <v>5</v>
      </c>
      <c r="U10" s="76" t="s">
        <v>28</v>
      </c>
      <c r="V10" s="62">
        <f t="shared" si="7"/>
        <v>7.3000000000000007</v>
      </c>
      <c r="W10" s="63">
        <v>8</v>
      </c>
      <c r="X10" s="77">
        <f t="shared" si="8"/>
        <v>58.400000000000006</v>
      </c>
      <c r="Y10" s="75" t="s">
        <v>4</v>
      </c>
      <c r="Z10" s="76"/>
      <c r="AA10" s="91"/>
      <c r="AB10" s="91"/>
      <c r="AC10" s="63">
        <v>2</v>
      </c>
      <c r="AD10" s="153">
        <f>($AA10+$AB10)*$AC10*$G10</f>
        <v>0</v>
      </c>
      <c r="AE10" s="75" t="s">
        <v>5</v>
      </c>
      <c r="AF10" s="76"/>
      <c r="AG10" s="91">
        <v>0</v>
      </c>
      <c r="AH10" s="63">
        <v>0</v>
      </c>
      <c r="AI10" s="162">
        <f>$G10*$AG10*$AH10</f>
        <v>0</v>
      </c>
      <c r="AJ10" s="78" t="s">
        <v>26</v>
      </c>
      <c r="AK10" s="62">
        <f t="shared" si="4"/>
        <v>2.2999999999999998</v>
      </c>
      <c r="AL10" s="63">
        <v>0.25</v>
      </c>
      <c r="AM10" s="85">
        <f t="shared" si="5"/>
        <v>27.6</v>
      </c>
      <c r="AN10" s="122">
        <f t="shared" si="6"/>
        <v>63.48</v>
      </c>
      <c r="AO10" s="93"/>
    </row>
    <row r="11" spans="1:41" ht="19.5" customHeight="1" thickBot="1" x14ac:dyDescent="0.25">
      <c r="A11" s="140" t="s">
        <v>50</v>
      </c>
      <c r="B11" s="130">
        <v>0.3</v>
      </c>
      <c r="C11" s="130">
        <v>0.7</v>
      </c>
      <c r="D11" s="131">
        <v>8</v>
      </c>
      <c r="E11" s="62" t="s">
        <v>2</v>
      </c>
      <c r="F11" s="62" t="s">
        <v>3</v>
      </c>
      <c r="G11" s="63">
        <v>1</v>
      </c>
      <c r="H11" s="62" t="s">
        <v>33</v>
      </c>
      <c r="I11" s="83" t="s">
        <v>38</v>
      </c>
      <c r="J11" s="84" t="s">
        <v>15</v>
      </c>
      <c r="K11" s="178">
        <f t="shared" si="0"/>
        <v>1.68</v>
      </c>
      <c r="L11" s="178">
        <f t="shared" si="1"/>
        <v>0.16000000000000003</v>
      </c>
      <c r="M11" s="178">
        <f t="shared" si="2"/>
        <v>11.2</v>
      </c>
      <c r="N11" s="179">
        <f t="shared" si="3"/>
        <v>3.9199999999999995</v>
      </c>
      <c r="O11" s="75" t="s">
        <v>4</v>
      </c>
      <c r="P11" s="76" t="s">
        <v>29</v>
      </c>
      <c r="Q11" s="62">
        <f t="shared" si="9"/>
        <v>8.4</v>
      </c>
      <c r="R11" s="63">
        <v>4</v>
      </c>
      <c r="S11" s="146">
        <f t="shared" si="10"/>
        <v>33.6</v>
      </c>
      <c r="T11" s="75" t="s">
        <v>5</v>
      </c>
      <c r="U11" s="62" t="s">
        <v>29</v>
      </c>
      <c r="V11" s="123">
        <f t="shared" si="7"/>
        <v>8.4</v>
      </c>
      <c r="W11" s="63">
        <v>8</v>
      </c>
      <c r="X11" s="77">
        <f t="shared" si="8"/>
        <v>67.2</v>
      </c>
      <c r="Y11" s="75" t="s">
        <v>4</v>
      </c>
      <c r="Z11" s="76"/>
      <c r="AA11" s="91"/>
      <c r="AB11" s="91"/>
      <c r="AC11" s="63"/>
      <c r="AD11" s="153">
        <f>(AA11+AB11)*AC11*G11</f>
        <v>0</v>
      </c>
      <c r="AE11" s="75" t="s">
        <v>5</v>
      </c>
      <c r="AF11" s="76"/>
      <c r="AG11" s="91"/>
      <c r="AH11" s="63"/>
      <c r="AI11" s="162">
        <f>G11*AG11*AH11</f>
        <v>0</v>
      </c>
      <c r="AJ11" s="78" t="s">
        <v>26</v>
      </c>
      <c r="AK11" s="62">
        <f t="shared" si="4"/>
        <v>2</v>
      </c>
      <c r="AL11" s="63">
        <v>0.25</v>
      </c>
      <c r="AM11" s="85">
        <f t="shared" si="5"/>
        <v>32</v>
      </c>
      <c r="AN11" s="122">
        <f t="shared" si="6"/>
        <v>64</v>
      </c>
      <c r="AO11" s="26"/>
    </row>
    <row r="12" spans="1:41" ht="19.5" customHeight="1" x14ac:dyDescent="0.2">
      <c r="A12" s="139" t="s">
        <v>51</v>
      </c>
      <c r="B12" s="129">
        <v>0.25</v>
      </c>
      <c r="C12" s="129">
        <v>0.7</v>
      </c>
      <c r="D12" s="132">
        <v>4.5999999999999996</v>
      </c>
      <c r="E12" s="69" t="s">
        <v>2</v>
      </c>
      <c r="F12" s="69" t="s">
        <v>3</v>
      </c>
      <c r="G12" s="67">
        <v>1</v>
      </c>
      <c r="H12" s="69" t="s">
        <v>33</v>
      </c>
      <c r="I12" s="107" t="s">
        <v>38</v>
      </c>
      <c r="J12" s="108" t="s">
        <v>15</v>
      </c>
      <c r="K12" s="176">
        <f t="shared" si="0"/>
        <v>0.80499999999999994</v>
      </c>
      <c r="L12" s="176">
        <f t="shared" si="1"/>
        <v>8.0499999999999988E-2</v>
      </c>
      <c r="M12" s="176">
        <f t="shared" si="2"/>
        <v>6.4399999999999995</v>
      </c>
      <c r="N12" s="177">
        <f t="shared" si="3"/>
        <v>2.0929999999999995</v>
      </c>
      <c r="O12" s="71" t="s">
        <v>4</v>
      </c>
      <c r="P12" s="68" t="s">
        <v>28</v>
      </c>
      <c r="Q12" s="69">
        <f t="shared" si="9"/>
        <v>5</v>
      </c>
      <c r="R12" s="67">
        <v>2</v>
      </c>
      <c r="S12" s="145">
        <f t="shared" si="10"/>
        <v>10</v>
      </c>
      <c r="T12" s="71" t="s">
        <v>5</v>
      </c>
      <c r="U12" s="68" t="s">
        <v>28</v>
      </c>
      <c r="V12" s="69">
        <f t="shared" si="7"/>
        <v>5</v>
      </c>
      <c r="W12" s="67">
        <v>5</v>
      </c>
      <c r="X12" s="70">
        <f t="shared" si="8"/>
        <v>25</v>
      </c>
      <c r="Y12" s="71" t="s">
        <v>4</v>
      </c>
      <c r="Z12" s="68"/>
      <c r="AA12" s="119"/>
      <c r="AB12" s="119"/>
      <c r="AC12" s="67"/>
      <c r="AD12" s="152">
        <f>($AA12+$AB12)*$AC12*$G12</f>
        <v>0</v>
      </c>
      <c r="AE12" s="71" t="s">
        <v>5</v>
      </c>
      <c r="AF12" s="68"/>
      <c r="AG12" s="69"/>
      <c r="AH12" s="67"/>
      <c r="AI12" s="161">
        <f>$G12*$AG12*$AH12</f>
        <v>0</v>
      </c>
      <c r="AJ12" s="72" t="s">
        <v>26</v>
      </c>
      <c r="AK12" s="69">
        <f t="shared" si="4"/>
        <v>1.9</v>
      </c>
      <c r="AL12" s="67">
        <v>0.25</v>
      </c>
      <c r="AM12" s="120">
        <f t="shared" si="5"/>
        <v>18.399999999999999</v>
      </c>
      <c r="AN12" s="121">
        <f t="shared" si="6"/>
        <v>34.959999999999994</v>
      </c>
      <c r="AO12" s="26"/>
    </row>
    <row r="13" spans="1:41" ht="19.5" customHeight="1" thickBot="1" x14ac:dyDescent="0.25">
      <c r="A13" s="138" t="s">
        <v>51</v>
      </c>
      <c r="B13" s="128">
        <v>0.25</v>
      </c>
      <c r="C13" s="128">
        <v>0.7</v>
      </c>
      <c r="D13" s="133">
        <v>5</v>
      </c>
      <c r="E13" s="29" t="s">
        <v>2</v>
      </c>
      <c r="F13" s="29" t="s">
        <v>3</v>
      </c>
      <c r="G13" s="30">
        <v>2</v>
      </c>
      <c r="H13" s="29" t="s">
        <v>33</v>
      </c>
      <c r="I13" s="80" t="s">
        <v>38</v>
      </c>
      <c r="J13" s="27" t="s">
        <v>15</v>
      </c>
      <c r="K13" s="174">
        <f t="shared" si="0"/>
        <v>1.75</v>
      </c>
      <c r="L13" s="174">
        <f t="shared" si="1"/>
        <v>0.17499999999999999</v>
      </c>
      <c r="M13" s="174">
        <f t="shared" si="2"/>
        <v>14</v>
      </c>
      <c r="N13" s="175">
        <f t="shared" si="3"/>
        <v>4.55</v>
      </c>
      <c r="O13" s="37" t="s">
        <v>4</v>
      </c>
      <c r="P13" s="28" t="s">
        <v>28</v>
      </c>
      <c r="Q13" s="29">
        <f t="shared" si="9"/>
        <v>5.4</v>
      </c>
      <c r="R13" s="30">
        <v>2</v>
      </c>
      <c r="S13" s="144">
        <f t="shared" si="10"/>
        <v>21.6</v>
      </c>
      <c r="T13" s="37" t="s">
        <v>5</v>
      </c>
      <c r="U13" s="28" t="s">
        <v>28</v>
      </c>
      <c r="V13" s="29">
        <f t="shared" si="7"/>
        <v>5.4</v>
      </c>
      <c r="W13" s="30">
        <v>5</v>
      </c>
      <c r="X13" s="59">
        <f t="shared" si="8"/>
        <v>54</v>
      </c>
      <c r="Y13" s="37" t="s">
        <v>4</v>
      </c>
      <c r="Z13" s="28"/>
      <c r="AA13" s="60"/>
      <c r="AB13" s="60"/>
      <c r="AC13" s="30"/>
      <c r="AD13" s="151">
        <f>(AA13+AB13)*AC13*G13</f>
        <v>0</v>
      </c>
      <c r="AE13" s="37" t="s">
        <v>5</v>
      </c>
      <c r="AF13" s="28"/>
      <c r="AG13" s="60"/>
      <c r="AH13" s="30"/>
      <c r="AI13" s="160">
        <f>G13*AG13*AH13</f>
        <v>0</v>
      </c>
      <c r="AJ13" s="61" t="s">
        <v>26</v>
      </c>
      <c r="AK13" s="29">
        <f t="shared" si="4"/>
        <v>1.9</v>
      </c>
      <c r="AL13" s="30">
        <v>0.25</v>
      </c>
      <c r="AM13" s="82">
        <f t="shared" si="5"/>
        <v>40</v>
      </c>
      <c r="AN13" s="117">
        <f t="shared" si="6"/>
        <v>76</v>
      </c>
      <c r="AO13" s="26"/>
    </row>
    <row r="14" spans="1:41" ht="19.5" customHeight="1" x14ac:dyDescent="0.2">
      <c r="A14" s="139" t="s">
        <v>53</v>
      </c>
      <c r="B14" s="129">
        <v>0.3</v>
      </c>
      <c r="C14" s="129">
        <v>0.85</v>
      </c>
      <c r="D14" s="132">
        <v>6.9</v>
      </c>
      <c r="E14" s="69" t="s">
        <v>2</v>
      </c>
      <c r="F14" s="69" t="s">
        <v>3</v>
      </c>
      <c r="G14" s="67">
        <v>2</v>
      </c>
      <c r="H14" s="69" t="s">
        <v>33</v>
      </c>
      <c r="I14" s="107" t="s">
        <v>38</v>
      </c>
      <c r="J14" s="108" t="s">
        <v>15</v>
      </c>
      <c r="K14" s="176">
        <f t="shared" si="0"/>
        <v>3.5190000000000001</v>
      </c>
      <c r="L14" s="176">
        <f t="shared" si="1"/>
        <v>0.27600000000000008</v>
      </c>
      <c r="M14" s="176">
        <f t="shared" si="2"/>
        <v>23.46</v>
      </c>
      <c r="N14" s="177">
        <f t="shared" si="3"/>
        <v>8.2110000000000003</v>
      </c>
      <c r="O14" s="71" t="s">
        <v>4</v>
      </c>
      <c r="P14" s="68" t="s">
        <v>29</v>
      </c>
      <c r="Q14" s="73">
        <f t="shared" si="9"/>
        <v>7.3000000000000007</v>
      </c>
      <c r="R14" s="67">
        <v>2</v>
      </c>
      <c r="S14" s="145">
        <f t="shared" si="10"/>
        <v>29.200000000000003</v>
      </c>
      <c r="T14" s="71" t="s">
        <v>5</v>
      </c>
      <c r="U14" s="68" t="s">
        <v>29</v>
      </c>
      <c r="V14" s="73">
        <f t="shared" si="7"/>
        <v>7.3000000000000007</v>
      </c>
      <c r="W14" s="67">
        <v>9</v>
      </c>
      <c r="X14" s="145">
        <f t="shared" si="8"/>
        <v>131.4</v>
      </c>
      <c r="Y14" s="71" t="s">
        <v>4</v>
      </c>
      <c r="Z14" s="68"/>
      <c r="AA14" s="124"/>
      <c r="AB14" s="124"/>
      <c r="AC14" s="67"/>
      <c r="AD14" s="152">
        <f>(AA14+AB14)*AC14*G14</f>
        <v>0</v>
      </c>
      <c r="AE14" s="71" t="s">
        <v>5</v>
      </c>
      <c r="AF14" s="68"/>
      <c r="AG14" s="124"/>
      <c r="AH14" s="67"/>
      <c r="AI14" s="161">
        <f>G14*AG14*AH14</f>
        <v>0</v>
      </c>
      <c r="AJ14" s="72" t="s">
        <v>26</v>
      </c>
      <c r="AK14" s="69">
        <f t="shared" si="4"/>
        <v>2.2999999999999998</v>
      </c>
      <c r="AL14" s="67">
        <v>0.25</v>
      </c>
      <c r="AM14" s="120">
        <f t="shared" si="5"/>
        <v>55.2</v>
      </c>
      <c r="AN14" s="125">
        <f t="shared" si="6"/>
        <v>126.96</v>
      </c>
      <c r="AO14" s="26"/>
    </row>
    <row r="15" spans="1:41" ht="19.5" customHeight="1" thickBot="1" x14ac:dyDescent="0.25">
      <c r="A15" s="138" t="s">
        <v>53</v>
      </c>
      <c r="B15" s="128">
        <v>0.3</v>
      </c>
      <c r="C15" s="128">
        <v>0.85</v>
      </c>
      <c r="D15" s="133">
        <v>7.2</v>
      </c>
      <c r="E15" s="29" t="s">
        <v>2</v>
      </c>
      <c r="F15" s="29" t="s">
        <v>3</v>
      </c>
      <c r="G15" s="30">
        <v>1</v>
      </c>
      <c r="H15" s="29" t="s">
        <v>33</v>
      </c>
      <c r="I15" s="80" t="s">
        <v>38</v>
      </c>
      <c r="J15" s="27" t="s">
        <v>15</v>
      </c>
      <c r="K15" s="174">
        <f t="shared" si="0"/>
        <v>1.8360000000000001</v>
      </c>
      <c r="L15" s="174">
        <f t="shared" si="1"/>
        <v>0.14400000000000004</v>
      </c>
      <c r="M15" s="174">
        <f t="shared" si="2"/>
        <v>12.24</v>
      </c>
      <c r="N15" s="175">
        <f t="shared" si="3"/>
        <v>4.2839999999999998</v>
      </c>
      <c r="O15" s="37" t="s">
        <v>4</v>
      </c>
      <c r="P15" s="28" t="s">
        <v>29</v>
      </c>
      <c r="Q15" s="29">
        <f t="shared" si="9"/>
        <v>7.6000000000000005</v>
      </c>
      <c r="R15" s="30">
        <v>2</v>
      </c>
      <c r="S15" s="144">
        <f t="shared" si="10"/>
        <v>15.200000000000001</v>
      </c>
      <c r="T15" s="37" t="s">
        <v>5</v>
      </c>
      <c r="U15" s="28" t="s">
        <v>29</v>
      </c>
      <c r="V15" s="126">
        <f t="shared" si="7"/>
        <v>7.6000000000000005</v>
      </c>
      <c r="W15" s="30">
        <v>9</v>
      </c>
      <c r="X15" s="144">
        <f t="shared" si="8"/>
        <v>68.400000000000006</v>
      </c>
      <c r="Y15" s="37" t="s">
        <v>4</v>
      </c>
      <c r="Z15" s="28"/>
      <c r="AA15" s="60"/>
      <c r="AB15" s="60"/>
      <c r="AC15" s="30"/>
      <c r="AD15" s="151">
        <f>(AA15+AB15)*AC15*G15</f>
        <v>0</v>
      </c>
      <c r="AE15" s="37" t="s">
        <v>5</v>
      </c>
      <c r="AF15" s="28"/>
      <c r="AG15" s="60"/>
      <c r="AH15" s="30"/>
      <c r="AI15" s="160">
        <f>G15*AG15*AH15</f>
        <v>0</v>
      </c>
      <c r="AJ15" s="61" t="s">
        <v>26</v>
      </c>
      <c r="AK15" s="29">
        <f t="shared" si="4"/>
        <v>2.2999999999999998</v>
      </c>
      <c r="AL15" s="30">
        <v>0.25</v>
      </c>
      <c r="AM15" s="82">
        <f t="shared" si="5"/>
        <v>28.8</v>
      </c>
      <c r="AN15" s="166">
        <f t="shared" si="6"/>
        <v>66.239999999999995</v>
      </c>
      <c r="AO15" s="26"/>
    </row>
    <row r="16" spans="1:41" ht="19.5" customHeight="1" x14ac:dyDescent="0.2">
      <c r="A16" s="141" t="s">
        <v>54</v>
      </c>
      <c r="B16" s="134">
        <v>0.25</v>
      </c>
      <c r="C16" s="134">
        <v>0.7</v>
      </c>
      <c r="D16" s="135">
        <v>3.7</v>
      </c>
      <c r="E16" s="97" t="s">
        <v>2</v>
      </c>
      <c r="F16" s="97" t="s">
        <v>3</v>
      </c>
      <c r="G16" s="23">
        <v>4</v>
      </c>
      <c r="H16" s="97" t="s">
        <v>33</v>
      </c>
      <c r="I16" s="66" t="s">
        <v>38</v>
      </c>
      <c r="J16" s="18" t="s">
        <v>15</v>
      </c>
      <c r="K16" s="180">
        <f t="shared" si="0"/>
        <v>2.59</v>
      </c>
      <c r="L16" s="180">
        <f t="shared" si="1"/>
        <v>0.25900000000000001</v>
      </c>
      <c r="M16" s="180">
        <f t="shared" si="2"/>
        <v>20.72</v>
      </c>
      <c r="N16" s="181">
        <f t="shared" si="3"/>
        <v>6.734</v>
      </c>
      <c r="O16" s="36" t="s">
        <v>4</v>
      </c>
      <c r="P16" s="20" t="s">
        <v>28</v>
      </c>
      <c r="Q16" s="97">
        <f t="shared" si="9"/>
        <v>4.1000000000000005</v>
      </c>
      <c r="R16" s="23">
        <v>2</v>
      </c>
      <c r="S16" s="147">
        <f t="shared" si="10"/>
        <v>32.800000000000004</v>
      </c>
      <c r="T16" s="36" t="s">
        <v>5</v>
      </c>
      <c r="U16" s="20" t="s">
        <v>28</v>
      </c>
      <c r="V16" s="97">
        <f t="shared" si="7"/>
        <v>4.1000000000000005</v>
      </c>
      <c r="W16" s="23">
        <v>8</v>
      </c>
      <c r="X16" s="147">
        <f t="shared" si="8"/>
        <v>131.20000000000002</v>
      </c>
      <c r="Y16" s="36" t="s">
        <v>4</v>
      </c>
      <c r="Z16" s="20"/>
      <c r="AA16" s="38"/>
      <c r="AB16" s="38"/>
      <c r="AC16" s="23"/>
      <c r="AD16" s="154">
        <f t="shared" ref="AD16:AD32" si="11">($AA16+$AB16)*$AC16*$G16</f>
        <v>0</v>
      </c>
      <c r="AE16" s="36" t="s">
        <v>5</v>
      </c>
      <c r="AF16" s="20"/>
      <c r="AG16" s="38"/>
      <c r="AH16" s="23"/>
      <c r="AI16" s="163">
        <f t="shared" ref="AI16:AI39" si="12">$G16*$AG16*$AH16</f>
        <v>0</v>
      </c>
      <c r="AJ16" s="58" t="s">
        <v>26</v>
      </c>
      <c r="AK16" s="97">
        <f t="shared" si="4"/>
        <v>1.9</v>
      </c>
      <c r="AL16" s="23">
        <v>0.25</v>
      </c>
      <c r="AM16" s="81">
        <f t="shared" si="5"/>
        <v>59.2</v>
      </c>
      <c r="AN16" s="167">
        <f t="shared" si="6"/>
        <v>112.48</v>
      </c>
      <c r="AO16" s="26"/>
    </row>
    <row r="17" spans="1:41" ht="19.5" customHeight="1" thickBot="1" x14ac:dyDescent="0.25">
      <c r="A17" s="138" t="s">
        <v>54</v>
      </c>
      <c r="B17" s="128">
        <v>0.25</v>
      </c>
      <c r="C17" s="128">
        <v>0.7</v>
      </c>
      <c r="D17" s="133">
        <v>8</v>
      </c>
      <c r="E17" s="29" t="s">
        <v>2</v>
      </c>
      <c r="F17" s="29" t="s">
        <v>3</v>
      </c>
      <c r="G17" s="30">
        <v>1</v>
      </c>
      <c r="H17" s="29" t="s">
        <v>33</v>
      </c>
      <c r="I17" s="80" t="s">
        <v>38</v>
      </c>
      <c r="J17" s="27" t="s">
        <v>15</v>
      </c>
      <c r="K17" s="174">
        <f t="shared" si="0"/>
        <v>1.4</v>
      </c>
      <c r="L17" s="174">
        <f t="shared" si="1"/>
        <v>0.13999999999999999</v>
      </c>
      <c r="M17" s="174">
        <f t="shared" si="2"/>
        <v>11.2</v>
      </c>
      <c r="N17" s="175">
        <f t="shared" si="3"/>
        <v>3.6399999999999997</v>
      </c>
      <c r="O17" s="37" t="s">
        <v>4</v>
      </c>
      <c r="P17" s="28" t="s">
        <v>28</v>
      </c>
      <c r="Q17" s="29">
        <f t="shared" si="9"/>
        <v>8.4</v>
      </c>
      <c r="R17" s="30">
        <v>2</v>
      </c>
      <c r="S17" s="144">
        <f t="shared" ref="S17:S39" si="13">$Q17*$R17*$G17</f>
        <v>16.8</v>
      </c>
      <c r="T17" s="37" t="s">
        <v>5</v>
      </c>
      <c r="U17" s="28" t="s">
        <v>28</v>
      </c>
      <c r="V17" s="29">
        <f t="shared" si="7"/>
        <v>8.4</v>
      </c>
      <c r="W17" s="30">
        <v>8</v>
      </c>
      <c r="X17" s="144">
        <f t="shared" si="8"/>
        <v>67.2</v>
      </c>
      <c r="Y17" s="37" t="s">
        <v>4</v>
      </c>
      <c r="Z17" s="28"/>
      <c r="AA17" s="31"/>
      <c r="AB17" s="31"/>
      <c r="AC17" s="30"/>
      <c r="AD17" s="151">
        <f t="shared" si="11"/>
        <v>0</v>
      </c>
      <c r="AE17" s="37" t="s">
        <v>5</v>
      </c>
      <c r="AF17" s="28"/>
      <c r="AG17" s="29"/>
      <c r="AH17" s="30"/>
      <c r="AI17" s="160">
        <f t="shared" si="12"/>
        <v>0</v>
      </c>
      <c r="AJ17" s="61" t="s">
        <v>26</v>
      </c>
      <c r="AK17" s="29">
        <f t="shared" si="4"/>
        <v>1.9</v>
      </c>
      <c r="AL17" s="30">
        <v>0.25</v>
      </c>
      <c r="AM17" s="82">
        <f t="shared" si="5"/>
        <v>32</v>
      </c>
      <c r="AN17" s="166">
        <f t="shared" si="6"/>
        <v>60.8</v>
      </c>
      <c r="AO17" s="26"/>
    </row>
    <row r="18" spans="1:41" ht="19.5" customHeight="1" x14ac:dyDescent="0.2">
      <c r="A18" s="141" t="s">
        <v>55</v>
      </c>
      <c r="B18" s="134">
        <v>0.3</v>
      </c>
      <c r="C18" s="134">
        <v>0.85</v>
      </c>
      <c r="D18" s="135">
        <v>4.5999999999999996</v>
      </c>
      <c r="E18" s="97" t="s">
        <v>2</v>
      </c>
      <c r="F18" s="97" t="s">
        <v>3</v>
      </c>
      <c r="G18" s="23">
        <v>1</v>
      </c>
      <c r="H18" s="97" t="s">
        <v>33</v>
      </c>
      <c r="I18" s="66" t="s">
        <v>38</v>
      </c>
      <c r="J18" s="18" t="s">
        <v>15</v>
      </c>
      <c r="K18" s="180">
        <f t="shared" si="0"/>
        <v>1.1729999999999998</v>
      </c>
      <c r="L18" s="180">
        <f t="shared" si="1"/>
        <v>9.2000000000000012E-2</v>
      </c>
      <c r="M18" s="180">
        <f t="shared" si="2"/>
        <v>7.8199999999999994</v>
      </c>
      <c r="N18" s="181">
        <f t="shared" si="3"/>
        <v>2.7369999999999997</v>
      </c>
      <c r="O18" s="36" t="s">
        <v>4</v>
      </c>
      <c r="P18" s="20" t="s">
        <v>29</v>
      </c>
      <c r="Q18" s="97">
        <f t="shared" si="9"/>
        <v>5</v>
      </c>
      <c r="R18" s="23">
        <v>2</v>
      </c>
      <c r="S18" s="147">
        <f t="shared" si="13"/>
        <v>10</v>
      </c>
      <c r="T18" s="36" t="s">
        <v>5</v>
      </c>
      <c r="U18" s="20" t="s">
        <v>29</v>
      </c>
      <c r="V18" s="97">
        <f t="shared" si="7"/>
        <v>5</v>
      </c>
      <c r="W18" s="23">
        <v>10</v>
      </c>
      <c r="X18" s="147">
        <f t="shared" si="8"/>
        <v>50</v>
      </c>
      <c r="Y18" s="36" t="s">
        <v>4</v>
      </c>
      <c r="Z18" s="20"/>
      <c r="AA18" s="32"/>
      <c r="AB18" s="32"/>
      <c r="AC18" s="23"/>
      <c r="AD18" s="154">
        <f t="shared" si="11"/>
        <v>0</v>
      </c>
      <c r="AE18" s="36" t="s">
        <v>5</v>
      </c>
      <c r="AF18" s="20"/>
      <c r="AG18" s="97"/>
      <c r="AH18" s="23"/>
      <c r="AI18" s="163">
        <f t="shared" si="12"/>
        <v>0</v>
      </c>
      <c r="AJ18" s="58" t="s">
        <v>26</v>
      </c>
      <c r="AK18" s="97">
        <f t="shared" si="4"/>
        <v>2.2999999999999998</v>
      </c>
      <c r="AL18" s="23">
        <v>0.25</v>
      </c>
      <c r="AM18" s="81">
        <f t="shared" si="5"/>
        <v>18.399999999999999</v>
      </c>
      <c r="AN18" s="167">
        <f t="shared" si="6"/>
        <v>42.319999999999993</v>
      </c>
      <c r="AO18" s="26"/>
    </row>
    <row r="19" spans="1:41" ht="19.5" customHeight="1" thickBot="1" x14ac:dyDescent="0.25">
      <c r="A19" s="138" t="s">
        <v>55</v>
      </c>
      <c r="B19" s="128">
        <v>0.3</v>
      </c>
      <c r="C19" s="128">
        <v>0.85</v>
      </c>
      <c r="D19" s="133">
        <v>8</v>
      </c>
      <c r="E19" s="29" t="s">
        <v>2</v>
      </c>
      <c r="F19" s="29" t="s">
        <v>3</v>
      </c>
      <c r="G19" s="30">
        <v>1</v>
      </c>
      <c r="H19" s="29" t="s">
        <v>33</v>
      </c>
      <c r="I19" s="80" t="s">
        <v>38</v>
      </c>
      <c r="J19" s="27" t="s">
        <v>15</v>
      </c>
      <c r="K19" s="174">
        <f t="shared" si="0"/>
        <v>2.04</v>
      </c>
      <c r="L19" s="174">
        <f t="shared" si="1"/>
        <v>0.16000000000000003</v>
      </c>
      <c r="M19" s="174">
        <f t="shared" si="2"/>
        <v>13.6</v>
      </c>
      <c r="N19" s="175">
        <f t="shared" si="3"/>
        <v>4.76</v>
      </c>
      <c r="O19" s="37" t="s">
        <v>4</v>
      </c>
      <c r="P19" s="28" t="s">
        <v>29</v>
      </c>
      <c r="Q19" s="29">
        <f t="shared" si="9"/>
        <v>8.4</v>
      </c>
      <c r="R19" s="30">
        <v>2</v>
      </c>
      <c r="S19" s="144">
        <f t="shared" si="13"/>
        <v>16.8</v>
      </c>
      <c r="T19" s="37" t="s">
        <v>5</v>
      </c>
      <c r="U19" s="28" t="s">
        <v>29</v>
      </c>
      <c r="V19" s="29">
        <f t="shared" si="7"/>
        <v>8.4</v>
      </c>
      <c r="W19" s="30">
        <v>10</v>
      </c>
      <c r="X19" s="144">
        <f t="shared" si="8"/>
        <v>84</v>
      </c>
      <c r="Y19" s="37" t="s">
        <v>4</v>
      </c>
      <c r="Z19" s="28"/>
      <c r="AA19" s="31"/>
      <c r="AB19" s="31"/>
      <c r="AC19" s="30"/>
      <c r="AD19" s="151">
        <f t="shared" si="11"/>
        <v>0</v>
      </c>
      <c r="AE19" s="37" t="s">
        <v>5</v>
      </c>
      <c r="AF19" s="28"/>
      <c r="AG19" s="29"/>
      <c r="AH19" s="30"/>
      <c r="AI19" s="160">
        <f t="shared" si="12"/>
        <v>0</v>
      </c>
      <c r="AJ19" s="61" t="s">
        <v>26</v>
      </c>
      <c r="AK19" s="29">
        <f t="shared" si="4"/>
        <v>2.2999999999999998</v>
      </c>
      <c r="AL19" s="30">
        <v>0.25</v>
      </c>
      <c r="AM19" s="82">
        <f t="shared" si="5"/>
        <v>32</v>
      </c>
      <c r="AN19" s="166">
        <f t="shared" si="6"/>
        <v>73.599999999999994</v>
      </c>
      <c r="AO19" s="26"/>
    </row>
    <row r="20" spans="1:41" ht="19.5" customHeight="1" x14ac:dyDescent="0.2">
      <c r="A20" s="141" t="s">
        <v>56</v>
      </c>
      <c r="B20" s="134">
        <v>0.3</v>
      </c>
      <c r="C20" s="134">
        <v>0.7</v>
      </c>
      <c r="D20" s="135">
        <v>8</v>
      </c>
      <c r="E20" s="97" t="s">
        <v>2</v>
      </c>
      <c r="F20" s="97" t="s">
        <v>3</v>
      </c>
      <c r="G20" s="23">
        <v>1</v>
      </c>
      <c r="H20" s="97" t="s">
        <v>33</v>
      </c>
      <c r="I20" s="66" t="s">
        <v>38</v>
      </c>
      <c r="J20" s="18" t="s">
        <v>15</v>
      </c>
      <c r="K20" s="180">
        <f t="shared" si="0"/>
        <v>1.68</v>
      </c>
      <c r="L20" s="180">
        <f t="shared" si="1"/>
        <v>0.16000000000000003</v>
      </c>
      <c r="M20" s="180">
        <f t="shared" si="2"/>
        <v>11.2</v>
      </c>
      <c r="N20" s="181">
        <f t="shared" si="3"/>
        <v>3.9199999999999995</v>
      </c>
      <c r="O20" s="36" t="s">
        <v>4</v>
      </c>
      <c r="P20" s="20" t="s">
        <v>49</v>
      </c>
      <c r="Q20" s="97">
        <f t="shared" si="9"/>
        <v>8.4</v>
      </c>
      <c r="R20" s="23">
        <v>4</v>
      </c>
      <c r="S20" s="147">
        <f t="shared" si="13"/>
        <v>33.6</v>
      </c>
      <c r="T20" s="36" t="s">
        <v>5</v>
      </c>
      <c r="U20" s="20" t="s">
        <v>49</v>
      </c>
      <c r="V20" s="97">
        <f t="shared" si="7"/>
        <v>8.4</v>
      </c>
      <c r="W20" s="23">
        <v>9</v>
      </c>
      <c r="X20" s="147">
        <f t="shared" si="8"/>
        <v>75.600000000000009</v>
      </c>
      <c r="Y20" s="36" t="s">
        <v>4</v>
      </c>
      <c r="Z20" s="20"/>
      <c r="AA20" s="32"/>
      <c r="AB20" s="32"/>
      <c r="AC20" s="23"/>
      <c r="AD20" s="154">
        <f t="shared" si="11"/>
        <v>0</v>
      </c>
      <c r="AE20" s="36" t="s">
        <v>5</v>
      </c>
      <c r="AF20" s="20"/>
      <c r="AG20" s="97"/>
      <c r="AH20" s="23"/>
      <c r="AI20" s="163">
        <f t="shared" si="12"/>
        <v>0</v>
      </c>
      <c r="AJ20" s="58" t="s">
        <v>26</v>
      </c>
      <c r="AK20" s="97">
        <f t="shared" si="4"/>
        <v>2</v>
      </c>
      <c r="AL20" s="23">
        <v>0.2</v>
      </c>
      <c r="AM20" s="81">
        <f t="shared" si="5"/>
        <v>40</v>
      </c>
      <c r="AN20" s="167">
        <f t="shared" si="6"/>
        <v>80</v>
      </c>
      <c r="AO20" s="26"/>
    </row>
    <row r="21" spans="1:41" ht="19.5" customHeight="1" x14ac:dyDescent="0.2">
      <c r="A21" s="137" t="s">
        <v>57</v>
      </c>
      <c r="B21" s="127">
        <v>0.3</v>
      </c>
      <c r="C21" s="127">
        <v>0.7</v>
      </c>
      <c r="D21" s="136">
        <v>5</v>
      </c>
      <c r="E21" s="12" t="s">
        <v>2</v>
      </c>
      <c r="F21" s="12" t="s">
        <v>3</v>
      </c>
      <c r="G21" s="22">
        <v>1</v>
      </c>
      <c r="H21" s="12" t="s">
        <v>33</v>
      </c>
      <c r="I21" s="47" t="s">
        <v>38</v>
      </c>
      <c r="J21" s="6" t="s">
        <v>15</v>
      </c>
      <c r="K21" s="172">
        <f t="shared" si="0"/>
        <v>1.05</v>
      </c>
      <c r="L21" s="172">
        <f t="shared" si="1"/>
        <v>0.10000000000000002</v>
      </c>
      <c r="M21" s="172">
        <f t="shared" si="2"/>
        <v>7</v>
      </c>
      <c r="N21" s="173">
        <f t="shared" si="3"/>
        <v>2.4499999999999997</v>
      </c>
      <c r="O21" s="33" t="s">
        <v>4</v>
      </c>
      <c r="P21" s="16" t="s">
        <v>28</v>
      </c>
      <c r="Q21" s="12">
        <f t="shared" si="9"/>
        <v>5.4</v>
      </c>
      <c r="R21" s="22">
        <v>2</v>
      </c>
      <c r="S21" s="143">
        <f t="shared" si="13"/>
        <v>10.8</v>
      </c>
      <c r="T21" s="33" t="s">
        <v>5</v>
      </c>
      <c r="U21" s="16" t="s">
        <v>28</v>
      </c>
      <c r="V21" s="12">
        <f t="shared" si="7"/>
        <v>5.4</v>
      </c>
      <c r="W21" s="22">
        <v>10</v>
      </c>
      <c r="X21" s="143">
        <f t="shared" si="8"/>
        <v>54</v>
      </c>
      <c r="Y21" s="33" t="s">
        <v>4</v>
      </c>
      <c r="Z21" s="16"/>
      <c r="AA21" s="21"/>
      <c r="AB21" s="21"/>
      <c r="AC21" s="22"/>
      <c r="AD21" s="149">
        <f t="shared" si="11"/>
        <v>0</v>
      </c>
      <c r="AE21" s="33" t="s">
        <v>5</v>
      </c>
      <c r="AF21" s="16" t="s">
        <v>27</v>
      </c>
      <c r="AG21" s="12">
        <f>$Q21</f>
        <v>5.4</v>
      </c>
      <c r="AH21" s="22">
        <v>4</v>
      </c>
      <c r="AI21" s="159">
        <f t="shared" si="12"/>
        <v>21.6</v>
      </c>
      <c r="AJ21" s="49" t="s">
        <v>26</v>
      </c>
      <c r="AK21" s="12">
        <f t="shared" si="4"/>
        <v>2</v>
      </c>
      <c r="AL21" s="22">
        <v>0.1</v>
      </c>
      <c r="AM21" s="79">
        <f t="shared" si="5"/>
        <v>50</v>
      </c>
      <c r="AN21" s="168">
        <f t="shared" si="6"/>
        <v>100</v>
      </c>
      <c r="AO21" s="26"/>
    </row>
    <row r="22" spans="1:41" ht="19.5" customHeight="1" thickBot="1" x14ac:dyDescent="0.25">
      <c r="A22" s="138" t="s">
        <v>58</v>
      </c>
      <c r="B22" s="128">
        <v>0.3</v>
      </c>
      <c r="C22" s="128">
        <v>0.7</v>
      </c>
      <c r="D22" s="133">
        <v>1.6</v>
      </c>
      <c r="E22" s="29" t="s">
        <v>2</v>
      </c>
      <c r="F22" s="29" t="s">
        <v>3</v>
      </c>
      <c r="G22" s="30">
        <v>2</v>
      </c>
      <c r="H22" s="29" t="s">
        <v>33</v>
      </c>
      <c r="I22" s="80" t="s">
        <v>38</v>
      </c>
      <c r="J22" s="27" t="s">
        <v>15</v>
      </c>
      <c r="K22" s="174">
        <f t="shared" si="0"/>
        <v>0.67200000000000004</v>
      </c>
      <c r="L22" s="174">
        <f t="shared" si="1"/>
        <v>6.4000000000000015E-2</v>
      </c>
      <c r="M22" s="174">
        <f t="shared" si="2"/>
        <v>4.4799999999999995</v>
      </c>
      <c r="N22" s="175">
        <f t="shared" si="3"/>
        <v>1.5679999999999998</v>
      </c>
      <c r="O22" s="37" t="s">
        <v>4</v>
      </c>
      <c r="P22" s="28" t="s">
        <v>29</v>
      </c>
      <c r="Q22" s="29">
        <f t="shared" si="9"/>
        <v>2</v>
      </c>
      <c r="R22" s="30">
        <v>2</v>
      </c>
      <c r="S22" s="144">
        <f t="shared" si="13"/>
        <v>8</v>
      </c>
      <c r="T22" s="37" t="s">
        <v>5</v>
      </c>
      <c r="U22" s="28" t="s">
        <v>29</v>
      </c>
      <c r="V22" s="29">
        <f t="shared" si="7"/>
        <v>2</v>
      </c>
      <c r="W22" s="30">
        <v>5</v>
      </c>
      <c r="X22" s="144">
        <f t="shared" si="8"/>
        <v>20</v>
      </c>
      <c r="Y22" s="37" t="s">
        <v>4</v>
      </c>
      <c r="Z22" s="28"/>
      <c r="AA22" s="31"/>
      <c r="AB22" s="31"/>
      <c r="AC22" s="30"/>
      <c r="AD22" s="151">
        <f t="shared" si="11"/>
        <v>0</v>
      </c>
      <c r="AE22" s="37" t="s">
        <v>5</v>
      </c>
      <c r="AF22" s="28"/>
      <c r="AG22" s="29"/>
      <c r="AH22" s="30"/>
      <c r="AI22" s="160">
        <f t="shared" si="12"/>
        <v>0</v>
      </c>
      <c r="AJ22" s="61" t="s">
        <v>26</v>
      </c>
      <c r="AK22" s="29">
        <f t="shared" si="4"/>
        <v>2</v>
      </c>
      <c r="AL22" s="30">
        <v>0.25</v>
      </c>
      <c r="AM22" s="82">
        <f t="shared" si="5"/>
        <v>12.8</v>
      </c>
      <c r="AN22" s="166">
        <f>$AK22*$AM22</f>
        <v>25.6</v>
      </c>
      <c r="AO22" s="26"/>
    </row>
    <row r="23" spans="1:41" ht="19.5" customHeight="1" x14ac:dyDescent="0.2">
      <c r="A23" s="141" t="s">
        <v>59</v>
      </c>
      <c r="B23" s="134">
        <v>0.15</v>
      </c>
      <c r="C23" s="134">
        <v>0.4</v>
      </c>
      <c r="D23" s="135">
        <v>1.6</v>
      </c>
      <c r="E23" s="97" t="s">
        <v>2</v>
      </c>
      <c r="F23" s="97" t="s">
        <v>3</v>
      </c>
      <c r="G23" s="23">
        <v>1</v>
      </c>
      <c r="H23" s="97" t="s">
        <v>33</v>
      </c>
      <c r="I23" s="66" t="s">
        <v>38</v>
      </c>
      <c r="J23" s="18" t="s">
        <v>15</v>
      </c>
      <c r="K23" s="180">
        <f t="shared" si="0"/>
        <v>9.6000000000000002E-2</v>
      </c>
      <c r="L23" s="180">
        <f t="shared" si="1"/>
        <v>2.0000000000000004E-2</v>
      </c>
      <c r="M23" s="180">
        <f t="shared" si="2"/>
        <v>1.2800000000000002</v>
      </c>
      <c r="N23" s="181">
        <f t="shared" si="3"/>
        <v>0.35200000000000009</v>
      </c>
      <c r="O23" s="36" t="s">
        <v>4</v>
      </c>
      <c r="P23" s="20" t="s">
        <v>27</v>
      </c>
      <c r="Q23" s="97">
        <f t="shared" si="9"/>
        <v>2</v>
      </c>
      <c r="R23" s="23">
        <v>2</v>
      </c>
      <c r="S23" s="147">
        <f t="shared" si="13"/>
        <v>4</v>
      </c>
      <c r="T23" s="36" t="s">
        <v>5</v>
      </c>
      <c r="U23" s="20" t="s">
        <v>27</v>
      </c>
      <c r="V23" s="97">
        <f t="shared" si="7"/>
        <v>2</v>
      </c>
      <c r="W23" s="23">
        <v>3</v>
      </c>
      <c r="X23" s="147">
        <f t="shared" si="8"/>
        <v>6</v>
      </c>
      <c r="Y23" s="36" t="s">
        <v>4</v>
      </c>
      <c r="Z23" s="20"/>
      <c r="AA23" s="32"/>
      <c r="AB23" s="32"/>
      <c r="AC23" s="23"/>
      <c r="AD23" s="154">
        <f t="shared" si="11"/>
        <v>0</v>
      </c>
      <c r="AE23" s="36" t="s">
        <v>5</v>
      </c>
      <c r="AF23" s="20"/>
      <c r="AG23" s="97"/>
      <c r="AH23" s="23"/>
      <c r="AI23" s="163">
        <f t="shared" si="12"/>
        <v>0</v>
      </c>
      <c r="AJ23" s="58" t="s">
        <v>16</v>
      </c>
      <c r="AK23" s="97">
        <f t="shared" si="4"/>
        <v>1.1000000000000001</v>
      </c>
      <c r="AL23" s="23">
        <v>0.17499999999999999</v>
      </c>
      <c r="AM23" s="81">
        <f t="shared" si="5"/>
        <v>9.1428571428571441</v>
      </c>
      <c r="AN23" s="167">
        <f t="shared" ref="AN23:AN26" si="14">$AK23*$AM23</f>
        <v>10.057142857142859</v>
      </c>
      <c r="AO23" s="26"/>
    </row>
    <row r="24" spans="1:41" ht="19.5" customHeight="1" x14ac:dyDescent="0.2">
      <c r="A24" s="137" t="s">
        <v>23</v>
      </c>
      <c r="B24" s="127">
        <v>0.15</v>
      </c>
      <c r="C24" s="127">
        <v>0.4</v>
      </c>
      <c r="D24" s="136">
        <v>2.35</v>
      </c>
      <c r="E24" s="12" t="s">
        <v>2</v>
      </c>
      <c r="F24" s="12" t="s">
        <v>3</v>
      </c>
      <c r="G24" s="22">
        <v>1</v>
      </c>
      <c r="H24" s="12" t="s">
        <v>33</v>
      </c>
      <c r="I24" s="47" t="s">
        <v>38</v>
      </c>
      <c r="J24" s="6" t="s">
        <v>15</v>
      </c>
      <c r="K24" s="172">
        <f t="shared" ref="K24:K26" si="15">$B24*$C24*$D24*$G24</f>
        <v>0.14099999999999999</v>
      </c>
      <c r="L24" s="172">
        <f t="shared" ref="L24:L26" si="16">(($B24+0.1)*0.05*$D24*$G24)</f>
        <v>2.9375000000000002E-2</v>
      </c>
      <c r="M24" s="172">
        <f t="shared" ref="M24:M26" si="17">$C24*$D24*2*$G24</f>
        <v>1.8800000000000001</v>
      </c>
      <c r="N24" s="173">
        <f t="shared" si="3"/>
        <v>0.51700000000000013</v>
      </c>
      <c r="O24" s="89" t="s">
        <v>4</v>
      </c>
      <c r="P24" s="87" t="s">
        <v>27</v>
      </c>
      <c r="Q24" s="56">
        <f t="shared" ref="Q24:Q26" si="18">(0.4+$D24)</f>
        <v>2.75</v>
      </c>
      <c r="R24" s="88">
        <v>2</v>
      </c>
      <c r="S24" s="148">
        <f t="shared" si="13"/>
        <v>5.5</v>
      </c>
      <c r="T24" s="89" t="s">
        <v>5</v>
      </c>
      <c r="U24" s="87" t="s">
        <v>27</v>
      </c>
      <c r="V24" s="56">
        <f t="shared" ref="V24:V26" si="19">$Q24</f>
        <v>2.75</v>
      </c>
      <c r="W24" s="88">
        <v>3</v>
      </c>
      <c r="X24" s="148">
        <f t="shared" si="8"/>
        <v>8.25</v>
      </c>
      <c r="Y24" s="89" t="s">
        <v>4</v>
      </c>
      <c r="Z24" s="87" t="s">
        <v>27</v>
      </c>
      <c r="AA24" s="21">
        <f t="shared" ref="AA24:AB26" si="20">($D24/4)+(0.2)</f>
        <v>0.78750000000000009</v>
      </c>
      <c r="AB24" s="21">
        <f t="shared" si="20"/>
        <v>0.78750000000000009</v>
      </c>
      <c r="AC24" s="88">
        <v>2</v>
      </c>
      <c r="AD24" s="155">
        <f t="shared" si="11"/>
        <v>3.1500000000000004</v>
      </c>
      <c r="AE24" s="89" t="s">
        <v>5</v>
      </c>
      <c r="AF24" s="87" t="s">
        <v>27</v>
      </c>
      <c r="AG24" s="90">
        <f t="shared" ref="AG24:AG26" si="21">$D24-($D24/8*2)</f>
        <v>1.7625000000000002</v>
      </c>
      <c r="AH24" s="88">
        <v>2</v>
      </c>
      <c r="AI24" s="164">
        <f t="shared" si="12"/>
        <v>3.5250000000000004</v>
      </c>
      <c r="AJ24" s="49" t="s">
        <v>16</v>
      </c>
      <c r="AK24" s="12">
        <f t="shared" ref="AK24:AK26" si="22">($B24+$C24)*2</f>
        <v>1.1000000000000001</v>
      </c>
      <c r="AL24" s="22">
        <v>0.17499999999999999</v>
      </c>
      <c r="AM24" s="79">
        <f t="shared" si="5"/>
        <v>13.428571428571431</v>
      </c>
      <c r="AN24" s="168">
        <f t="shared" si="14"/>
        <v>14.771428571428574</v>
      </c>
      <c r="AO24" s="26"/>
    </row>
    <row r="25" spans="1:41" ht="19.5" customHeight="1" x14ac:dyDescent="0.2">
      <c r="A25" s="137" t="s">
        <v>23</v>
      </c>
      <c r="B25" s="127">
        <v>0.15</v>
      </c>
      <c r="C25" s="127">
        <v>0.4</v>
      </c>
      <c r="D25" s="136">
        <v>1.85</v>
      </c>
      <c r="E25" s="12" t="s">
        <v>2</v>
      </c>
      <c r="F25" s="12" t="s">
        <v>3</v>
      </c>
      <c r="G25" s="22">
        <v>1</v>
      </c>
      <c r="H25" s="12" t="s">
        <v>33</v>
      </c>
      <c r="I25" s="47" t="s">
        <v>38</v>
      </c>
      <c r="J25" s="6" t="s">
        <v>15</v>
      </c>
      <c r="K25" s="172">
        <f t="shared" si="15"/>
        <v>0.111</v>
      </c>
      <c r="L25" s="172">
        <f t="shared" si="16"/>
        <v>2.3125000000000003E-2</v>
      </c>
      <c r="M25" s="172">
        <f t="shared" si="17"/>
        <v>1.4800000000000002</v>
      </c>
      <c r="N25" s="173">
        <f t="shared" si="3"/>
        <v>0.40700000000000008</v>
      </c>
      <c r="O25" s="89" t="s">
        <v>4</v>
      </c>
      <c r="P25" s="87" t="s">
        <v>27</v>
      </c>
      <c r="Q25" s="56">
        <f t="shared" si="18"/>
        <v>2.25</v>
      </c>
      <c r="R25" s="88">
        <v>2</v>
      </c>
      <c r="S25" s="148">
        <f t="shared" si="13"/>
        <v>4.5</v>
      </c>
      <c r="T25" s="89" t="s">
        <v>5</v>
      </c>
      <c r="U25" s="87" t="s">
        <v>27</v>
      </c>
      <c r="V25" s="56">
        <f t="shared" si="19"/>
        <v>2.25</v>
      </c>
      <c r="W25" s="88">
        <v>3</v>
      </c>
      <c r="X25" s="148">
        <f t="shared" si="8"/>
        <v>6.75</v>
      </c>
      <c r="Y25" s="89" t="s">
        <v>4</v>
      </c>
      <c r="Z25" s="87" t="s">
        <v>27</v>
      </c>
      <c r="AA25" s="21">
        <f t="shared" si="20"/>
        <v>0.66250000000000009</v>
      </c>
      <c r="AB25" s="21">
        <f t="shared" si="20"/>
        <v>0.66250000000000009</v>
      </c>
      <c r="AC25" s="88">
        <v>2</v>
      </c>
      <c r="AD25" s="155">
        <f t="shared" si="11"/>
        <v>2.6500000000000004</v>
      </c>
      <c r="AE25" s="89" t="s">
        <v>5</v>
      </c>
      <c r="AF25" s="87" t="s">
        <v>27</v>
      </c>
      <c r="AG25" s="90">
        <f t="shared" si="21"/>
        <v>1.3875000000000002</v>
      </c>
      <c r="AH25" s="88">
        <v>2</v>
      </c>
      <c r="AI25" s="164">
        <f t="shared" si="12"/>
        <v>2.7750000000000004</v>
      </c>
      <c r="AJ25" s="49" t="s">
        <v>16</v>
      </c>
      <c r="AK25" s="12">
        <f t="shared" si="22"/>
        <v>1.1000000000000001</v>
      </c>
      <c r="AL25" s="22">
        <v>0.17499999999999999</v>
      </c>
      <c r="AM25" s="79">
        <f t="shared" si="5"/>
        <v>10.571428571428573</v>
      </c>
      <c r="AN25" s="168">
        <f t="shared" si="14"/>
        <v>11.628571428571432</v>
      </c>
      <c r="AO25" s="26"/>
    </row>
    <row r="26" spans="1:41" ht="19.5" customHeight="1" x14ac:dyDescent="0.2">
      <c r="A26" s="137" t="s">
        <v>23</v>
      </c>
      <c r="B26" s="127">
        <v>0.15</v>
      </c>
      <c r="C26" s="127">
        <v>0.4</v>
      </c>
      <c r="D26" s="136">
        <v>3</v>
      </c>
      <c r="E26" s="12" t="s">
        <v>2</v>
      </c>
      <c r="F26" s="12" t="s">
        <v>3</v>
      </c>
      <c r="G26" s="22">
        <v>1</v>
      </c>
      <c r="H26" s="12" t="s">
        <v>33</v>
      </c>
      <c r="I26" s="47" t="s">
        <v>38</v>
      </c>
      <c r="J26" s="6" t="s">
        <v>15</v>
      </c>
      <c r="K26" s="172">
        <f t="shared" si="15"/>
        <v>0.18</v>
      </c>
      <c r="L26" s="172">
        <f t="shared" si="16"/>
        <v>3.7500000000000006E-2</v>
      </c>
      <c r="M26" s="172">
        <f t="shared" si="17"/>
        <v>2.4000000000000004</v>
      </c>
      <c r="N26" s="173">
        <f t="shared" si="3"/>
        <v>0.66000000000000014</v>
      </c>
      <c r="O26" s="89" t="s">
        <v>4</v>
      </c>
      <c r="P26" s="87" t="s">
        <v>27</v>
      </c>
      <c r="Q26" s="56">
        <f t="shared" si="18"/>
        <v>3.4</v>
      </c>
      <c r="R26" s="88">
        <v>2</v>
      </c>
      <c r="S26" s="148">
        <f t="shared" si="13"/>
        <v>6.8</v>
      </c>
      <c r="T26" s="89" t="s">
        <v>5</v>
      </c>
      <c r="U26" s="87" t="s">
        <v>27</v>
      </c>
      <c r="V26" s="56">
        <f t="shared" si="19"/>
        <v>3.4</v>
      </c>
      <c r="W26" s="88">
        <v>3</v>
      </c>
      <c r="X26" s="148">
        <f t="shared" si="8"/>
        <v>10.199999999999999</v>
      </c>
      <c r="Y26" s="89" t="s">
        <v>4</v>
      </c>
      <c r="Z26" s="87" t="s">
        <v>27</v>
      </c>
      <c r="AA26" s="21">
        <f t="shared" si="20"/>
        <v>0.95</v>
      </c>
      <c r="AB26" s="21">
        <f t="shared" si="20"/>
        <v>0.95</v>
      </c>
      <c r="AC26" s="88">
        <v>2</v>
      </c>
      <c r="AD26" s="155">
        <f t="shared" si="11"/>
        <v>3.8</v>
      </c>
      <c r="AE26" s="89" t="s">
        <v>5</v>
      </c>
      <c r="AF26" s="87" t="s">
        <v>27</v>
      </c>
      <c r="AG26" s="56">
        <f t="shared" si="21"/>
        <v>2.25</v>
      </c>
      <c r="AH26" s="88">
        <v>2</v>
      </c>
      <c r="AI26" s="165">
        <f t="shared" si="12"/>
        <v>4.5</v>
      </c>
      <c r="AJ26" s="49" t="s">
        <v>16</v>
      </c>
      <c r="AK26" s="12">
        <f t="shared" si="22"/>
        <v>1.1000000000000001</v>
      </c>
      <c r="AL26" s="22">
        <v>0.17499999999999999</v>
      </c>
      <c r="AM26" s="79">
        <f t="shared" si="5"/>
        <v>17.142857142857142</v>
      </c>
      <c r="AN26" s="168">
        <f t="shared" si="14"/>
        <v>18.857142857142858</v>
      </c>
      <c r="AO26" s="26"/>
    </row>
    <row r="27" spans="1:41" ht="19.5" customHeight="1" x14ac:dyDescent="0.2">
      <c r="A27" s="137" t="s">
        <v>24</v>
      </c>
      <c r="B27" s="127">
        <v>0.2</v>
      </c>
      <c r="C27" s="127">
        <v>0.45</v>
      </c>
      <c r="D27" s="136">
        <v>2.1</v>
      </c>
      <c r="E27" s="12" t="s">
        <v>2</v>
      </c>
      <c r="F27" s="12" t="s">
        <v>3</v>
      </c>
      <c r="G27" s="22">
        <v>5</v>
      </c>
      <c r="H27" s="12" t="s">
        <v>33</v>
      </c>
      <c r="I27" s="47" t="s">
        <v>38</v>
      </c>
      <c r="J27" s="6" t="s">
        <v>15</v>
      </c>
      <c r="K27" s="172">
        <f t="shared" ref="K27:K32" si="23">$B27*$C27*$D27*$G27</f>
        <v>0.94500000000000017</v>
      </c>
      <c r="L27" s="172">
        <f t="shared" ref="L27:L32" si="24">(($B27+0.1)*0.05*$D27*$G27)</f>
        <v>0.15750000000000003</v>
      </c>
      <c r="M27" s="172">
        <f t="shared" ref="M27:M32" si="25">$C27*$D27*2*$G27</f>
        <v>9.4500000000000011</v>
      </c>
      <c r="N27" s="173">
        <f t="shared" si="3"/>
        <v>2.8350000000000009</v>
      </c>
      <c r="O27" s="89" t="s">
        <v>4</v>
      </c>
      <c r="P27" s="87" t="s">
        <v>28</v>
      </c>
      <c r="Q27" s="56">
        <f t="shared" ref="Q27:Q32" si="26">(0.4+$D27)</f>
        <v>2.5</v>
      </c>
      <c r="R27" s="88">
        <v>2</v>
      </c>
      <c r="S27" s="148">
        <f t="shared" si="13"/>
        <v>25</v>
      </c>
      <c r="T27" s="89" t="s">
        <v>5</v>
      </c>
      <c r="U27" s="87" t="s">
        <v>28</v>
      </c>
      <c r="V27" s="56">
        <f t="shared" ref="V27:V32" si="27">$Q27</f>
        <v>2.5</v>
      </c>
      <c r="W27" s="88">
        <v>2</v>
      </c>
      <c r="X27" s="148">
        <f t="shared" si="8"/>
        <v>25</v>
      </c>
      <c r="Y27" s="89" t="s">
        <v>4</v>
      </c>
      <c r="Z27" s="87" t="s">
        <v>28</v>
      </c>
      <c r="AA27" s="21">
        <f t="shared" ref="AA27:AB32" si="28">($D27/4)+(0.2)</f>
        <v>0.72500000000000009</v>
      </c>
      <c r="AB27" s="21">
        <f t="shared" si="28"/>
        <v>0.72500000000000009</v>
      </c>
      <c r="AC27" s="88">
        <v>2</v>
      </c>
      <c r="AD27" s="155">
        <f t="shared" si="11"/>
        <v>14.500000000000002</v>
      </c>
      <c r="AE27" s="89" t="s">
        <v>5</v>
      </c>
      <c r="AF27" s="87" t="s">
        <v>28</v>
      </c>
      <c r="AG27" s="90">
        <f t="shared" ref="AG27:AG32" si="29">$D27-($D27/8*2)</f>
        <v>1.5750000000000002</v>
      </c>
      <c r="AH27" s="88">
        <v>2</v>
      </c>
      <c r="AI27" s="164">
        <f t="shared" si="12"/>
        <v>15.750000000000002</v>
      </c>
      <c r="AJ27" s="49" t="s">
        <v>16</v>
      </c>
      <c r="AK27" s="12">
        <f t="shared" ref="AK27:AK32" si="30">($B27+$C27)*2</f>
        <v>1.3</v>
      </c>
      <c r="AL27" s="22">
        <v>0.15</v>
      </c>
      <c r="AM27" s="79">
        <f t="shared" si="5"/>
        <v>70.000000000000014</v>
      </c>
      <c r="AN27" s="169">
        <f>$AK27*$AM27</f>
        <v>91.000000000000028</v>
      </c>
      <c r="AO27" s="26"/>
    </row>
    <row r="28" spans="1:41" ht="19.5" customHeight="1" x14ac:dyDescent="0.2">
      <c r="A28" s="137" t="s">
        <v>24</v>
      </c>
      <c r="B28" s="127">
        <v>0.2</v>
      </c>
      <c r="C28" s="127">
        <v>0.45</v>
      </c>
      <c r="D28" s="136">
        <v>1.75</v>
      </c>
      <c r="E28" s="12" t="s">
        <v>2</v>
      </c>
      <c r="F28" s="12" t="s">
        <v>3</v>
      </c>
      <c r="G28" s="22">
        <v>3</v>
      </c>
      <c r="H28" s="12" t="s">
        <v>33</v>
      </c>
      <c r="I28" s="47" t="s">
        <v>38</v>
      </c>
      <c r="J28" s="6" t="s">
        <v>15</v>
      </c>
      <c r="K28" s="172">
        <f t="shared" si="23"/>
        <v>0.47250000000000009</v>
      </c>
      <c r="L28" s="172">
        <f t="shared" si="24"/>
        <v>7.8750000000000014E-2</v>
      </c>
      <c r="M28" s="172">
        <f t="shared" si="25"/>
        <v>4.7249999999999996</v>
      </c>
      <c r="N28" s="173">
        <f t="shared" si="3"/>
        <v>1.4175000000000004</v>
      </c>
      <c r="O28" s="89" t="s">
        <v>4</v>
      </c>
      <c r="P28" s="87" t="s">
        <v>28</v>
      </c>
      <c r="Q28" s="56">
        <f t="shared" si="26"/>
        <v>2.15</v>
      </c>
      <c r="R28" s="88">
        <v>2</v>
      </c>
      <c r="S28" s="148">
        <f t="shared" si="13"/>
        <v>12.899999999999999</v>
      </c>
      <c r="T28" s="89" t="s">
        <v>5</v>
      </c>
      <c r="U28" s="87" t="s">
        <v>28</v>
      </c>
      <c r="V28" s="56">
        <f t="shared" si="27"/>
        <v>2.15</v>
      </c>
      <c r="W28" s="88">
        <v>3</v>
      </c>
      <c r="X28" s="148">
        <f t="shared" si="8"/>
        <v>19.349999999999998</v>
      </c>
      <c r="Y28" s="89" t="s">
        <v>4</v>
      </c>
      <c r="Z28" s="87" t="s">
        <v>28</v>
      </c>
      <c r="AA28" s="21">
        <f t="shared" si="28"/>
        <v>0.63749999999999996</v>
      </c>
      <c r="AB28" s="21">
        <f t="shared" si="28"/>
        <v>0.63749999999999996</v>
      </c>
      <c r="AC28" s="88">
        <v>2</v>
      </c>
      <c r="AD28" s="156">
        <f t="shared" si="11"/>
        <v>7.6499999999999995</v>
      </c>
      <c r="AE28" s="89" t="s">
        <v>5</v>
      </c>
      <c r="AF28" s="87" t="s">
        <v>28</v>
      </c>
      <c r="AG28" s="90">
        <f t="shared" si="29"/>
        <v>1.3125</v>
      </c>
      <c r="AH28" s="88">
        <v>2</v>
      </c>
      <c r="AI28" s="164">
        <f t="shared" si="12"/>
        <v>7.875</v>
      </c>
      <c r="AJ28" s="49" t="s">
        <v>16</v>
      </c>
      <c r="AK28" s="12">
        <f t="shared" si="30"/>
        <v>1.3</v>
      </c>
      <c r="AL28" s="22">
        <v>0.15</v>
      </c>
      <c r="AM28" s="79">
        <f t="shared" si="5"/>
        <v>35</v>
      </c>
      <c r="AN28" s="168">
        <f t="shared" ref="AN28:AN39" si="31">$AK28*$AM28</f>
        <v>45.5</v>
      </c>
      <c r="AO28" s="26"/>
    </row>
    <row r="29" spans="1:41" ht="19.5" customHeight="1" x14ac:dyDescent="0.2">
      <c r="A29" s="137" t="s">
        <v>60</v>
      </c>
      <c r="B29" s="127">
        <v>0.2</v>
      </c>
      <c r="C29" s="127">
        <v>0.45</v>
      </c>
      <c r="D29" s="136">
        <v>3.2</v>
      </c>
      <c r="E29" s="12" t="s">
        <v>2</v>
      </c>
      <c r="F29" s="12" t="s">
        <v>3</v>
      </c>
      <c r="G29" s="22">
        <v>1</v>
      </c>
      <c r="H29" s="12" t="s">
        <v>33</v>
      </c>
      <c r="I29" s="47" t="s">
        <v>38</v>
      </c>
      <c r="J29" s="6" t="s">
        <v>15</v>
      </c>
      <c r="K29" s="172">
        <f t="shared" si="23"/>
        <v>0.28800000000000003</v>
      </c>
      <c r="L29" s="172">
        <f t="shared" si="24"/>
        <v>4.8000000000000015E-2</v>
      </c>
      <c r="M29" s="172">
        <f t="shared" si="25"/>
        <v>2.8800000000000003</v>
      </c>
      <c r="N29" s="173">
        <f t="shared" si="3"/>
        <v>0.86400000000000032</v>
      </c>
      <c r="O29" s="89" t="s">
        <v>4</v>
      </c>
      <c r="P29" s="87" t="s">
        <v>28</v>
      </c>
      <c r="Q29" s="56">
        <f t="shared" si="26"/>
        <v>3.6</v>
      </c>
      <c r="R29" s="88">
        <v>3</v>
      </c>
      <c r="S29" s="148">
        <f t="shared" si="13"/>
        <v>10.8</v>
      </c>
      <c r="T29" s="89" t="s">
        <v>5</v>
      </c>
      <c r="U29" s="87" t="s">
        <v>28</v>
      </c>
      <c r="V29" s="56">
        <f t="shared" si="27"/>
        <v>3.6</v>
      </c>
      <c r="W29" s="88">
        <v>3</v>
      </c>
      <c r="X29" s="148">
        <f t="shared" si="8"/>
        <v>10.8</v>
      </c>
      <c r="Y29" s="89" t="s">
        <v>4</v>
      </c>
      <c r="Z29" s="87" t="s">
        <v>28</v>
      </c>
      <c r="AA29" s="21">
        <f t="shared" si="28"/>
        <v>1</v>
      </c>
      <c r="AB29" s="21">
        <f t="shared" si="28"/>
        <v>1</v>
      </c>
      <c r="AC29" s="88">
        <v>2</v>
      </c>
      <c r="AD29" s="156">
        <f t="shared" si="11"/>
        <v>4</v>
      </c>
      <c r="AE29" s="89" t="s">
        <v>5</v>
      </c>
      <c r="AF29" s="87" t="s">
        <v>28</v>
      </c>
      <c r="AG29" s="56">
        <f t="shared" si="29"/>
        <v>2.4000000000000004</v>
      </c>
      <c r="AH29" s="88">
        <v>2</v>
      </c>
      <c r="AI29" s="165">
        <f t="shared" si="12"/>
        <v>4.8000000000000007</v>
      </c>
      <c r="AJ29" s="49" t="s">
        <v>26</v>
      </c>
      <c r="AK29" s="12">
        <f t="shared" si="30"/>
        <v>1.3</v>
      </c>
      <c r="AL29" s="22">
        <v>0.15</v>
      </c>
      <c r="AM29" s="79">
        <f t="shared" si="5"/>
        <v>21.333333333333336</v>
      </c>
      <c r="AN29" s="168">
        <f t="shared" si="31"/>
        <v>27.733333333333338</v>
      </c>
      <c r="AO29" s="26"/>
    </row>
    <row r="30" spans="1:41" ht="19.5" customHeight="1" x14ac:dyDescent="0.2">
      <c r="A30" s="137" t="s">
        <v>61</v>
      </c>
      <c r="B30" s="127">
        <v>0.2</v>
      </c>
      <c r="C30" s="127">
        <v>0.4</v>
      </c>
      <c r="D30" s="136">
        <v>3.95</v>
      </c>
      <c r="E30" s="12" t="s">
        <v>2</v>
      </c>
      <c r="F30" s="12" t="s">
        <v>3</v>
      </c>
      <c r="G30" s="22">
        <v>3</v>
      </c>
      <c r="H30" s="12" t="s">
        <v>33</v>
      </c>
      <c r="I30" s="47" t="s">
        <v>38</v>
      </c>
      <c r="J30" s="6" t="s">
        <v>15</v>
      </c>
      <c r="K30" s="172">
        <f t="shared" si="23"/>
        <v>0.94800000000000018</v>
      </c>
      <c r="L30" s="172">
        <f t="shared" si="24"/>
        <v>0.17775000000000002</v>
      </c>
      <c r="M30" s="172">
        <f t="shared" si="25"/>
        <v>9.48</v>
      </c>
      <c r="N30" s="173">
        <f>($B30+0.4)*$C30*$D30*$G30</f>
        <v>2.8440000000000003</v>
      </c>
      <c r="O30" s="89" t="s">
        <v>4</v>
      </c>
      <c r="P30" s="87" t="s">
        <v>28</v>
      </c>
      <c r="Q30" s="56">
        <f t="shared" si="26"/>
        <v>4.3500000000000005</v>
      </c>
      <c r="R30" s="88">
        <v>2</v>
      </c>
      <c r="S30" s="148">
        <f t="shared" si="13"/>
        <v>26.1</v>
      </c>
      <c r="T30" s="89" t="s">
        <v>5</v>
      </c>
      <c r="U30" s="87" t="s">
        <v>28</v>
      </c>
      <c r="V30" s="56">
        <f t="shared" si="27"/>
        <v>4.3500000000000005</v>
      </c>
      <c r="W30" s="88">
        <v>2</v>
      </c>
      <c r="X30" s="148">
        <f t="shared" si="8"/>
        <v>26.1</v>
      </c>
      <c r="Y30" s="89" t="s">
        <v>4</v>
      </c>
      <c r="Z30" s="87" t="s">
        <v>28</v>
      </c>
      <c r="AA30" s="21">
        <f t="shared" si="28"/>
        <v>1.1875</v>
      </c>
      <c r="AB30" s="21">
        <f t="shared" si="28"/>
        <v>1.1875</v>
      </c>
      <c r="AC30" s="88">
        <v>2</v>
      </c>
      <c r="AD30" s="155">
        <f t="shared" si="11"/>
        <v>14.25</v>
      </c>
      <c r="AE30" s="89" t="s">
        <v>5</v>
      </c>
      <c r="AF30" s="87" t="s">
        <v>28</v>
      </c>
      <c r="AG30" s="90">
        <f t="shared" si="29"/>
        <v>2.9625000000000004</v>
      </c>
      <c r="AH30" s="88">
        <v>2</v>
      </c>
      <c r="AI30" s="164">
        <f t="shared" si="12"/>
        <v>17.775000000000002</v>
      </c>
      <c r="AJ30" s="49" t="s">
        <v>16</v>
      </c>
      <c r="AK30" s="12">
        <f t="shared" si="30"/>
        <v>1.2000000000000002</v>
      </c>
      <c r="AL30" s="22">
        <v>0.15</v>
      </c>
      <c r="AM30" s="79">
        <f t="shared" si="5"/>
        <v>79</v>
      </c>
      <c r="AN30" s="169">
        <f t="shared" si="31"/>
        <v>94.800000000000011</v>
      </c>
      <c r="AO30" s="26"/>
    </row>
    <row r="31" spans="1:41" ht="19.5" customHeight="1" x14ac:dyDescent="0.2">
      <c r="A31" s="137" t="s">
        <v>62</v>
      </c>
      <c r="B31" s="127">
        <v>0.2</v>
      </c>
      <c r="C31" s="127">
        <v>0.45</v>
      </c>
      <c r="D31" s="136">
        <v>2.5499999999999998</v>
      </c>
      <c r="E31" s="12" t="s">
        <v>2</v>
      </c>
      <c r="F31" s="12" t="s">
        <v>3</v>
      </c>
      <c r="G31" s="22">
        <v>1</v>
      </c>
      <c r="H31" s="12" t="s">
        <v>33</v>
      </c>
      <c r="I31" s="47" t="s">
        <v>38</v>
      </c>
      <c r="J31" s="6" t="s">
        <v>15</v>
      </c>
      <c r="K31" s="172">
        <f t="shared" si="23"/>
        <v>0.22950000000000001</v>
      </c>
      <c r="L31" s="172">
        <f t="shared" si="24"/>
        <v>3.8250000000000006E-2</v>
      </c>
      <c r="M31" s="172">
        <f t="shared" si="25"/>
        <v>2.2949999999999999</v>
      </c>
      <c r="N31" s="173">
        <f t="shared" ref="N31:N39" si="32">($B31+0.4)*$C31*$D31*$G31</f>
        <v>0.68850000000000011</v>
      </c>
      <c r="O31" s="89" t="s">
        <v>4</v>
      </c>
      <c r="P31" s="87" t="s">
        <v>28</v>
      </c>
      <c r="Q31" s="56">
        <f t="shared" si="26"/>
        <v>2.9499999999999997</v>
      </c>
      <c r="R31" s="88">
        <v>3</v>
      </c>
      <c r="S31" s="148">
        <f t="shared" si="13"/>
        <v>8.85</v>
      </c>
      <c r="T31" s="89" t="s">
        <v>5</v>
      </c>
      <c r="U31" s="87" t="s">
        <v>28</v>
      </c>
      <c r="V31" s="56">
        <f t="shared" si="27"/>
        <v>2.9499999999999997</v>
      </c>
      <c r="W31" s="88">
        <v>3</v>
      </c>
      <c r="X31" s="148">
        <f t="shared" si="8"/>
        <v>8.85</v>
      </c>
      <c r="Y31" s="89" t="s">
        <v>4</v>
      </c>
      <c r="Z31" s="87" t="s">
        <v>28</v>
      </c>
      <c r="AA31" s="116">
        <f t="shared" si="28"/>
        <v>0.83749999999999991</v>
      </c>
      <c r="AB31" s="116">
        <f t="shared" si="28"/>
        <v>0.83749999999999991</v>
      </c>
      <c r="AC31" s="88">
        <v>2</v>
      </c>
      <c r="AD31" s="156">
        <f t="shared" si="11"/>
        <v>3.3499999999999996</v>
      </c>
      <c r="AE31" s="89" t="s">
        <v>5</v>
      </c>
      <c r="AF31" s="87" t="s">
        <v>28</v>
      </c>
      <c r="AG31" s="56">
        <f t="shared" si="29"/>
        <v>1.9124999999999999</v>
      </c>
      <c r="AH31" s="88">
        <v>2</v>
      </c>
      <c r="AI31" s="165">
        <f t="shared" si="12"/>
        <v>3.8249999999999997</v>
      </c>
      <c r="AJ31" s="49" t="s">
        <v>26</v>
      </c>
      <c r="AK31" s="12">
        <f t="shared" si="30"/>
        <v>1.3</v>
      </c>
      <c r="AL31" s="22">
        <v>0.15</v>
      </c>
      <c r="AM31" s="79">
        <f t="shared" si="5"/>
        <v>17</v>
      </c>
      <c r="AN31" s="168">
        <f t="shared" si="31"/>
        <v>22.1</v>
      </c>
      <c r="AO31" s="26"/>
    </row>
    <row r="32" spans="1:41" ht="19.5" customHeight="1" x14ac:dyDescent="0.2">
      <c r="A32" s="137" t="s">
        <v>63</v>
      </c>
      <c r="B32" s="127">
        <v>0.2</v>
      </c>
      <c r="C32" s="127">
        <v>0.6</v>
      </c>
      <c r="D32" s="136">
        <v>4.5999999999999996</v>
      </c>
      <c r="E32" s="12" t="s">
        <v>2</v>
      </c>
      <c r="F32" s="12" t="s">
        <v>3</v>
      </c>
      <c r="G32" s="22">
        <v>1</v>
      </c>
      <c r="H32" s="12" t="s">
        <v>33</v>
      </c>
      <c r="I32" s="47" t="s">
        <v>38</v>
      </c>
      <c r="J32" s="6" t="s">
        <v>15</v>
      </c>
      <c r="K32" s="172">
        <f t="shared" si="23"/>
        <v>0.55199999999999994</v>
      </c>
      <c r="L32" s="172">
        <f t="shared" si="24"/>
        <v>6.9000000000000006E-2</v>
      </c>
      <c r="M32" s="172">
        <f t="shared" si="25"/>
        <v>5.52</v>
      </c>
      <c r="N32" s="173">
        <f t="shared" si="32"/>
        <v>1.6560000000000001</v>
      </c>
      <c r="O32" s="33" t="s">
        <v>4</v>
      </c>
      <c r="P32" s="16" t="s">
        <v>29</v>
      </c>
      <c r="Q32" s="12">
        <f t="shared" si="26"/>
        <v>5</v>
      </c>
      <c r="R32" s="22">
        <v>3</v>
      </c>
      <c r="S32" s="143">
        <f t="shared" si="13"/>
        <v>15</v>
      </c>
      <c r="T32" s="33" t="s">
        <v>5</v>
      </c>
      <c r="U32" s="16" t="s">
        <v>29</v>
      </c>
      <c r="V32" s="12">
        <f t="shared" si="27"/>
        <v>5</v>
      </c>
      <c r="W32" s="22">
        <v>3</v>
      </c>
      <c r="X32" s="143">
        <f t="shared" si="8"/>
        <v>15</v>
      </c>
      <c r="Y32" s="33" t="s">
        <v>4</v>
      </c>
      <c r="Z32" s="16" t="s">
        <v>29</v>
      </c>
      <c r="AA32" s="92">
        <f t="shared" si="28"/>
        <v>1.3499999999999999</v>
      </c>
      <c r="AB32" s="92">
        <f t="shared" si="28"/>
        <v>1.3499999999999999</v>
      </c>
      <c r="AC32" s="22">
        <v>2</v>
      </c>
      <c r="AD32" s="150">
        <f t="shared" si="11"/>
        <v>5.3999999999999995</v>
      </c>
      <c r="AE32" s="33" t="s">
        <v>5</v>
      </c>
      <c r="AF32" s="16" t="s">
        <v>29</v>
      </c>
      <c r="AG32" s="12">
        <f t="shared" si="29"/>
        <v>3.4499999999999997</v>
      </c>
      <c r="AH32" s="22">
        <v>2</v>
      </c>
      <c r="AI32" s="159">
        <f t="shared" si="12"/>
        <v>6.8999999999999995</v>
      </c>
      <c r="AJ32" s="49" t="s">
        <v>26</v>
      </c>
      <c r="AK32" s="12">
        <f t="shared" si="30"/>
        <v>1.6</v>
      </c>
      <c r="AL32" s="22">
        <v>0.2</v>
      </c>
      <c r="AM32" s="79">
        <f t="shared" si="5"/>
        <v>22.999999999999996</v>
      </c>
      <c r="AN32" s="168">
        <f t="shared" si="31"/>
        <v>36.799999999999997</v>
      </c>
      <c r="AO32" s="26"/>
    </row>
    <row r="33" spans="1:41" ht="19.5" customHeight="1" x14ac:dyDescent="0.2">
      <c r="A33" s="137" t="s">
        <v>64</v>
      </c>
      <c r="B33" s="127">
        <v>0.3</v>
      </c>
      <c r="C33" s="127">
        <v>0.6</v>
      </c>
      <c r="D33" s="136">
        <v>2.4</v>
      </c>
      <c r="E33" s="12" t="s">
        <v>2</v>
      </c>
      <c r="F33" s="12" t="s">
        <v>3</v>
      </c>
      <c r="G33" s="22">
        <v>1</v>
      </c>
      <c r="H33" s="12" t="s">
        <v>33</v>
      </c>
      <c r="I33" s="50" t="s">
        <v>39</v>
      </c>
      <c r="J33" s="6" t="s">
        <v>15</v>
      </c>
      <c r="K33" s="172">
        <f t="shared" ref="K33:K39" si="33">$B33*$C33*$D33*$G33</f>
        <v>0.432</v>
      </c>
      <c r="L33" s="172">
        <f t="shared" ref="L33:L39" si="34">(($B33+0.1)*0.05*$D33*$G33)</f>
        <v>4.8000000000000008E-2</v>
      </c>
      <c r="M33" s="172">
        <f t="shared" ref="M33:M39" si="35">$C33*$D33*2*$G33</f>
        <v>2.88</v>
      </c>
      <c r="N33" s="173">
        <f t="shared" si="32"/>
        <v>1.008</v>
      </c>
      <c r="O33" s="33" t="s">
        <v>4</v>
      </c>
      <c r="P33" s="16" t="s">
        <v>29</v>
      </c>
      <c r="Q33" s="12">
        <f>($D33+0.2)</f>
        <v>2.6</v>
      </c>
      <c r="R33" s="22">
        <v>3</v>
      </c>
      <c r="S33" s="143">
        <f t="shared" si="13"/>
        <v>7.8000000000000007</v>
      </c>
      <c r="T33" s="33" t="s">
        <v>5</v>
      </c>
      <c r="U33" s="16" t="s">
        <v>29</v>
      </c>
      <c r="V33" s="12">
        <f>$Q33</f>
        <v>2.6</v>
      </c>
      <c r="W33" s="22">
        <v>3</v>
      </c>
      <c r="X33" s="143">
        <f t="shared" si="8"/>
        <v>7.8000000000000007</v>
      </c>
      <c r="Y33" s="33" t="s">
        <v>4</v>
      </c>
      <c r="Z33" s="16" t="s">
        <v>29</v>
      </c>
      <c r="AA33" s="101">
        <f>($D33/4)+(0.2)</f>
        <v>0.8</v>
      </c>
      <c r="AB33" s="56">
        <f>$D33/3</f>
        <v>0.79999999999999993</v>
      </c>
      <c r="AC33" s="22">
        <v>3</v>
      </c>
      <c r="AD33" s="150">
        <f>(AA33+AB33)*AC33*G33</f>
        <v>4.8000000000000007</v>
      </c>
      <c r="AE33" s="33" t="s">
        <v>5</v>
      </c>
      <c r="AF33" s="16" t="s">
        <v>29</v>
      </c>
      <c r="AG33" s="12">
        <f>$D33-($D33/8*2)</f>
        <v>1.7999999999999998</v>
      </c>
      <c r="AH33" s="22">
        <v>3</v>
      </c>
      <c r="AI33" s="159">
        <f t="shared" si="12"/>
        <v>5.3999999999999995</v>
      </c>
      <c r="AJ33" s="49" t="s">
        <v>26</v>
      </c>
      <c r="AK33" s="12">
        <v>3.6</v>
      </c>
      <c r="AL33" s="22">
        <v>0.2</v>
      </c>
      <c r="AM33" s="79">
        <f t="shared" si="5"/>
        <v>11.999999999999998</v>
      </c>
      <c r="AN33" s="169">
        <f t="shared" si="31"/>
        <v>43.199999999999996</v>
      </c>
      <c r="AO33" s="26"/>
    </row>
    <row r="34" spans="1:41" ht="19.5" customHeight="1" x14ac:dyDescent="0.2">
      <c r="A34" s="137" t="s">
        <v>65</v>
      </c>
      <c r="B34" s="127">
        <v>0.3</v>
      </c>
      <c r="C34" s="127">
        <v>0.6</v>
      </c>
      <c r="D34" s="136">
        <v>1.6</v>
      </c>
      <c r="E34" s="12" t="s">
        <v>2</v>
      </c>
      <c r="F34" s="12" t="s">
        <v>3</v>
      </c>
      <c r="G34" s="22">
        <v>1</v>
      </c>
      <c r="H34" s="12" t="s">
        <v>33</v>
      </c>
      <c r="I34" s="50" t="s">
        <v>39</v>
      </c>
      <c r="J34" s="6" t="s">
        <v>15</v>
      </c>
      <c r="K34" s="172">
        <f t="shared" si="33"/>
        <v>0.28799999999999998</v>
      </c>
      <c r="L34" s="172">
        <f t="shared" si="34"/>
        <v>3.2000000000000008E-2</v>
      </c>
      <c r="M34" s="172">
        <f t="shared" si="35"/>
        <v>1.92</v>
      </c>
      <c r="N34" s="173">
        <f t="shared" si="32"/>
        <v>0.67200000000000004</v>
      </c>
      <c r="O34" s="33" t="s">
        <v>4</v>
      </c>
      <c r="P34" s="16" t="s">
        <v>29</v>
      </c>
      <c r="Q34" s="12">
        <f>($D34+0.2)</f>
        <v>1.8</v>
      </c>
      <c r="R34" s="22">
        <v>6</v>
      </c>
      <c r="S34" s="143">
        <f t="shared" si="13"/>
        <v>10.8</v>
      </c>
      <c r="T34" s="33" t="s">
        <v>5</v>
      </c>
      <c r="U34" s="16" t="s">
        <v>29</v>
      </c>
      <c r="V34" s="12">
        <f>$Q34</f>
        <v>1.8</v>
      </c>
      <c r="W34" s="22">
        <v>3</v>
      </c>
      <c r="X34" s="143">
        <f t="shared" si="8"/>
        <v>5.4</v>
      </c>
      <c r="Y34" s="33" t="s">
        <v>4</v>
      </c>
      <c r="Z34" s="16" t="s">
        <v>29</v>
      </c>
      <c r="AA34" s="101"/>
      <c r="AB34" s="56"/>
      <c r="AC34" s="22"/>
      <c r="AD34" s="150">
        <f>(AA34+AB34)*AC34*G34</f>
        <v>0</v>
      </c>
      <c r="AE34" s="33" t="s">
        <v>5</v>
      </c>
      <c r="AF34" s="16" t="s">
        <v>29</v>
      </c>
      <c r="AG34" s="12"/>
      <c r="AH34" s="22"/>
      <c r="AI34" s="159">
        <f t="shared" si="12"/>
        <v>0</v>
      </c>
      <c r="AJ34" s="49" t="s">
        <v>26</v>
      </c>
      <c r="AK34" s="12">
        <v>2.8</v>
      </c>
      <c r="AL34" s="22">
        <v>0.15</v>
      </c>
      <c r="AM34" s="79">
        <f t="shared" si="5"/>
        <v>10.666666666666668</v>
      </c>
      <c r="AN34" s="168">
        <f t="shared" si="31"/>
        <v>29.866666666666667</v>
      </c>
      <c r="AO34" s="26"/>
    </row>
    <row r="35" spans="1:41" ht="19.5" customHeight="1" x14ac:dyDescent="0.2">
      <c r="A35" s="142" t="s">
        <v>68</v>
      </c>
      <c r="B35" s="127">
        <v>0.3</v>
      </c>
      <c r="C35" s="127">
        <v>0.8</v>
      </c>
      <c r="D35" s="136">
        <v>5</v>
      </c>
      <c r="E35" s="12" t="s">
        <v>2</v>
      </c>
      <c r="F35" s="12" t="s">
        <v>3</v>
      </c>
      <c r="G35" s="22">
        <v>1</v>
      </c>
      <c r="H35" s="12" t="s">
        <v>33</v>
      </c>
      <c r="I35" s="50" t="s">
        <v>39</v>
      </c>
      <c r="J35" s="6" t="s">
        <v>15</v>
      </c>
      <c r="K35" s="172">
        <f t="shared" si="33"/>
        <v>1.2</v>
      </c>
      <c r="L35" s="172">
        <f t="shared" si="34"/>
        <v>0.10000000000000002</v>
      </c>
      <c r="M35" s="172">
        <f t="shared" si="35"/>
        <v>8</v>
      </c>
      <c r="N35" s="173">
        <f t="shared" si="32"/>
        <v>2.8</v>
      </c>
      <c r="O35" s="33" t="s">
        <v>4</v>
      </c>
      <c r="P35" s="16" t="s">
        <v>29</v>
      </c>
      <c r="Q35" s="12">
        <f>($D35+0.2)</f>
        <v>5.2</v>
      </c>
      <c r="R35" s="22">
        <v>3</v>
      </c>
      <c r="S35" s="143">
        <f t="shared" si="13"/>
        <v>15.600000000000001</v>
      </c>
      <c r="T35" s="33" t="s">
        <v>5</v>
      </c>
      <c r="U35" s="16" t="s">
        <v>29</v>
      </c>
      <c r="V35" s="12">
        <f>$Q35</f>
        <v>5.2</v>
      </c>
      <c r="W35" s="22">
        <v>3</v>
      </c>
      <c r="X35" s="143">
        <f t="shared" si="8"/>
        <v>15.600000000000001</v>
      </c>
      <c r="Y35" s="33" t="s">
        <v>4</v>
      </c>
      <c r="Z35" s="16" t="s">
        <v>29</v>
      </c>
      <c r="AA35" s="102">
        <f>($D35/4)+(0.2)</f>
        <v>1.45</v>
      </c>
      <c r="AB35" s="56">
        <f>$D35/3</f>
        <v>1.6666666666666667</v>
      </c>
      <c r="AC35" s="22">
        <v>6</v>
      </c>
      <c r="AD35" s="150">
        <f>(AA35+AB35)*AC35*G35</f>
        <v>18.7</v>
      </c>
      <c r="AE35" s="33" t="s">
        <v>5</v>
      </c>
      <c r="AF35" s="16" t="s">
        <v>29</v>
      </c>
      <c r="AG35" s="12">
        <f>$D35-($D35/8*2)</f>
        <v>3.75</v>
      </c>
      <c r="AH35" s="22">
        <v>6</v>
      </c>
      <c r="AI35" s="159">
        <f t="shared" si="12"/>
        <v>22.5</v>
      </c>
      <c r="AJ35" s="49" t="s">
        <v>26</v>
      </c>
      <c r="AK35" s="12">
        <v>3.84</v>
      </c>
      <c r="AL35" s="22">
        <v>0.15</v>
      </c>
      <c r="AM35" s="79">
        <f t="shared" si="5"/>
        <v>33.333333333333336</v>
      </c>
      <c r="AN35" s="169">
        <f t="shared" si="31"/>
        <v>128</v>
      </c>
      <c r="AO35" s="26"/>
    </row>
    <row r="36" spans="1:41" ht="19.5" customHeight="1" x14ac:dyDescent="0.2">
      <c r="A36" s="142" t="s">
        <v>68</v>
      </c>
      <c r="B36" s="127">
        <v>0.3</v>
      </c>
      <c r="C36" s="127">
        <v>0.8</v>
      </c>
      <c r="D36" s="136">
        <v>6.6</v>
      </c>
      <c r="E36" s="12" t="s">
        <v>2</v>
      </c>
      <c r="F36" s="12" t="s">
        <v>3</v>
      </c>
      <c r="G36" s="22">
        <v>1</v>
      </c>
      <c r="H36" s="12" t="s">
        <v>33</v>
      </c>
      <c r="I36" s="47" t="s">
        <v>38</v>
      </c>
      <c r="J36" s="6" t="s">
        <v>15</v>
      </c>
      <c r="K36" s="172">
        <f t="shared" si="33"/>
        <v>1.5839999999999999</v>
      </c>
      <c r="L36" s="172">
        <f t="shared" si="34"/>
        <v>0.13200000000000001</v>
      </c>
      <c r="M36" s="172">
        <f t="shared" si="35"/>
        <v>10.56</v>
      </c>
      <c r="N36" s="173">
        <f t="shared" si="32"/>
        <v>3.6959999999999993</v>
      </c>
      <c r="O36" s="33" t="s">
        <v>4</v>
      </c>
      <c r="P36" s="16" t="s">
        <v>28</v>
      </c>
      <c r="Q36" s="12">
        <f>(0.4+$D36)</f>
        <v>7</v>
      </c>
      <c r="R36" s="22">
        <v>3</v>
      </c>
      <c r="S36" s="143">
        <f t="shared" si="13"/>
        <v>21</v>
      </c>
      <c r="T36" s="33" t="s">
        <v>5</v>
      </c>
      <c r="U36" s="16"/>
      <c r="V36" s="12"/>
      <c r="W36" s="22"/>
      <c r="X36" s="143">
        <f t="shared" si="8"/>
        <v>0</v>
      </c>
      <c r="Y36" s="33" t="s">
        <v>4</v>
      </c>
      <c r="Z36" s="16"/>
      <c r="AA36" s="21"/>
      <c r="AB36" s="21"/>
      <c r="AC36" s="22"/>
      <c r="AD36" s="150">
        <f>($AA36+$AB36)*$AC36*$G36</f>
        <v>0</v>
      </c>
      <c r="AE36" s="33" t="s">
        <v>5</v>
      </c>
      <c r="AF36" s="16"/>
      <c r="AG36" s="12"/>
      <c r="AH36" s="22"/>
      <c r="AI36" s="159">
        <f t="shared" si="12"/>
        <v>0</v>
      </c>
      <c r="AJ36" s="49" t="s">
        <v>26</v>
      </c>
      <c r="AK36" s="12"/>
      <c r="AL36" s="22"/>
      <c r="AM36" s="79"/>
      <c r="AN36" s="169">
        <f t="shared" si="31"/>
        <v>0</v>
      </c>
      <c r="AO36" s="26"/>
    </row>
    <row r="37" spans="1:41" ht="19.5" customHeight="1" thickBot="1" x14ac:dyDescent="0.25">
      <c r="A37" s="138" t="s">
        <v>69</v>
      </c>
      <c r="B37" s="128">
        <v>0.3</v>
      </c>
      <c r="C37" s="128">
        <v>0.8</v>
      </c>
      <c r="D37" s="133">
        <v>1.6</v>
      </c>
      <c r="E37" s="29" t="s">
        <v>2</v>
      </c>
      <c r="F37" s="29" t="s">
        <v>3</v>
      </c>
      <c r="G37" s="30">
        <v>1</v>
      </c>
      <c r="H37" s="29" t="s">
        <v>33</v>
      </c>
      <c r="I37" s="57" t="s">
        <v>39</v>
      </c>
      <c r="J37" s="27" t="s">
        <v>15</v>
      </c>
      <c r="K37" s="174">
        <f t="shared" si="33"/>
        <v>0.38400000000000001</v>
      </c>
      <c r="L37" s="174">
        <f t="shared" si="34"/>
        <v>3.2000000000000008E-2</v>
      </c>
      <c r="M37" s="174">
        <f t="shared" si="35"/>
        <v>2.5600000000000005</v>
      </c>
      <c r="N37" s="175">
        <f t="shared" si="32"/>
        <v>0.89599999999999991</v>
      </c>
      <c r="O37" s="37" t="s">
        <v>4</v>
      </c>
      <c r="P37" s="28" t="s">
        <v>29</v>
      </c>
      <c r="Q37" s="29">
        <f>($D37+0.2)</f>
        <v>1.8</v>
      </c>
      <c r="R37" s="30">
        <v>9</v>
      </c>
      <c r="S37" s="144">
        <f t="shared" si="13"/>
        <v>16.2</v>
      </c>
      <c r="T37" s="37" t="s">
        <v>5</v>
      </c>
      <c r="U37" s="28" t="s">
        <v>29</v>
      </c>
      <c r="V37" s="29">
        <f>$Q37</f>
        <v>1.8</v>
      </c>
      <c r="W37" s="30">
        <v>3</v>
      </c>
      <c r="X37" s="144">
        <f t="shared" si="8"/>
        <v>5.4</v>
      </c>
      <c r="Y37" s="37" t="s">
        <v>4</v>
      </c>
      <c r="Z37" s="28"/>
      <c r="AA37" s="42"/>
      <c r="AB37" s="60"/>
      <c r="AC37" s="30"/>
      <c r="AD37" s="157">
        <f>(AA37+AB37)*AC37*G37</f>
        <v>0</v>
      </c>
      <c r="AE37" s="37" t="s">
        <v>5</v>
      </c>
      <c r="AF37" s="28"/>
      <c r="AG37" s="29"/>
      <c r="AH37" s="30"/>
      <c r="AI37" s="160">
        <f t="shared" si="12"/>
        <v>0</v>
      </c>
      <c r="AJ37" s="61" t="s">
        <v>26</v>
      </c>
      <c r="AK37" s="29">
        <v>3.84</v>
      </c>
      <c r="AL37" s="30">
        <v>0.15</v>
      </c>
      <c r="AM37" s="82">
        <f>($D37/$AL37)*G37</f>
        <v>10.666666666666668</v>
      </c>
      <c r="AN37" s="170">
        <f t="shared" si="31"/>
        <v>40.96</v>
      </c>
      <c r="AO37" s="26"/>
    </row>
    <row r="38" spans="1:41" ht="19.5" customHeight="1" x14ac:dyDescent="0.2">
      <c r="A38" s="141" t="s">
        <v>70</v>
      </c>
      <c r="B38" s="134">
        <v>0.3</v>
      </c>
      <c r="C38" s="134">
        <v>1</v>
      </c>
      <c r="D38" s="135">
        <v>4.2</v>
      </c>
      <c r="E38" s="97" t="s">
        <v>2</v>
      </c>
      <c r="F38" s="97" t="s">
        <v>3</v>
      </c>
      <c r="G38" s="23">
        <v>2</v>
      </c>
      <c r="H38" s="97" t="s">
        <v>33</v>
      </c>
      <c r="I38" s="66" t="s">
        <v>38</v>
      </c>
      <c r="J38" s="18" t="s">
        <v>15</v>
      </c>
      <c r="K38" s="180">
        <f t="shared" si="33"/>
        <v>2.52</v>
      </c>
      <c r="L38" s="180">
        <f t="shared" si="34"/>
        <v>0.16800000000000004</v>
      </c>
      <c r="M38" s="180">
        <f t="shared" si="35"/>
        <v>16.8</v>
      </c>
      <c r="N38" s="181">
        <f t="shared" si="32"/>
        <v>5.88</v>
      </c>
      <c r="O38" s="36" t="s">
        <v>4</v>
      </c>
      <c r="P38" s="20" t="s">
        <v>29</v>
      </c>
      <c r="Q38" s="97">
        <f>(0.4+$D38)</f>
        <v>4.6000000000000005</v>
      </c>
      <c r="R38" s="23">
        <v>4</v>
      </c>
      <c r="S38" s="147">
        <f t="shared" si="13"/>
        <v>36.800000000000004</v>
      </c>
      <c r="T38" s="36" t="s">
        <v>5</v>
      </c>
      <c r="U38" s="20" t="s">
        <v>29</v>
      </c>
      <c r="V38" s="97">
        <f>$Q38</f>
        <v>4.6000000000000005</v>
      </c>
      <c r="W38" s="23">
        <v>4</v>
      </c>
      <c r="X38" s="147">
        <f t="shared" si="8"/>
        <v>36.800000000000004</v>
      </c>
      <c r="Y38" s="36" t="s">
        <v>4</v>
      </c>
      <c r="Z38" s="20" t="s">
        <v>28</v>
      </c>
      <c r="AA38" s="97">
        <f>$Q38</f>
        <v>4.6000000000000005</v>
      </c>
      <c r="AB38" s="32"/>
      <c r="AC38" s="23">
        <v>4</v>
      </c>
      <c r="AD38" s="158">
        <f>($AA38+$AB38)*$AC38*$G38</f>
        <v>36.800000000000004</v>
      </c>
      <c r="AE38" s="36" t="s">
        <v>5</v>
      </c>
      <c r="AF38" s="20" t="s">
        <v>29</v>
      </c>
      <c r="AG38" s="97">
        <f>$D38-($D38/8*2)</f>
        <v>3.1500000000000004</v>
      </c>
      <c r="AH38" s="23">
        <v>6</v>
      </c>
      <c r="AI38" s="163">
        <f t="shared" si="12"/>
        <v>37.800000000000004</v>
      </c>
      <c r="AJ38" s="58" t="s">
        <v>26</v>
      </c>
      <c r="AK38" s="97">
        <v>4.84</v>
      </c>
      <c r="AL38" s="23">
        <v>0.2</v>
      </c>
      <c r="AM38" s="81">
        <f>($D38/$AL38)*G38</f>
        <v>42</v>
      </c>
      <c r="AN38" s="171">
        <f t="shared" si="31"/>
        <v>203.28</v>
      </c>
      <c r="AO38" s="95"/>
    </row>
    <row r="39" spans="1:41" ht="19.5" customHeight="1" x14ac:dyDescent="0.2">
      <c r="A39" s="137" t="s">
        <v>71</v>
      </c>
      <c r="B39" s="127">
        <v>0.3</v>
      </c>
      <c r="C39" s="127">
        <v>1</v>
      </c>
      <c r="D39" s="136">
        <v>5</v>
      </c>
      <c r="E39" s="12" t="s">
        <v>2</v>
      </c>
      <c r="F39" s="12" t="s">
        <v>3</v>
      </c>
      <c r="G39" s="22">
        <v>2</v>
      </c>
      <c r="H39" s="12" t="s">
        <v>33</v>
      </c>
      <c r="I39" s="47" t="s">
        <v>38</v>
      </c>
      <c r="J39" s="6" t="s">
        <v>15</v>
      </c>
      <c r="K39" s="172">
        <f t="shared" si="33"/>
        <v>3</v>
      </c>
      <c r="L39" s="172">
        <f t="shared" si="34"/>
        <v>0.20000000000000004</v>
      </c>
      <c r="M39" s="172">
        <f t="shared" si="35"/>
        <v>20</v>
      </c>
      <c r="N39" s="173">
        <f t="shared" si="32"/>
        <v>7</v>
      </c>
      <c r="O39" s="33" t="s">
        <v>4</v>
      </c>
      <c r="P39" s="16" t="s">
        <v>29</v>
      </c>
      <c r="Q39" s="12">
        <f>(0.4+$D39)</f>
        <v>5.4</v>
      </c>
      <c r="R39" s="22">
        <v>4</v>
      </c>
      <c r="S39" s="143">
        <f t="shared" si="13"/>
        <v>43.2</v>
      </c>
      <c r="T39" s="33" t="s">
        <v>5</v>
      </c>
      <c r="U39" s="16" t="s">
        <v>29</v>
      </c>
      <c r="V39" s="12">
        <f>$Q39</f>
        <v>5.4</v>
      </c>
      <c r="W39" s="22">
        <v>4</v>
      </c>
      <c r="X39" s="143">
        <f t="shared" si="8"/>
        <v>43.2</v>
      </c>
      <c r="Y39" s="33" t="s">
        <v>4</v>
      </c>
      <c r="Z39" s="16" t="s">
        <v>28</v>
      </c>
      <c r="AA39" s="12">
        <f>$Q39</f>
        <v>5.4</v>
      </c>
      <c r="AB39" s="21"/>
      <c r="AC39" s="22">
        <v>4</v>
      </c>
      <c r="AD39" s="150">
        <f>($AA39+$AB39)*$AC39*$G39</f>
        <v>43.2</v>
      </c>
      <c r="AE39" s="33" t="s">
        <v>5</v>
      </c>
      <c r="AF39" s="16" t="s">
        <v>29</v>
      </c>
      <c r="AG39" s="12">
        <f>$D39-($D39/8*2)</f>
        <v>3.75</v>
      </c>
      <c r="AH39" s="22">
        <v>4</v>
      </c>
      <c r="AI39" s="159">
        <f t="shared" si="12"/>
        <v>30</v>
      </c>
      <c r="AJ39" s="49" t="s">
        <v>26</v>
      </c>
      <c r="AK39" s="12">
        <v>4.84</v>
      </c>
      <c r="AL39" s="22">
        <v>0.2</v>
      </c>
      <c r="AM39" s="79">
        <f>($D39/$AL39)*G39</f>
        <v>50</v>
      </c>
      <c r="AN39" s="169">
        <f t="shared" si="31"/>
        <v>242</v>
      </c>
      <c r="AO39" s="95"/>
    </row>
    <row r="40" spans="1:41" ht="15.75" thickBot="1" x14ac:dyDescent="0.25">
      <c r="B40" s="195"/>
      <c r="C40" s="195"/>
      <c r="D40" s="195"/>
      <c r="E40" s="195"/>
      <c r="F40" s="1"/>
      <c r="G40" s="1"/>
      <c r="H40" s="1"/>
      <c r="I40" s="5"/>
      <c r="J40" s="114" t="s">
        <v>20</v>
      </c>
      <c r="K40" s="182">
        <f>SUM($K5:$K39)</f>
        <v>46.029499999999992</v>
      </c>
      <c r="L40" s="182">
        <f>SUM($L5:$L39)</f>
        <v>4.2317500000000017</v>
      </c>
      <c r="M40" s="182">
        <f>SUM($M5:$M39)</f>
        <v>330.56</v>
      </c>
      <c r="N40" s="183">
        <f>SUM($N5:$N39)</f>
        <v>112.14149999999998</v>
      </c>
      <c r="O40" s="1"/>
      <c r="P40" s="1"/>
      <c r="Q40" s="1"/>
      <c r="R40" s="8"/>
      <c r="S40" s="1"/>
      <c r="T40" s="1"/>
      <c r="U40" s="1"/>
      <c r="V40" s="8"/>
      <c r="W40" s="1"/>
      <c r="X40" s="1"/>
      <c r="Y40" s="1"/>
      <c r="Z40" s="1"/>
      <c r="AA40" s="8"/>
      <c r="AB40" s="10"/>
      <c r="AC40" s="1"/>
      <c r="AD40" s="1"/>
      <c r="AE40" s="1"/>
      <c r="AF40" s="1"/>
      <c r="AG40" s="115"/>
      <c r="AH40" s="1"/>
      <c r="AI40" s="1"/>
      <c r="AJ40" s="8"/>
      <c r="AK40" s="1"/>
      <c r="AL40" s="1"/>
      <c r="AM40" s="1"/>
      <c r="AN40" s="1"/>
      <c r="AO40" s="1"/>
    </row>
    <row r="41" spans="1:41" ht="15" x14ac:dyDescent="0.2">
      <c r="B41" s="94"/>
      <c r="C41" s="94"/>
      <c r="D41" s="94"/>
      <c r="E41" s="94"/>
      <c r="F41" s="95"/>
      <c r="G41" s="95"/>
      <c r="H41" s="95"/>
      <c r="I41" s="14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14"/>
      <c r="AH41" s="95"/>
      <c r="AI41" s="95"/>
      <c r="AJ41" s="95"/>
      <c r="AK41" s="95"/>
      <c r="AL41" s="95"/>
      <c r="AM41" s="95"/>
      <c r="AN41" s="95"/>
      <c r="AO41" s="95"/>
    </row>
    <row r="42" spans="1:41" ht="15" x14ac:dyDescent="0.2">
      <c r="B42" s="94"/>
      <c r="C42" s="94"/>
      <c r="D42" s="94"/>
      <c r="E42" s="94"/>
      <c r="F42" s="95"/>
      <c r="G42" s="95"/>
      <c r="H42" s="95"/>
      <c r="I42" s="14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14"/>
      <c r="AH42" s="95"/>
      <c r="AI42" s="95"/>
      <c r="AJ42" s="95"/>
      <c r="AK42" s="95"/>
      <c r="AL42" s="95"/>
      <c r="AM42" s="95"/>
      <c r="AN42" s="95"/>
      <c r="AO42" s="95"/>
    </row>
    <row r="43" spans="1:41" ht="15" x14ac:dyDescent="0.2">
      <c r="B43" s="9"/>
      <c r="C43" s="9"/>
      <c r="D43" s="9"/>
      <c r="E43" s="9"/>
      <c r="F43" s="8"/>
      <c r="G43" s="8"/>
      <c r="H43" s="8"/>
      <c r="I43" s="14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14"/>
      <c r="X43" s="8"/>
      <c r="Y43" s="8"/>
      <c r="Z43" s="8"/>
      <c r="AA43" s="8"/>
      <c r="AB43" s="10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</row>
    <row r="44" spans="1:41" ht="15" x14ac:dyDescent="0.2">
      <c r="B44" s="9"/>
      <c r="C44" s="9"/>
      <c r="D44" s="9"/>
      <c r="E44" s="9"/>
      <c r="F44" s="8"/>
      <c r="G44" s="8"/>
      <c r="H44" s="8"/>
      <c r="I44" s="14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14"/>
      <c r="X44" s="8"/>
      <c r="Y44" s="8"/>
      <c r="Z44" s="8"/>
      <c r="AA44" s="8"/>
      <c r="AB44" s="10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</row>
    <row r="45" spans="1:41" ht="15" x14ac:dyDescent="0.2">
      <c r="B45" s="9"/>
      <c r="C45" s="9"/>
      <c r="D45" s="9"/>
      <c r="E45" s="9"/>
      <c r="F45" s="8"/>
      <c r="G45" s="8"/>
      <c r="H45" s="8"/>
      <c r="I45" s="14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10"/>
      <c r="AC45" s="8"/>
      <c r="AD45" s="8"/>
      <c r="AE45" s="8"/>
      <c r="AF45" s="8"/>
      <c r="AG45" s="8"/>
      <c r="AH45" s="8"/>
      <c r="AI45" s="8"/>
      <c r="AJ45" s="12"/>
      <c r="AK45" s="8"/>
      <c r="AL45" s="8"/>
      <c r="AM45" s="8"/>
      <c r="AN45" s="8"/>
      <c r="AO45" s="8"/>
    </row>
    <row r="46" spans="1:41" x14ac:dyDescent="0.2">
      <c r="B46" s="1"/>
      <c r="C46" s="8"/>
      <c r="D46" s="4"/>
      <c r="E46" s="188" t="s">
        <v>38</v>
      </c>
      <c r="F46" s="188"/>
      <c r="G46" s="188"/>
      <c r="H46" s="95"/>
      <c r="I46" s="8"/>
      <c r="J46" s="8"/>
      <c r="K46" s="8"/>
      <c r="L46" s="8"/>
      <c r="M46" s="8"/>
      <c r="N46" s="8"/>
      <c r="O46" s="187" t="s">
        <v>39</v>
      </c>
      <c r="P46" s="187"/>
      <c r="Q46" s="1"/>
      <c r="R46" s="8"/>
      <c r="S46" s="1"/>
      <c r="T46" s="1"/>
      <c r="U46" s="1"/>
      <c r="V46" s="231" t="s">
        <v>40</v>
      </c>
      <c r="W46" s="232"/>
      <c r="X46" s="1" t="s">
        <v>21</v>
      </c>
      <c r="Y46" s="1"/>
      <c r="Z46" s="1"/>
      <c r="AA46" s="8"/>
      <c r="AB46" s="187" t="s">
        <v>39</v>
      </c>
      <c r="AC46" s="187"/>
      <c r="AD46" s="1"/>
      <c r="AE46" s="1"/>
      <c r="AF46" s="1"/>
      <c r="AG46" s="8"/>
      <c r="AH46" s="1"/>
      <c r="AI46" s="1"/>
      <c r="AJ46" s="8"/>
      <c r="AK46" s="1"/>
      <c r="AL46" s="1"/>
      <c r="AM46" s="1"/>
      <c r="AN46" s="1"/>
      <c r="AO46" s="1"/>
    </row>
    <row r="47" spans="1:41" x14ac:dyDescent="0.2">
      <c r="B47" s="1"/>
      <c r="C47" s="8"/>
      <c r="D47" s="1"/>
      <c r="E47" s="1"/>
      <c r="F47" s="1"/>
      <c r="G47" s="4"/>
      <c r="H47" s="1"/>
      <c r="I47" s="8"/>
      <c r="J47" s="1"/>
      <c r="K47" s="1"/>
      <c r="L47" s="1"/>
      <c r="M47" s="1"/>
      <c r="N47" s="1"/>
      <c r="O47" s="1"/>
      <c r="P47" s="1"/>
      <c r="Q47" s="1"/>
      <c r="R47" s="8"/>
      <c r="S47" s="1"/>
      <c r="T47" s="1"/>
      <c r="U47" s="1"/>
      <c r="V47" s="8"/>
      <c r="W47" s="1"/>
      <c r="X47" s="1"/>
      <c r="Y47" s="1"/>
      <c r="Z47" s="1"/>
      <c r="AA47" s="8"/>
      <c r="AB47" s="10"/>
      <c r="AC47" s="1"/>
      <c r="AD47" s="1"/>
      <c r="AE47" s="1"/>
      <c r="AF47" s="1"/>
      <c r="AG47" s="8"/>
      <c r="AH47" s="1"/>
      <c r="AI47" s="1"/>
      <c r="AJ47" s="8"/>
      <c r="AK47" s="1"/>
      <c r="AL47" s="1"/>
      <c r="AM47" s="1"/>
      <c r="AN47" s="1"/>
      <c r="AO47" s="1"/>
    </row>
    <row r="48" spans="1:41" x14ac:dyDescent="0.2">
      <c r="B48" s="1"/>
      <c r="C48" s="8"/>
      <c r="D48" s="4"/>
      <c r="E48" s="1"/>
      <c r="F48" s="1"/>
      <c r="G48" s="1"/>
      <c r="H48" s="1"/>
      <c r="I48" s="8"/>
      <c r="J48" s="1"/>
      <c r="K48" s="1"/>
      <c r="L48" s="1"/>
      <c r="M48" s="1"/>
      <c r="N48" s="1"/>
      <c r="O48" s="1"/>
      <c r="P48" s="1"/>
      <c r="Q48" s="1"/>
      <c r="R48" s="8"/>
      <c r="S48" s="1"/>
      <c r="T48" s="1"/>
      <c r="U48" s="1"/>
      <c r="V48" s="8"/>
      <c r="W48" s="1"/>
      <c r="X48" s="1"/>
      <c r="Y48" s="1"/>
      <c r="Z48" s="1"/>
      <c r="AA48" s="8"/>
      <c r="AB48" s="10"/>
      <c r="AC48" s="1"/>
      <c r="AD48" s="1"/>
      <c r="AE48" s="1"/>
      <c r="AF48" s="1"/>
      <c r="AG48" s="8"/>
      <c r="AH48" s="1"/>
      <c r="AI48" s="1"/>
      <c r="AJ48" s="8"/>
      <c r="AK48" s="1"/>
      <c r="AL48" s="1"/>
      <c r="AM48" s="1"/>
      <c r="AN48" s="1"/>
      <c r="AO48" s="1"/>
    </row>
    <row r="49" spans="2:41" ht="20.25" customHeight="1" x14ac:dyDescent="0.2">
      <c r="B49" s="11"/>
      <c r="C49" s="11"/>
      <c r="D49" s="95"/>
      <c r="E49" s="95"/>
      <c r="F49" s="95"/>
      <c r="G49" s="1"/>
      <c r="H49" s="1"/>
      <c r="I49" s="8"/>
      <c r="J49" s="1"/>
      <c r="K49" s="1"/>
      <c r="L49" s="8"/>
      <c r="M49" s="1"/>
      <c r="N49" s="8"/>
      <c r="O49" s="1"/>
      <c r="P49" s="1"/>
      <c r="Q49" s="26"/>
      <c r="R49" s="26"/>
      <c r="S49" s="26"/>
      <c r="T49" s="1"/>
      <c r="U49" s="1"/>
      <c r="V49" s="8"/>
      <c r="W49" s="1"/>
      <c r="X49" s="1"/>
      <c r="Y49" s="1"/>
      <c r="Z49" s="1"/>
      <c r="AA49" s="8"/>
      <c r="AB49" s="10"/>
      <c r="AC49" s="1"/>
      <c r="AD49" s="1"/>
      <c r="AE49" s="1"/>
      <c r="AF49" s="1"/>
      <c r="AG49" s="8"/>
      <c r="AH49" s="1"/>
      <c r="AI49" s="1"/>
      <c r="AJ49" s="8"/>
      <c r="AK49" s="1"/>
      <c r="AL49" s="1"/>
      <c r="AM49" s="1"/>
      <c r="AN49" s="1"/>
      <c r="AO49" s="1"/>
    </row>
    <row r="50" spans="2:41" x14ac:dyDescent="0.2">
      <c r="B50" s="2"/>
      <c r="C50" s="8"/>
      <c r="D50" s="4"/>
      <c r="E50" s="2"/>
      <c r="F50" s="2"/>
      <c r="G50" s="4"/>
      <c r="H50" s="2"/>
      <c r="I50" s="8"/>
      <c r="J50" s="1"/>
      <c r="K50" s="1"/>
      <c r="L50" s="1"/>
      <c r="M50" s="1"/>
      <c r="Q50" s="1"/>
      <c r="R50" s="8"/>
      <c r="S50" s="1"/>
      <c r="T50" s="1"/>
      <c r="U50" s="1"/>
      <c r="V50" s="8"/>
      <c r="W50" s="1"/>
      <c r="X50" s="1"/>
      <c r="Y50" s="1"/>
      <c r="Z50" s="1"/>
      <c r="AA50" s="8"/>
      <c r="AB50" s="10"/>
      <c r="AC50" s="1"/>
      <c r="AD50" s="1"/>
      <c r="AE50" s="1"/>
      <c r="AF50" s="1"/>
      <c r="AG50" s="8"/>
      <c r="AH50" s="1"/>
      <c r="AI50" s="1"/>
      <c r="AJ50" s="8"/>
      <c r="AK50" s="1"/>
      <c r="AL50" s="1"/>
      <c r="AM50" s="1"/>
      <c r="AN50" s="1"/>
      <c r="AO50" s="1"/>
    </row>
    <row r="51" spans="2:41" x14ac:dyDescent="0.2">
      <c r="B51" s="2"/>
      <c r="C51" s="8"/>
      <c r="D51" s="4"/>
      <c r="E51" s="2"/>
      <c r="F51" s="2"/>
      <c r="G51" s="4"/>
      <c r="H51" s="2"/>
      <c r="I51" s="8"/>
      <c r="J51" s="1"/>
      <c r="K51" s="1"/>
      <c r="L51" s="1"/>
      <c r="M51" s="1"/>
      <c r="N51" s="1"/>
      <c r="O51" s="1"/>
      <c r="P51" s="1"/>
      <c r="Q51" s="1"/>
      <c r="R51" s="8"/>
      <c r="S51" s="1"/>
      <c r="T51" s="1"/>
      <c r="U51" s="1"/>
      <c r="V51" s="8"/>
      <c r="W51" s="1"/>
      <c r="X51" s="1"/>
      <c r="Y51" s="1"/>
      <c r="Z51" s="1"/>
      <c r="AA51" s="8"/>
      <c r="AB51" s="10"/>
      <c r="AC51" s="1"/>
      <c r="AD51" s="1"/>
      <c r="AE51" s="1"/>
      <c r="AF51" s="1"/>
      <c r="AG51" s="8"/>
      <c r="AH51" s="1"/>
      <c r="AI51" s="1"/>
      <c r="AJ51" s="8"/>
      <c r="AK51" s="1"/>
      <c r="AL51" s="1"/>
      <c r="AM51" s="1"/>
      <c r="AN51" s="1"/>
      <c r="AO51" s="1"/>
    </row>
    <row r="52" spans="2:41" x14ac:dyDescent="0.2">
      <c r="B52" s="1"/>
      <c r="C52" s="8"/>
      <c r="D52" s="1"/>
      <c r="E52" s="1"/>
      <c r="F52" s="1"/>
      <c r="G52" s="1"/>
      <c r="H52" s="1"/>
      <c r="I52" s="8"/>
      <c r="J52" s="1"/>
      <c r="K52" s="1"/>
      <c r="L52" s="1"/>
      <c r="M52" s="1"/>
      <c r="N52" s="1"/>
      <c r="O52" s="1"/>
      <c r="P52" s="1"/>
      <c r="Q52" s="1"/>
      <c r="R52" s="8"/>
      <c r="S52" s="1"/>
      <c r="T52" s="1"/>
      <c r="U52" s="1"/>
      <c r="V52" s="8"/>
      <c r="W52" s="1"/>
      <c r="X52" s="1"/>
      <c r="Y52" s="1"/>
      <c r="Z52" s="1"/>
      <c r="AA52" s="8"/>
      <c r="AB52" s="10"/>
      <c r="AC52" s="1"/>
      <c r="AD52" s="1"/>
      <c r="AE52" s="1"/>
      <c r="AF52" s="1"/>
      <c r="AG52" s="8"/>
      <c r="AH52" s="1"/>
      <c r="AI52" s="1"/>
      <c r="AJ52" s="8"/>
      <c r="AK52" s="1"/>
      <c r="AL52" s="1"/>
      <c r="AM52" s="1"/>
      <c r="AN52" s="1"/>
      <c r="AO52" s="1"/>
    </row>
    <row r="53" spans="2:41" x14ac:dyDescent="0.2">
      <c r="B53" s="1"/>
      <c r="C53" s="8"/>
      <c r="D53" s="1"/>
      <c r="E53" s="1"/>
      <c r="F53" s="1"/>
      <c r="G53" s="1"/>
      <c r="H53" s="1"/>
      <c r="I53" s="8"/>
      <c r="J53" s="1"/>
      <c r="K53" s="1"/>
      <c r="L53" s="1"/>
      <c r="M53" s="1"/>
      <c r="N53" s="1"/>
      <c r="O53" s="1"/>
      <c r="P53" s="7"/>
      <c r="Q53" s="1"/>
      <c r="R53" s="8"/>
      <c r="S53" s="3"/>
      <c r="T53" s="1"/>
      <c r="U53" s="1"/>
      <c r="V53" s="8"/>
      <c r="W53" s="1"/>
      <c r="X53" s="1"/>
      <c r="Y53" s="1"/>
      <c r="Z53" s="1"/>
      <c r="AA53" s="8"/>
      <c r="AB53" s="10"/>
      <c r="AC53" s="1"/>
      <c r="AD53" s="1"/>
      <c r="AE53" s="1"/>
      <c r="AF53" s="1"/>
      <c r="AG53" s="8"/>
      <c r="AH53" s="1"/>
    </row>
    <row r="54" spans="2:41" x14ac:dyDescent="0.2">
      <c r="B54" s="1"/>
      <c r="C54" s="8"/>
      <c r="D54" s="1"/>
      <c r="E54" s="1"/>
      <c r="F54" s="1"/>
      <c r="G54" s="1"/>
      <c r="H54" s="1"/>
      <c r="I54" s="8"/>
      <c r="J54" s="1"/>
      <c r="K54" s="1"/>
      <c r="L54" s="1"/>
      <c r="M54" s="1"/>
      <c r="N54" s="1"/>
      <c r="O54" s="1"/>
      <c r="P54" s="1"/>
      <c r="Q54" s="1"/>
      <c r="R54" s="8"/>
      <c r="S54" s="3"/>
      <c r="T54" s="1"/>
      <c r="U54" s="1"/>
      <c r="V54" s="8"/>
      <c r="W54" s="1"/>
      <c r="X54" s="1"/>
      <c r="Y54" s="1"/>
      <c r="Z54" s="1"/>
      <c r="AA54" s="8"/>
      <c r="AB54" s="10"/>
      <c r="AC54" s="1"/>
      <c r="AD54" s="1"/>
      <c r="AE54" s="1"/>
      <c r="AF54" s="1"/>
      <c r="AG54" s="8"/>
      <c r="AH54" s="1"/>
    </row>
    <row r="55" spans="2:41" x14ac:dyDescent="0.2">
      <c r="B55" s="1"/>
      <c r="C55" s="8"/>
      <c r="D55" s="1"/>
      <c r="E55" s="1"/>
      <c r="F55" s="1"/>
      <c r="G55" s="1"/>
      <c r="I55" s="8"/>
      <c r="J55" s="1"/>
      <c r="K55" s="1"/>
      <c r="L55" s="1"/>
      <c r="M55" s="1"/>
      <c r="N55" s="1"/>
      <c r="O55" s="1"/>
      <c r="P55" s="1"/>
      <c r="Q55" s="1"/>
      <c r="R55" s="8"/>
      <c r="S55" s="1"/>
      <c r="T55" s="1"/>
      <c r="U55" s="1"/>
      <c r="V55" s="8"/>
      <c r="W55" s="1"/>
      <c r="X55" s="1"/>
      <c r="Y55" s="1"/>
    </row>
    <row r="56" spans="2:41" x14ac:dyDescent="0.2">
      <c r="B56" s="1"/>
      <c r="C56" s="8"/>
      <c r="D56" s="15"/>
      <c r="E56" s="15"/>
      <c r="F56" s="15"/>
      <c r="G56" s="1"/>
      <c r="H56" s="1"/>
      <c r="I56" s="8"/>
      <c r="J56" s="1"/>
      <c r="K56" s="230"/>
      <c r="L56" s="230"/>
      <c r="M56" s="230"/>
      <c r="N56" s="1"/>
      <c r="O56" s="1"/>
      <c r="P56" s="1"/>
      <c r="Q56" s="1"/>
      <c r="R56" s="8"/>
      <c r="S56" s="1"/>
      <c r="T56" s="1"/>
      <c r="U56" s="1"/>
      <c r="V56" s="8"/>
      <c r="W56" s="1"/>
      <c r="X56" s="1"/>
      <c r="Y56" s="1"/>
    </row>
    <row r="57" spans="2:41" x14ac:dyDescent="0.2">
      <c r="B57" s="1"/>
      <c r="C57" s="8"/>
      <c r="D57" s="103"/>
      <c r="E57" s="103"/>
      <c r="F57" s="103"/>
      <c r="G57" s="1"/>
      <c r="H57" s="1"/>
      <c r="I57" s="8"/>
      <c r="J57" s="1"/>
      <c r="K57" s="184"/>
      <c r="L57" s="184"/>
      <c r="M57" s="184"/>
      <c r="N57" s="1"/>
      <c r="O57" s="1"/>
      <c r="P57" s="1"/>
      <c r="Q57" s="1"/>
      <c r="R57" s="8"/>
      <c r="S57" s="1"/>
      <c r="T57" s="1"/>
      <c r="U57" s="1"/>
      <c r="V57" s="8"/>
      <c r="W57" s="1"/>
      <c r="X57" s="1"/>
      <c r="Y57" s="1"/>
    </row>
    <row r="58" spans="2:41" x14ac:dyDescent="0.2">
      <c r="B58" s="1"/>
      <c r="C58" s="8"/>
      <c r="D58" s="8"/>
      <c r="E58" s="184"/>
      <c r="F58" s="184"/>
      <c r="G58" s="95"/>
      <c r="H58" s="1"/>
      <c r="I58" s="8"/>
      <c r="J58" s="1"/>
      <c r="K58" s="184"/>
      <c r="L58" s="184"/>
      <c r="M58" s="184"/>
      <c r="N58" s="1"/>
      <c r="O58" s="1"/>
      <c r="P58" s="1"/>
      <c r="Q58" s="1"/>
      <c r="R58" s="8"/>
      <c r="S58" s="1"/>
      <c r="T58" s="1"/>
      <c r="U58" s="1"/>
      <c r="V58" s="8"/>
      <c r="W58" s="1"/>
      <c r="X58" s="1"/>
      <c r="Y58" s="1"/>
    </row>
    <row r="59" spans="2:41" x14ac:dyDescent="0.2">
      <c r="B59" s="1"/>
      <c r="C59" s="8"/>
      <c r="D59" s="1"/>
      <c r="E59" s="95"/>
      <c r="F59" s="103" t="s">
        <v>72</v>
      </c>
      <c r="G59" s="103"/>
      <c r="H59" s="1"/>
      <c r="I59" s="8"/>
      <c r="J59" s="1"/>
      <c r="K59" s="1"/>
      <c r="L59" s="1"/>
      <c r="M59" s="1"/>
      <c r="N59" s="103"/>
      <c r="O59" s="184" t="s">
        <v>72</v>
      </c>
      <c r="P59" s="184"/>
      <c r="Q59" s="95"/>
      <c r="R59" s="8"/>
      <c r="S59" s="1"/>
      <c r="T59" s="1"/>
      <c r="U59" s="1"/>
      <c r="V59" s="8"/>
      <c r="W59" s="1"/>
      <c r="X59" s="1"/>
      <c r="Y59" s="1"/>
    </row>
    <row r="60" spans="2:41" x14ac:dyDescent="0.2">
      <c r="B60" s="1"/>
      <c r="C60" s="8"/>
      <c r="D60" s="1"/>
      <c r="E60" s="1"/>
      <c r="F60" s="1"/>
      <c r="G60" s="1"/>
      <c r="H60" s="1"/>
      <c r="I60" s="8"/>
      <c r="J60" s="1"/>
      <c r="K60" s="1"/>
      <c r="L60" s="1"/>
      <c r="M60" s="1"/>
      <c r="N60" s="1"/>
      <c r="O60" s="1"/>
      <c r="P60" s="1"/>
      <c r="Q60" s="1"/>
      <c r="R60" s="8"/>
      <c r="S60" s="1"/>
      <c r="T60" s="1"/>
      <c r="U60" s="1"/>
      <c r="V60" s="8"/>
      <c r="W60" s="1"/>
      <c r="X60" s="1"/>
      <c r="Y60" s="1"/>
    </row>
    <row r="61" spans="2:41" ht="15" thickBot="1" x14ac:dyDescent="0.25"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</row>
    <row r="62" spans="2:41" ht="15" thickBot="1" x14ac:dyDescent="0.25">
      <c r="B62" s="95"/>
      <c r="C62" s="233" t="s">
        <v>82</v>
      </c>
      <c r="D62" s="234"/>
      <c r="E62" s="241"/>
      <c r="F62" s="242" t="s">
        <v>81</v>
      </c>
      <c r="G62" s="246"/>
      <c r="H62" s="246" t="s">
        <v>3</v>
      </c>
      <c r="I62" s="246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</row>
    <row r="63" spans="2:41" x14ac:dyDescent="0.2">
      <c r="B63" s="95"/>
      <c r="C63" s="235" t="s">
        <v>73</v>
      </c>
      <c r="D63" s="236"/>
      <c r="E63" s="96"/>
      <c r="F63" s="243">
        <f>K40*1.1</f>
        <v>50.632449999999992</v>
      </c>
      <c r="G63" s="247" t="s">
        <v>76</v>
      </c>
      <c r="H63" s="251"/>
      <c r="I63" s="25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</row>
    <row r="64" spans="2:41" x14ac:dyDescent="0.2">
      <c r="B64" s="95"/>
      <c r="C64" s="237" t="s">
        <v>74</v>
      </c>
      <c r="D64" s="238"/>
      <c r="E64" s="96"/>
      <c r="F64" s="244">
        <f>L40*1.05</f>
        <v>4.4433375000000019</v>
      </c>
      <c r="G64" s="248" t="s">
        <v>76</v>
      </c>
      <c r="H64" s="252"/>
      <c r="I64" s="256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</row>
    <row r="65" spans="2:25" x14ac:dyDescent="0.2">
      <c r="B65" s="95"/>
      <c r="C65" s="237" t="s">
        <v>75</v>
      </c>
      <c r="D65" s="238"/>
      <c r="E65" s="96"/>
      <c r="F65" s="244">
        <f>M40</f>
        <v>330.56</v>
      </c>
      <c r="G65" s="249" t="s">
        <v>77</v>
      </c>
      <c r="H65" s="252"/>
      <c r="I65" s="256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</row>
    <row r="66" spans="2:25" x14ac:dyDescent="0.2">
      <c r="B66" s="95"/>
      <c r="C66" s="237" t="s">
        <v>7</v>
      </c>
      <c r="D66" s="238"/>
      <c r="E66" s="96"/>
      <c r="F66" s="244">
        <f>N40*1.3</f>
        <v>145.78394999999998</v>
      </c>
      <c r="G66" s="248" t="s">
        <v>76</v>
      </c>
      <c r="H66" s="252"/>
      <c r="I66" s="256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</row>
    <row r="67" spans="2:25" x14ac:dyDescent="0.2">
      <c r="B67" s="95"/>
      <c r="C67" s="237" t="s">
        <v>16</v>
      </c>
      <c r="D67" s="238"/>
      <c r="E67" s="96"/>
      <c r="F67" s="244">
        <f>(SUMIF($P$5:$P$39,C67,$S$5:$S$39)+(SUMIF($U$5:$U$39,C67,$X$5:$X$39)+(SUMIF($Z$5:$Z$39,C67,$AD$5:$AD$39)+(SUMIF($AF$5:$AF$39,C67,$AI$5:$AI$39)+(SUMIF($AJ$5:$AJ$39,C67,$AN$5:$AN$39))))))*1.1</f>
        <v>315.27571428571434</v>
      </c>
      <c r="G67" s="249" t="s">
        <v>78</v>
      </c>
      <c r="H67" s="244">
        <f>F67/10</f>
        <v>31.527571428571434</v>
      </c>
      <c r="I67" s="256" t="s">
        <v>79</v>
      </c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</row>
    <row r="68" spans="2:25" x14ac:dyDescent="0.2">
      <c r="B68" s="95"/>
      <c r="C68" s="237" t="s">
        <v>26</v>
      </c>
      <c r="D68" s="238"/>
      <c r="E68" s="96"/>
      <c r="F68" s="244">
        <f>(SUMIF($P$5:$P$39,C68,$S$5:$S$39)+(SUMIF($U$5:$U$39,C68,$X$5:$X$39)+(SUMIF($Z$5:$Z$39,C68,$AD$5:$AD$39)+(SUMIF($AF$5:$AF$39,C68,$AI$5:$AI$39)+(SUMIF($AJ$5:$AJ$39,C68,$AN$5:$AN$39))))))*1.1</f>
        <v>2508.6526666666668</v>
      </c>
      <c r="G68" s="249" t="s">
        <v>78</v>
      </c>
      <c r="H68" s="244">
        <f>F68/10</f>
        <v>250.86526666666668</v>
      </c>
      <c r="I68" s="256" t="s">
        <v>79</v>
      </c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</row>
    <row r="69" spans="2:25" x14ac:dyDescent="0.2">
      <c r="B69" s="95"/>
      <c r="C69" s="237" t="s">
        <v>27</v>
      </c>
      <c r="D69" s="238"/>
      <c r="E69" s="96"/>
      <c r="F69" s="244">
        <f>(SUMIF($P$5:$P$39,C69,$S$5:$S$39)+(SUMIF($U$5:$U$39,C69,$X$5:$X$39)+(SUMIF($Z$5:$Z$39,C69,$AD$5:$AD$39)+(SUMIF($AF$5:$AF$39,C69,$AI$5:$AI$39)+(SUMIF($AJ$5:$AJ$39,C69,$AN$5:$AN$39))))))*1.12</f>
        <v>105.28000000000002</v>
      </c>
      <c r="G69" s="249" t="s">
        <v>78</v>
      </c>
      <c r="H69" s="253">
        <f>F69/12</f>
        <v>8.7733333333333352</v>
      </c>
      <c r="I69" s="256" t="s">
        <v>80</v>
      </c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</row>
    <row r="70" spans="2:25" x14ac:dyDescent="0.2">
      <c r="B70" s="95"/>
      <c r="C70" s="237" t="s">
        <v>28</v>
      </c>
      <c r="D70" s="238"/>
      <c r="E70" s="96"/>
      <c r="F70" s="244">
        <f>(SUMIF($P$5:$P$39,C70,$S$5:$S$39)+(SUMIF($U$5:$U$39,C70,$X$5:$X$39)+(SUMIF($Z$5:$Z$39,C70,$AD$5:$AD$39)+(SUMIF($AF$5:$AF$39,C70,$AI$5:$AI$39)+(SUMIF($AJ$5:$AJ$39,C70,$AN$5:$AN$39))))))*1.15</f>
        <v>1284.4637500000001</v>
      </c>
      <c r="G70" s="249" t="s">
        <v>78</v>
      </c>
      <c r="H70" s="253">
        <f t="shared" ref="H70:H73" si="36">F70/12</f>
        <v>107.03864583333335</v>
      </c>
      <c r="I70" s="256" t="s">
        <v>80</v>
      </c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</row>
    <row r="71" spans="2:25" x14ac:dyDescent="0.2">
      <c r="B71" s="95"/>
      <c r="C71" s="237" t="s">
        <v>29</v>
      </c>
      <c r="D71" s="238"/>
      <c r="E71" s="96"/>
      <c r="F71" s="244">
        <f>(SUMIF($P$5:$P$39,C71,$S$5:$S$39)+(SUMIF($U$5:$U$39,C71,$X$5:$X$39)+(SUMIF($Z$5:$Z$39,C71,$AD$5:$AD$39)+(SUMIF($AF$5:$AF$39,C71,$AI$5:$AI$39)+(SUMIF($AJ$5:$AJ$39,C71,$AN$5:$AN$39))))))*1.15</f>
        <v>1080.885</v>
      </c>
      <c r="G71" s="249" t="s">
        <v>78</v>
      </c>
      <c r="H71" s="253">
        <f t="shared" si="36"/>
        <v>90.073750000000004</v>
      </c>
      <c r="I71" s="256" t="s">
        <v>80</v>
      </c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</row>
    <row r="72" spans="2:25" x14ac:dyDescent="0.2">
      <c r="B72" s="95"/>
      <c r="C72" s="237" t="s">
        <v>49</v>
      </c>
      <c r="D72" s="238"/>
      <c r="E72" s="96"/>
      <c r="F72" s="244">
        <f>(SUMIF($P$5:$P$39,C72,$S$5:$S$39)+(SUMIF($U$5:$U$39,C72,$X$5:$X$39)+(SUMIF($Z$5:$Z$39,C72,$AD$5:$AD$39)+(SUMIF($AF$5:$AF$39,C72,$AI$5:$AI$39)+(SUMIF($AJ$5:$AJ$39,C72,$AN$5:$AN$39))))))*1.15</f>
        <v>378.88666666666666</v>
      </c>
      <c r="G72" s="249" t="s">
        <v>78</v>
      </c>
      <c r="H72" s="253">
        <f t="shared" si="36"/>
        <v>31.573888888888888</v>
      </c>
      <c r="I72" s="256" t="s">
        <v>80</v>
      </c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</row>
    <row r="73" spans="2:25" ht="15" thickBot="1" x14ac:dyDescent="0.25">
      <c r="B73" s="1"/>
      <c r="C73" s="239" t="s">
        <v>30</v>
      </c>
      <c r="D73" s="240"/>
      <c r="E73" s="8"/>
      <c r="F73" s="245">
        <f>(SUMIF($P$5:$P$39,C73,$S$5:$S$39)+(SUMIF($U$5:$U$39,C73,$X$5:$X$39)+(SUMIF($Z$5:$Z$39,C73,$AD$5:$AD$39)+(SUMIF($AF$5:$AF$39,C73,$AI$5:$AI$39)+(SUMIF($AJ$5:$AJ$39,C73,$AN$5:$AN$39))))))*1.15</f>
        <v>0</v>
      </c>
      <c r="G73" s="250" t="s">
        <v>78</v>
      </c>
      <c r="H73" s="254">
        <f t="shared" si="36"/>
        <v>0</v>
      </c>
      <c r="I73" s="257" t="s">
        <v>80</v>
      </c>
      <c r="J73" s="1"/>
      <c r="K73" s="1"/>
      <c r="L73" s="1"/>
      <c r="M73" s="1"/>
      <c r="N73" s="1"/>
      <c r="O73" s="1"/>
      <c r="P73" s="1"/>
      <c r="Q73" s="1"/>
      <c r="R73" s="8"/>
      <c r="S73" s="1"/>
      <c r="T73" s="1"/>
      <c r="U73" s="1"/>
      <c r="V73" s="8"/>
      <c r="W73" s="1"/>
      <c r="X73" s="1"/>
      <c r="Y73" s="1"/>
    </row>
    <row r="74" spans="2:25" x14ac:dyDescent="0.2">
      <c r="B74" s="26"/>
      <c r="C74" s="95"/>
      <c r="D74" s="95"/>
      <c r="E74" s="95"/>
      <c r="F74" s="95"/>
      <c r="G74" s="1"/>
      <c r="H74" s="1"/>
      <c r="I74" s="8"/>
      <c r="J74" s="1"/>
      <c r="K74" s="1"/>
      <c r="L74" s="1"/>
      <c r="M74" s="1"/>
      <c r="N74" s="1"/>
      <c r="O74" s="1"/>
      <c r="P74" s="1"/>
      <c r="Q74" s="1"/>
      <c r="R74" s="8"/>
      <c r="S74" s="1"/>
      <c r="T74" s="1"/>
      <c r="U74" s="1"/>
      <c r="V74" s="8"/>
      <c r="W74" s="1"/>
      <c r="X74" s="1"/>
      <c r="Y74" s="1"/>
    </row>
    <row r="75" spans="2:25" x14ac:dyDescent="0.2">
      <c r="B75" s="1"/>
      <c r="C75" s="95"/>
      <c r="D75" s="95"/>
      <c r="E75" s="95"/>
      <c r="F75" s="95"/>
      <c r="G75" s="1"/>
      <c r="H75" s="1"/>
      <c r="I75" s="8"/>
      <c r="J75" s="1"/>
      <c r="K75" s="1"/>
      <c r="L75" s="1"/>
      <c r="M75" s="1"/>
      <c r="N75" s="1"/>
      <c r="O75" s="1"/>
      <c r="P75" s="1"/>
      <c r="Q75" s="1"/>
      <c r="R75" s="8"/>
      <c r="S75" s="1"/>
      <c r="T75" s="1"/>
      <c r="U75" s="1"/>
      <c r="V75" s="8"/>
      <c r="W75" s="1"/>
      <c r="X75" s="1"/>
      <c r="Y75" s="1"/>
    </row>
    <row r="76" spans="2:25" x14ac:dyDescent="0.2">
      <c r="B76" s="1"/>
      <c r="C76" s="95"/>
      <c r="D76" s="95"/>
      <c r="E76" s="95"/>
      <c r="F76" s="95"/>
      <c r="G76" s="1"/>
      <c r="H76" s="1"/>
      <c r="I76" s="8"/>
      <c r="J76" s="1"/>
      <c r="K76" s="1"/>
      <c r="L76" s="1"/>
      <c r="M76" s="1"/>
      <c r="N76" s="1"/>
      <c r="O76" s="1"/>
      <c r="P76" s="1"/>
      <c r="Q76" s="1"/>
      <c r="R76" s="8"/>
      <c r="S76" s="1"/>
      <c r="T76" s="1"/>
      <c r="U76" s="1"/>
      <c r="V76" s="8"/>
      <c r="W76" s="1"/>
      <c r="X76" s="1"/>
      <c r="Y76" s="1"/>
    </row>
    <row r="77" spans="2:25" x14ac:dyDescent="0.2">
      <c r="B77" s="1"/>
      <c r="C77" s="95"/>
      <c r="D77" s="95"/>
      <c r="E77" s="95"/>
      <c r="F77" s="95"/>
      <c r="G77" s="1"/>
      <c r="H77" s="1"/>
      <c r="I77" s="8"/>
      <c r="J77" s="1"/>
      <c r="K77" s="1"/>
      <c r="L77" s="1"/>
      <c r="M77" s="1"/>
      <c r="N77" s="1"/>
      <c r="O77" s="1"/>
      <c r="P77" s="1"/>
      <c r="Q77" s="1"/>
      <c r="R77" s="8"/>
      <c r="S77" s="1"/>
      <c r="T77" s="1"/>
      <c r="U77" s="1"/>
      <c r="V77" s="8"/>
      <c r="W77" s="1"/>
      <c r="X77" s="1"/>
      <c r="Y77" s="1"/>
    </row>
    <row r="78" spans="2:25" x14ac:dyDescent="0.2">
      <c r="C78" s="95"/>
      <c r="D78" s="95"/>
      <c r="F78" s="95"/>
    </row>
    <row r="79" spans="2:25" x14ac:dyDescent="0.2">
      <c r="C79" s="95"/>
      <c r="D79" s="95"/>
      <c r="F79" s="95"/>
    </row>
    <row r="80" spans="2:25" x14ac:dyDescent="0.2">
      <c r="C80" s="95"/>
      <c r="D80" s="95"/>
      <c r="F80" s="95"/>
    </row>
    <row r="83" spans="1:40" x14ac:dyDescent="0.2">
      <c r="C83" s="184"/>
      <c r="D83" s="184"/>
      <c r="E83" s="95"/>
      <c r="F83" s="95"/>
    </row>
    <row r="84" spans="1:40" x14ac:dyDescent="0.2">
      <c r="C84" s="184"/>
      <c r="D84" s="184"/>
      <c r="E84" s="95"/>
      <c r="F84" s="95"/>
    </row>
    <row r="85" spans="1:40" x14ac:dyDescent="0.2">
      <c r="C85" s="184"/>
      <c r="D85" s="184"/>
      <c r="E85" s="95"/>
      <c r="F85" s="95"/>
    </row>
    <row r="86" spans="1:40" x14ac:dyDescent="0.2">
      <c r="C86" s="184"/>
      <c r="D86" s="184"/>
      <c r="E86" s="95"/>
      <c r="F86" s="95"/>
      <c r="J86" t="s">
        <v>16</v>
      </c>
    </row>
    <row r="87" spans="1:40" x14ac:dyDescent="0.2">
      <c r="C87" s="184"/>
      <c r="D87" s="184"/>
      <c r="F87" s="95"/>
      <c r="J87" t="s">
        <v>26</v>
      </c>
    </row>
    <row r="88" spans="1:40" x14ac:dyDescent="0.2">
      <c r="C88" s="184"/>
      <c r="D88" s="184"/>
      <c r="F88" s="95"/>
      <c r="J88" s="55" t="s">
        <v>27</v>
      </c>
    </row>
    <row r="89" spans="1:40" x14ac:dyDescent="0.2">
      <c r="C89" s="184"/>
      <c r="D89" s="184"/>
      <c r="F89" s="95"/>
      <c r="J89" t="s">
        <v>28</v>
      </c>
    </row>
    <row r="90" spans="1:40" x14ac:dyDescent="0.2">
      <c r="J90" t="s">
        <v>29</v>
      </c>
    </row>
    <row r="91" spans="1:40" x14ac:dyDescent="0.2">
      <c r="J91" t="s">
        <v>49</v>
      </c>
    </row>
    <row r="92" spans="1:40" x14ac:dyDescent="0.2">
      <c r="J92" t="s">
        <v>30</v>
      </c>
    </row>
    <row r="95" spans="1:40" x14ac:dyDescent="0.2">
      <c r="A95" s="24" t="s">
        <v>45</v>
      </c>
      <c r="B95" s="53">
        <v>0.2</v>
      </c>
      <c r="C95" s="53">
        <v>0.4</v>
      </c>
      <c r="D95" s="54">
        <v>2</v>
      </c>
      <c r="E95" s="13" t="s">
        <v>2</v>
      </c>
      <c r="F95" s="13" t="s">
        <v>3</v>
      </c>
      <c r="G95" s="35">
        <v>1</v>
      </c>
      <c r="H95" s="13" t="s">
        <v>33</v>
      </c>
      <c r="I95" s="24" t="s">
        <v>38</v>
      </c>
      <c r="J95" s="40" t="s">
        <v>15</v>
      </c>
      <c r="K95" s="41">
        <f>$B95*$C95*$D95*$G95</f>
        <v>0.16000000000000003</v>
      </c>
      <c r="L95" s="41">
        <f>(($B95+0.1)*0.05*$D95*$G95)</f>
        <v>3.0000000000000006E-2</v>
      </c>
      <c r="M95" s="41">
        <f>$C95*$D95*2*$G95</f>
        <v>1.6</v>
      </c>
      <c r="N95" s="86">
        <f t="shared" ref="N95:N97" si="37">($B95+0.4)*$C95*$D95*$G95</f>
        <v>0.48000000000000009</v>
      </c>
      <c r="O95" s="43" t="s">
        <v>4</v>
      </c>
      <c r="P95" s="16"/>
      <c r="Q95" s="12">
        <f>(0.4+$D95)</f>
        <v>2.4</v>
      </c>
      <c r="R95" s="22">
        <v>2</v>
      </c>
      <c r="S95" s="17">
        <f>$Q95*$R95*$G95</f>
        <v>4.8</v>
      </c>
      <c r="T95" s="33" t="s">
        <v>5</v>
      </c>
      <c r="U95" s="16"/>
      <c r="V95" s="12">
        <f>$Q95</f>
        <v>2.4</v>
      </c>
      <c r="W95" s="22">
        <v>3</v>
      </c>
      <c r="X95" s="17">
        <f>$V95*$W95*$G95</f>
        <v>7.1999999999999993</v>
      </c>
      <c r="Y95" s="33" t="s">
        <v>4</v>
      </c>
      <c r="Z95" s="16" t="s">
        <v>29</v>
      </c>
      <c r="AA95" s="101">
        <f>($D95/4)+(0.2)</f>
        <v>0.7</v>
      </c>
      <c r="AB95" s="21">
        <f>($D95/4)+(0.2)</f>
        <v>0.7</v>
      </c>
      <c r="AC95" s="22">
        <v>2</v>
      </c>
      <c r="AD95" s="48">
        <f>($AA95+$AB95)*$AC95*$G95</f>
        <v>2.8</v>
      </c>
      <c r="AE95" s="33" t="s">
        <v>5</v>
      </c>
      <c r="AF95" s="16"/>
      <c r="AG95" s="12">
        <f>$D95-($D95/8*2)</f>
        <v>1.5</v>
      </c>
      <c r="AH95" s="22">
        <v>3</v>
      </c>
      <c r="AI95" s="99">
        <f>$G95*$AG95*$AH95</f>
        <v>4.5</v>
      </c>
      <c r="AJ95" s="49" t="s">
        <v>26</v>
      </c>
      <c r="AK95" s="12">
        <f>($B95+$C95)*2</f>
        <v>1.2000000000000002</v>
      </c>
      <c r="AL95" s="22">
        <v>0.25</v>
      </c>
      <c r="AM95" s="79">
        <f>($D95/$AL95)*G95</f>
        <v>8</v>
      </c>
      <c r="AN95" s="25">
        <f t="shared" ref="AN95:AN97" si="38">$AK95*$AM95</f>
        <v>9.6000000000000014</v>
      </c>
    </row>
    <row r="96" spans="1:40" ht="15" thickBot="1" x14ac:dyDescent="0.25">
      <c r="A96" s="50" t="s">
        <v>46</v>
      </c>
      <c r="B96" s="51">
        <v>0.2</v>
      </c>
      <c r="C96" s="51">
        <v>0.4</v>
      </c>
      <c r="D96" s="52">
        <v>2</v>
      </c>
      <c r="E96" s="12" t="s">
        <v>2</v>
      </c>
      <c r="F96" s="12" t="s">
        <v>3</v>
      </c>
      <c r="G96" s="22">
        <v>1</v>
      </c>
      <c r="H96" s="12" t="s">
        <v>33</v>
      </c>
      <c r="I96" s="50" t="s">
        <v>39</v>
      </c>
      <c r="J96" s="18" t="s">
        <v>15</v>
      </c>
      <c r="K96" s="19">
        <f>$B96*$C96*$D96*$G96</f>
        <v>0.16000000000000003</v>
      </c>
      <c r="L96" s="19">
        <f>(($B96+0.1)*0.05*$D96*$G96)</f>
        <v>3.0000000000000006E-2</v>
      </c>
      <c r="M96" s="19">
        <f>$C96*$D96*2*$G96</f>
        <v>1.6</v>
      </c>
      <c r="N96" s="86">
        <f t="shared" si="37"/>
        <v>0.48000000000000009</v>
      </c>
      <c r="O96" s="36" t="s">
        <v>4</v>
      </c>
      <c r="P96" s="16"/>
      <c r="Q96" s="97">
        <f>($D96+0.2)</f>
        <v>2.2000000000000002</v>
      </c>
      <c r="R96" s="23">
        <v>2</v>
      </c>
      <c r="S96" s="44">
        <f>$Q96*$R96*$G96</f>
        <v>4.4000000000000004</v>
      </c>
      <c r="T96" s="45" t="s">
        <v>5</v>
      </c>
      <c r="U96" s="16"/>
      <c r="V96" s="97">
        <f>$Q96</f>
        <v>2.2000000000000002</v>
      </c>
      <c r="W96" s="23">
        <v>3</v>
      </c>
      <c r="X96" s="34">
        <f>$V96*$W96*$G96</f>
        <v>6.6000000000000005</v>
      </c>
      <c r="Y96" s="36" t="s">
        <v>4</v>
      </c>
      <c r="Z96" s="16"/>
      <c r="AA96" s="46">
        <f>($D96/4)+(0.2)</f>
        <v>0.7</v>
      </c>
      <c r="AB96" s="38">
        <f>$D96/3</f>
        <v>0.66666666666666663</v>
      </c>
      <c r="AC96" s="23">
        <v>2</v>
      </c>
      <c r="AD96" s="39">
        <f>(AA96+AB96)*AC96*G96</f>
        <v>2.7333333333333334</v>
      </c>
      <c r="AE96" s="36" t="s">
        <v>5</v>
      </c>
      <c r="AF96" s="16"/>
      <c r="AG96" s="97">
        <f>$D96-($D96/8*2)</f>
        <v>1.5</v>
      </c>
      <c r="AH96" s="23">
        <v>2</v>
      </c>
      <c r="AI96" s="100">
        <f>$G96*$AG96*$AH96</f>
        <v>3</v>
      </c>
      <c r="AJ96" s="58" t="s">
        <v>26</v>
      </c>
      <c r="AK96" s="97">
        <f>($B96+$C96)*2</f>
        <v>1.2000000000000002</v>
      </c>
      <c r="AL96" s="23">
        <v>0.15</v>
      </c>
      <c r="AM96" s="79">
        <f>($D96/$AL96)*G96</f>
        <v>13.333333333333334</v>
      </c>
      <c r="AN96" s="25">
        <f t="shared" si="38"/>
        <v>16.000000000000004</v>
      </c>
    </row>
    <row r="97" spans="1:40" x14ac:dyDescent="0.2">
      <c r="A97" s="12" t="s">
        <v>47</v>
      </c>
      <c r="B97" s="51">
        <v>0.2</v>
      </c>
      <c r="C97" s="51">
        <v>0.4</v>
      </c>
      <c r="D97" s="22">
        <v>2</v>
      </c>
      <c r="E97" s="12" t="s">
        <v>2</v>
      </c>
      <c r="F97" s="12" t="s">
        <v>3</v>
      </c>
      <c r="G97" s="22">
        <v>1</v>
      </c>
      <c r="H97" s="12" t="s">
        <v>33</v>
      </c>
      <c r="I97" s="106" t="s">
        <v>40</v>
      </c>
      <c r="J97" s="18" t="s">
        <v>15</v>
      </c>
      <c r="K97" s="19">
        <f>$B97*$C97*$D97*$G97</f>
        <v>0.16000000000000003</v>
      </c>
      <c r="L97" s="19">
        <f>(($B97+0.1)*0.05*$D97*$G97)</f>
        <v>3.0000000000000006E-2</v>
      </c>
      <c r="M97" s="19">
        <f>$C97*$D97*2*$G97</f>
        <v>1.6</v>
      </c>
      <c r="N97" s="86">
        <f t="shared" si="37"/>
        <v>0.48000000000000009</v>
      </c>
      <c r="O97" s="36" t="s">
        <v>4</v>
      </c>
      <c r="P97" s="16"/>
      <c r="Q97" s="12">
        <f>($D97)</f>
        <v>2</v>
      </c>
      <c r="R97" s="97">
        <v>2</v>
      </c>
      <c r="S97" s="17">
        <f>$Q97*$R97*$G97</f>
        <v>4</v>
      </c>
      <c r="T97" s="33" t="s">
        <v>5</v>
      </c>
      <c r="U97" s="16"/>
      <c r="V97" s="97">
        <f>$Q97</f>
        <v>2</v>
      </c>
      <c r="W97" s="97">
        <v>2</v>
      </c>
      <c r="X97" s="34">
        <f>$V97*$W97*$G97</f>
        <v>4</v>
      </c>
      <c r="Y97" s="36" t="s">
        <v>4</v>
      </c>
      <c r="Z97" s="16"/>
      <c r="AA97" s="95">
        <f>($D97/3)</f>
        <v>0.66666666666666663</v>
      </c>
      <c r="AB97" s="95">
        <f>$AA97</f>
        <v>0.66666666666666663</v>
      </c>
      <c r="AC97" s="98">
        <v>2</v>
      </c>
      <c r="AD97" s="39">
        <f>(AA97+AB97)*AC97*G97</f>
        <v>2.6666666666666665</v>
      </c>
      <c r="AE97" s="36" t="s">
        <v>5</v>
      </c>
      <c r="AF97" s="16"/>
      <c r="AG97" s="12">
        <f>$D97-($D97/8*2)</f>
        <v>1.5</v>
      </c>
      <c r="AH97" s="5">
        <v>2</v>
      </c>
      <c r="AI97" s="100">
        <f>$G97*$AG97*$AH97</f>
        <v>3</v>
      </c>
      <c r="AJ97" s="58" t="s">
        <v>26</v>
      </c>
      <c r="AK97" s="12">
        <f>($B97+$C97)*2</f>
        <v>1.2000000000000002</v>
      </c>
      <c r="AL97" s="23">
        <v>0.15</v>
      </c>
      <c r="AM97" s="79">
        <f>($D97/$AL97)*G97</f>
        <v>13.333333333333334</v>
      </c>
      <c r="AN97" s="25">
        <f t="shared" si="38"/>
        <v>16.000000000000004</v>
      </c>
    </row>
    <row r="112" spans="1:40" x14ac:dyDescent="0.2">
      <c r="J112" t="s">
        <v>16</v>
      </c>
    </row>
    <row r="113" spans="10:10" x14ac:dyDescent="0.2">
      <c r="J113" t="s">
        <v>26</v>
      </c>
    </row>
    <row r="114" spans="10:10" x14ac:dyDescent="0.2">
      <c r="J114" s="55" t="s">
        <v>27</v>
      </c>
    </row>
    <row r="115" spans="10:10" x14ac:dyDescent="0.2">
      <c r="J115" t="s">
        <v>28</v>
      </c>
    </row>
    <row r="116" spans="10:10" x14ac:dyDescent="0.2">
      <c r="J116" t="s">
        <v>29</v>
      </c>
    </row>
    <row r="117" spans="10:10" x14ac:dyDescent="0.2">
      <c r="J117" t="s">
        <v>49</v>
      </c>
    </row>
    <row r="118" spans="10:10" x14ac:dyDescent="0.2">
      <c r="J118" t="s">
        <v>30</v>
      </c>
    </row>
  </sheetData>
  <sortState ref="J6:K9">
    <sortCondition descending="1" ref="J6"/>
  </sortState>
  <mergeCells count="66">
    <mergeCell ref="C62:D62"/>
    <mergeCell ref="AM3:AM4"/>
    <mergeCell ref="K56:M56"/>
    <mergeCell ref="K57:M57"/>
    <mergeCell ref="K58:M58"/>
    <mergeCell ref="V46:W46"/>
    <mergeCell ref="AB46:AC46"/>
    <mergeCell ref="A3:A4"/>
    <mergeCell ref="AH3:AH4"/>
    <mergeCell ref="V3:V4"/>
    <mergeCell ref="P3:P4"/>
    <mergeCell ref="Q3:Q4"/>
    <mergeCell ref="R3:R4"/>
    <mergeCell ref="AA3:AA4"/>
    <mergeCell ref="AG3:AG4"/>
    <mergeCell ref="Z3:Z4"/>
    <mergeCell ref="AC3:AC4"/>
    <mergeCell ref="AF3:AF4"/>
    <mergeCell ref="W3:W4"/>
    <mergeCell ref="I3:I4"/>
    <mergeCell ref="K3:K4"/>
    <mergeCell ref="L3:L4"/>
    <mergeCell ref="B3:D3"/>
    <mergeCell ref="T3:T4"/>
    <mergeCell ref="U3:U4"/>
    <mergeCell ref="AJ3:AJ4"/>
    <mergeCell ref="AB3:AB4"/>
    <mergeCell ref="B1:N1"/>
    <mergeCell ref="B2:D2"/>
    <mergeCell ref="M3:M4"/>
    <mergeCell ref="J3:J4"/>
    <mergeCell ref="C66:D66"/>
    <mergeCell ref="C64:D64"/>
    <mergeCell ref="C63:D63"/>
    <mergeCell ref="C65:D65"/>
    <mergeCell ref="AN3:AN4"/>
    <mergeCell ref="AL3:AL4"/>
    <mergeCell ref="Y3:Y4"/>
    <mergeCell ref="B40:E40"/>
    <mergeCell ref="AE3:AE4"/>
    <mergeCell ref="S3:S4"/>
    <mergeCell ref="X3:X4"/>
    <mergeCell ref="AD3:AD4"/>
    <mergeCell ref="AI3:AI4"/>
    <mergeCell ref="AK3:AK4"/>
    <mergeCell ref="N3:N4"/>
    <mergeCell ref="O3:O4"/>
    <mergeCell ref="G3:G4"/>
    <mergeCell ref="O59:P59"/>
    <mergeCell ref="E58:F58"/>
    <mergeCell ref="O46:P46"/>
    <mergeCell ref="E46:G46"/>
    <mergeCell ref="C89:D89"/>
    <mergeCell ref="C67:D67"/>
    <mergeCell ref="C68:D68"/>
    <mergeCell ref="C69:D69"/>
    <mergeCell ref="C70:D70"/>
    <mergeCell ref="C71:D71"/>
    <mergeCell ref="C72:D72"/>
    <mergeCell ref="C73:D73"/>
    <mergeCell ref="C84:D84"/>
    <mergeCell ref="C85:D85"/>
    <mergeCell ref="C86:D86"/>
    <mergeCell ref="C87:D87"/>
    <mergeCell ref="C88:D88"/>
    <mergeCell ref="C83:D83"/>
  </mergeCells>
  <dataValidations disablePrompts="1" count="2">
    <dataValidation type="list" allowBlank="1" showInputMessage="1" showErrorMessage="1" sqref="J88:J91 J114:J117 AJ95:AJ97 AJ5:AJ39 P11 M86 U11">
      <formula1>$J$86:$J$91</formula1>
    </dataValidation>
    <dataValidation type="list" allowBlank="1" showInputMessage="1" showErrorMessage="1" sqref="K86:L86 U95:U97 P95:P97 AF95:AF97 Z95:Z97 U12:U39 P12:P39 AF5:AF39 Z5:Z39 U5:U10 P5:P10">
      <formula1>$J$86:$J$92</formula1>
    </dataValidation>
  </dataValidations>
  <pageMargins left="0.7" right="0.7" top="0.75" bottom="0.75" header="0.3" footer="0.3"/>
  <pageSetup paperSize="9" scale="5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คานชั้นล่าง</vt:lpstr>
      <vt:lpstr>Sheet2</vt:lpstr>
      <vt:lpstr>คานชั้นล่าง!Print_Area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 VU TUNG</dc:creator>
  <cp:lastModifiedBy>Windows User</cp:lastModifiedBy>
  <cp:lastPrinted>2015-04-20T05:58:06Z</cp:lastPrinted>
  <dcterms:created xsi:type="dcterms:W3CDTF">2015-03-15T07:50:17Z</dcterms:created>
  <dcterms:modified xsi:type="dcterms:W3CDTF">2015-04-20T06:16:44Z</dcterms:modified>
</cp:coreProperties>
</file>