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7065" activeTab="0"/>
  </bookViews>
  <sheets>
    <sheet name="One Way Slab" sheetId="1" r:id="rId1"/>
  </sheets>
  <definedNames>
    <definedName name="\m">'One Way Slab'!#REF!</definedName>
    <definedName name="\p">'One Way Slab'!#REF!</definedName>
    <definedName name="_Regression_Int" localSheetId="0" hidden="1">1</definedName>
    <definedName name="_xlnm.Print_Area" localSheetId="0">'One Way Slab'!$A$1:$H$23</definedName>
    <definedName name="Print_Area_MI" localSheetId="0">'One Way Slab'!$A$2:$H$38</definedName>
    <definedName name="Z_D0828AB0_1C68_4F58_A1F8_0D7A81C5EFBD_.wvu.PrintArea" localSheetId="0" hidden="1">'One Way Slab'!$A$1:$H$23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นายเอนก พ่วงสุด</author>
  </authors>
  <commentList>
    <comment ref="C2" authorId="0">
      <text>
        <r>
          <rPr>
            <b/>
            <sz val="8"/>
            <rFont val="Tahoma"/>
            <family val="0"/>
          </rPr>
          <t>นายเอนก พ่วงสุด:</t>
        </r>
        <r>
          <rPr>
            <sz val="8"/>
            <rFont val="Tahoma"/>
            <family val="0"/>
          </rPr>
          <t xml:space="preserve">
วิศวกรโยธา สย.7354
กองช่างเทศบาลเมือง
    บางบัวทอง</t>
        </r>
      </text>
    </comment>
    <comment ref="C4" authorId="0">
      <text>
        <r>
          <rPr>
            <b/>
            <sz val="8"/>
            <rFont val="Tahoma"/>
            <family val="0"/>
          </rPr>
          <t>นายเอนก พ่วงสุด:</t>
        </r>
        <r>
          <rPr>
            <sz val="8"/>
            <rFont val="Tahoma"/>
            <family val="0"/>
          </rPr>
          <t xml:space="preserve">
fc'=173
fc = 65
</t>
        </r>
      </text>
    </comment>
    <comment ref="C5" authorId="0">
      <text>
        <r>
          <rPr>
            <b/>
            <sz val="8"/>
            <rFont val="Tahoma"/>
            <family val="0"/>
          </rPr>
          <t>นายเอนก พ่วงสุด:</t>
        </r>
        <r>
          <rPr>
            <sz val="8"/>
            <rFont val="Tahoma"/>
            <family val="0"/>
          </rPr>
          <t xml:space="preserve">
RB=2,400 ksc
DB=3,000 ksc</t>
        </r>
      </text>
    </comment>
    <comment ref="H12" authorId="0">
      <text>
        <r>
          <rPr>
            <b/>
            <sz val="8"/>
            <rFont val="Tahoma"/>
            <family val="0"/>
          </rPr>
          <t>นายเอนก พ่วงสุด:</t>
        </r>
        <r>
          <rPr>
            <sz val="8"/>
            <rFont val="Tahoma"/>
            <family val="0"/>
          </rPr>
          <t xml:space="preserve">
fs= 0.5xfy</t>
        </r>
      </text>
    </comment>
    <comment ref="H11" authorId="0">
      <text>
        <r>
          <rPr>
            <b/>
            <sz val="8"/>
            <rFont val="Tahoma"/>
            <family val="0"/>
          </rPr>
          <t>นายเอนก พ่วงสุด:</t>
        </r>
        <r>
          <rPr>
            <sz val="8"/>
            <rFont val="Tahoma"/>
            <family val="0"/>
          </rPr>
          <t xml:space="preserve">
facter=0.375
fc=fc' x 0.375</t>
        </r>
      </text>
    </comment>
  </commentList>
</comments>
</file>

<file path=xl/sharedStrings.xml><?xml version="1.0" encoding="utf-8"?>
<sst xmlns="http://schemas.openxmlformats.org/spreadsheetml/2006/main" count="74" uniqueCount="61">
  <si>
    <t>ksc.</t>
  </si>
  <si>
    <t>kg/m^2</t>
  </si>
  <si>
    <t xml:space="preserve">m. </t>
  </si>
  <si>
    <t>Effective Depth</t>
  </si>
  <si>
    <t>m.</t>
  </si>
  <si>
    <t>Section Area of Steel</t>
  </si>
  <si>
    <t>cm^2</t>
  </si>
  <si>
    <t>Max. Shear Force</t>
  </si>
  <si>
    <t>kg.</t>
  </si>
  <si>
    <t>All. Shear Force</t>
  </si>
  <si>
    <t xml:space="preserve"> </t>
  </si>
  <si>
    <t>Main Steel</t>
  </si>
  <si>
    <t>Temperature Steel</t>
  </si>
  <si>
    <t>Diameter (mm.)</t>
  </si>
  <si>
    <t>Spacing(m.)</t>
  </si>
  <si>
    <t xml:space="preserve">       Spacing(m.)</t>
  </si>
  <si>
    <t xml:space="preserve">   RB6</t>
  </si>
  <si>
    <t xml:space="preserve">   RB9</t>
  </si>
  <si>
    <t>LOAD ON BEAM</t>
  </si>
  <si>
    <t xml:space="preserve">        =</t>
  </si>
  <si>
    <t>kg/m.</t>
  </si>
  <si>
    <t>fc =</t>
  </si>
  <si>
    <t>fs =</t>
  </si>
  <si>
    <t>วิศวกรผู้ออกแบบ :</t>
  </si>
  <si>
    <t>ชื่อพื้น :</t>
  </si>
  <si>
    <t>วันที่   :</t>
  </si>
  <si>
    <t>&lt;&lt; STEEL REINFORCEMENT &gt;&gt;</t>
  </si>
  <si>
    <t>นายเอนก พ่วงสุด ทะเบียน สย.7354</t>
  </si>
  <si>
    <t>Concrete</t>
  </si>
  <si>
    <t>Steel</t>
  </si>
  <si>
    <t xml:space="preserve">  Total Load</t>
  </si>
  <si>
    <t>Span Length</t>
  </si>
  <si>
    <t>Live Load</t>
  </si>
  <si>
    <t xml:space="preserve">Finish Load </t>
  </si>
  <si>
    <t>Thickness</t>
  </si>
  <si>
    <t>Covering</t>
  </si>
  <si>
    <t>L =</t>
  </si>
  <si>
    <t>LL=</t>
  </si>
  <si>
    <t>FL=</t>
  </si>
  <si>
    <t>t =</t>
  </si>
  <si>
    <t>d'=</t>
  </si>
  <si>
    <t>fy =</t>
  </si>
  <si>
    <t>fc'=</t>
  </si>
  <si>
    <t xml:space="preserve">Required Thickness t-req. </t>
  </si>
  <si>
    <t>ออกแบบพื้นคอนกรีตเสริมเหล็กทางเดียว             One Way Slab</t>
  </si>
  <si>
    <t>ใช้เหล็กขนาด</t>
  </si>
  <si>
    <t>V  =</t>
  </si>
  <si>
    <t>Vc =</t>
  </si>
  <si>
    <t>d  =</t>
  </si>
  <si>
    <t>As =</t>
  </si>
  <si>
    <t>RB 9mm @ 0.20 m</t>
  </si>
  <si>
    <t>S1</t>
  </si>
  <si>
    <t xml:space="preserve">   RB12</t>
  </si>
  <si>
    <t>RB 9mm @ 0.15 m</t>
  </si>
  <si>
    <t>Es =</t>
  </si>
  <si>
    <t>Ec =</t>
  </si>
  <si>
    <t>n   =</t>
  </si>
  <si>
    <t>k   =</t>
  </si>
  <si>
    <t xml:space="preserve"> j   =</t>
  </si>
  <si>
    <t>R   =</t>
  </si>
  <si>
    <t>d req  =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</si>
</sst>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_)"/>
    <numFmt numFmtId="188" formatCode="0.00E+00_)"/>
    <numFmt numFmtId="189" formatCode="0.000_)"/>
    <numFmt numFmtId="190" formatCode="0_)"/>
    <numFmt numFmtId="191" formatCode="0.0_)"/>
    <numFmt numFmtId="192" formatCode="dd\-mmm\-yy_)"/>
    <numFmt numFmtId="193" formatCode="_-* #,##0.000_-;\-* #,##0.000_-;_-* &quot;-&quot;??_-;_-@_-"/>
    <numFmt numFmtId="194" formatCode="_-* #,##0.0_-;\-* #,##0.0_-;_-* &quot;-&quot;??_-;_-@_-"/>
    <numFmt numFmtId="195" formatCode="_-* #,##0_-;\-* #,##0_-;_-* &quot;-&quot;??_-;_-@_-"/>
    <numFmt numFmtId="196" formatCode="0.000E+00_)"/>
    <numFmt numFmtId="197" formatCode="0.0000E+00_)"/>
    <numFmt numFmtId="198" formatCode="0.00000E+00_)"/>
    <numFmt numFmtId="199" formatCode="0.0"/>
  </numFmts>
  <fonts count="12">
    <font>
      <sz val="10"/>
      <name val="Courier"/>
      <family val="0"/>
    </font>
    <font>
      <sz val="14"/>
      <name val="Cordia New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CordiaUPC"/>
      <family val="2"/>
    </font>
    <font>
      <sz val="14"/>
      <color indexed="12"/>
      <name val="CordiaUPC"/>
      <family val="2"/>
    </font>
    <font>
      <b/>
      <sz val="14"/>
      <name val="CordiaUPC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4"/>
      <color indexed="10"/>
      <name val="CordiaUPC"/>
      <family val="2"/>
    </font>
    <font>
      <sz val="14"/>
      <color indexed="10"/>
      <name val="CordiaUPC"/>
      <family val="2"/>
    </font>
    <font>
      <b/>
      <sz val="8"/>
      <name val="Courie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18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1">
    <xf numFmtId="187" fontId="0" fillId="0" borderId="0" xfId="0" applyAlignment="1">
      <alignment/>
    </xf>
    <xf numFmtId="187" fontId="0" fillId="0" borderId="0" xfId="0" applyAlignment="1" applyProtection="1">
      <alignment horizontal="left"/>
      <protection/>
    </xf>
    <xf numFmtId="187" fontId="0" fillId="0" borderId="0" xfId="0" applyAlignment="1" applyProtection="1">
      <alignment/>
      <protection/>
    </xf>
    <xf numFmtId="187" fontId="4" fillId="0" borderId="0" xfId="0" applyFont="1" applyAlignment="1" applyProtection="1">
      <alignment horizontal="left"/>
      <protection/>
    </xf>
    <xf numFmtId="187" fontId="5" fillId="0" borderId="0" xfId="0" applyFont="1" applyAlignment="1" applyProtection="1">
      <alignment/>
      <protection locked="0"/>
    </xf>
    <xf numFmtId="192" fontId="5" fillId="0" borderId="0" xfId="0" applyNumberFormat="1" applyFont="1" applyAlignment="1" applyProtection="1">
      <alignment horizontal="left"/>
      <protection locked="0"/>
    </xf>
    <xf numFmtId="187" fontId="4" fillId="0" borderId="0" xfId="0" applyFont="1" applyAlignment="1">
      <alignment/>
    </xf>
    <xf numFmtId="187" fontId="4" fillId="0" borderId="0" xfId="0" applyFont="1" applyAlignment="1" applyProtection="1">
      <alignment/>
      <protection/>
    </xf>
    <xf numFmtId="189" fontId="4" fillId="0" borderId="0" xfId="0" applyNumberFormat="1" applyFont="1" applyAlignment="1" applyProtection="1">
      <alignment/>
      <protection/>
    </xf>
    <xf numFmtId="187" fontId="4" fillId="0" borderId="0" xfId="0" applyFont="1" applyAlignment="1" applyProtection="1">
      <alignment horizontal="center"/>
      <protection/>
    </xf>
    <xf numFmtId="187" fontId="4" fillId="0" borderId="0" xfId="0" applyFont="1" applyAlignment="1">
      <alignment horizontal="right"/>
    </xf>
    <xf numFmtId="190" fontId="6" fillId="0" borderId="0" xfId="0" applyNumberFormat="1" applyFont="1" applyAlignment="1">
      <alignment horizontal="left"/>
    </xf>
    <xf numFmtId="187" fontId="6" fillId="0" borderId="0" xfId="0" applyFont="1" applyAlignment="1" applyProtection="1">
      <alignment/>
      <protection/>
    </xf>
    <xf numFmtId="190" fontId="6" fillId="0" borderId="0" xfId="0" applyNumberFormat="1" applyFont="1" applyAlignment="1" applyProtection="1">
      <alignment/>
      <protection/>
    </xf>
    <xf numFmtId="195" fontId="6" fillId="0" borderId="0" xfId="15" applyNumberFormat="1" applyFont="1" applyAlignment="1" applyProtection="1">
      <alignment/>
      <protection/>
    </xf>
    <xf numFmtId="187" fontId="4" fillId="0" borderId="0" xfId="0" applyFont="1" applyAlignment="1" applyProtection="1">
      <alignment horizontal="fill"/>
      <protection/>
    </xf>
    <xf numFmtId="187" fontId="5" fillId="0" borderId="0" xfId="0" applyFont="1" applyAlignment="1" applyProtection="1">
      <alignment horizontal="left"/>
      <protection locked="0"/>
    </xf>
    <xf numFmtId="187" fontId="4" fillId="0" borderId="0" xfId="0" applyFont="1" applyAlignment="1">
      <alignment horizontal="left"/>
    </xf>
    <xf numFmtId="187" fontId="4" fillId="0" borderId="1" xfId="0" applyFont="1" applyBorder="1" applyAlignment="1" applyProtection="1">
      <alignment horizontal="left"/>
      <protection/>
    </xf>
    <xf numFmtId="189" fontId="6" fillId="0" borderId="0" xfId="0" applyNumberFormat="1" applyFont="1" applyAlignment="1" applyProtection="1">
      <alignment/>
      <protection/>
    </xf>
    <xf numFmtId="187" fontId="4" fillId="0" borderId="2" xfId="0" applyFont="1" applyBorder="1" applyAlignment="1" applyProtection="1">
      <alignment horizontal="center"/>
      <protection/>
    </xf>
    <xf numFmtId="190" fontId="6" fillId="0" borderId="3" xfId="0" applyNumberFormat="1" applyFont="1" applyBorder="1" applyAlignment="1" applyProtection="1">
      <alignment horizontal="center"/>
      <protection/>
    </xf>
    <xf numFmtId="187" fontId="4" fillId="0" borderId="4" xfId="0" applyFont="1" applyBorder="1" applyAlignment="1" applyProtection="1">
      <alignment horizontal="left"/>
      <protection/>
    </xf>
    <xf numFmtId="187" fontId="4" fillId="0" borderId="4" xfId="0" applyFont="1" applyBorder="1" applyAlignment="1">
      <alignment horizontal="left"/>
    </xf>
    <xf numFmtId="187" fontId="4" fillId="0" borderId="4" xfId="0" applyFont="1" applyBorder="1" applyAlignment="1">
      <alignment/>
    </xf>
    <xf numFmtId="189" fontId="4" fillId="0" borderId="4" xfId="0" applyNumberFormat="1" applyFont="1" applyBorder="1" applyAlignment="1" applyProtection="1">
      <alignment/>
      <protection/>
    </xf>
    <xf numFmtId="187" fontId="4" fillId="0" borderId="0" xfId="0" applyFont="1" applyAlignment="1" applyProtection="1">
      <alignment horizontal="right"/>
      <protection/>
    </xf>
    <xf numFmtId="187" fontId="4" fillId="0" borderId="5" xfId="0" applyFont="1" applyBorder="1" applyAlignment="1" applyProtection="1">
      <alignment/>
      <protection/>
    </xf>
    <xf numFmtId="187" fontId="4" fillId="0" borderId="6" xfId="0" applyFont="1" applyBorder="1" applyAlignment="1" applyProtection="1">
      <alignment horizontal="center"/>
      <protection/>
    </xf>
    <xf numFmtId="187" fontId="9" fillId="0" borderId="0" xfId="0" applyFont="1" applyFill="1" applyAlignment="1" applyProtection="1">
      <alignment/>
      <protection locked="0"/>
    </xf>
    <xf numFmtId="189" fontId="9" fillId="0" borderId="4" xfId="0" applyNumberFormat="1" applyFont="1" applyFill="1" applyBorder="1" applyAlignment="1" applyProtection="1">
      <alignment/>
      <protection locked="0"/>
    </xf>
    <xf numFmtId="187" fontId="4" fillId="0" borderId="0" xfId="0" applyFont="1" applyBorder="1" applyAlignment="1" applyProtection="1">
      <alignment horizontal="left"/>
      <protection/>
    </xf>
    <xf numFmtId="187" fontId="4" fillId="0" borderId="0" xfId="0" applyFont="1" applyBorder="1" applyAlignment="1">
      <alignment horizontal="left"/>
    </xf>
    <xf numFmtId="189" fontId="9" fillId="0" borderId="0" xfId="0" applyNumberFormat="1" applyFont="1" applyFill="1" applyBorder="1" applyAlignment="1" applyProtection="1">
      <alignment/>
      <protection locked="0"/>
    </xf>
    <xf numFmtId="187" fontId="4" fillId="0" borderId="0" xfId="0" applyFont="1" applyBorder="1" applyAlignment="1">
      <alignment/>
    </xf>
    <xf numFmtId="189" fontId="4" fillId="0" borderId="0" xfId="0" applyNumberFormat="1" applyFont="1" applyBorder="1" applyAlignment="1" applyProtection="1">
      <alignment/>
      <protection/>
    </xf>
    <xf numFmtId="187" fontId="4" fillId="0" borderId="0" xfId="0" applyFont="1" applyAlignment="1" applyProtection="1">
      <alignment/>
      <protection/>
    </xf>
    <xf numFmtId="187" fontId="4" fillId="0" borderId="0" xfId="0" applyFont="1" applyBorder="1" applyAlignment="1" applyProtection="1">
      <alignment/>
      <protection/>
    </xf>
    <xf numFmtId="187" fontId="4" fillId="0" borderId="4" xfId="0" applyFont="1" applyBorder="1" applyAlignment="1" applyProtection="1">
      <alignment/>
      <protection/>
    </xf>
    <xf numFmtId="196" fontId="4" fillId="0" borderId="0" xfId="0" applyNumberFormat="1" applyFont="1" applyAlignment="1" applyProtection="1">
      <alignment horizontal="right"/>
      <protection/>
    </xf>
    <xf numFmtId="196" fontId="4" fillId="0" borderId="0" xfId="0" applyNumberFormat="1" applyFont="1" applyAlignment="1" applyProtection="1">
      <alignment horizontal="right"/>
      <protection locked="0"/>
    </xf>
    <xf numFmtId="187" fontId="4" fillId="0" borderId="4" xfId="0" applyFont="1" applyBorder="1" applyAlignment="1" applyProtection="1" quotePrefix="1">
      <alignment horizontal="center"/>
      <protection/>
    </xf>
    <xf numFmtId="187" fontId="4" fillId="0" borderId="0" xfId="0" applyFont="1" applyAlignment="1" applyProtection="1">
      <alignment horizontal="left"/>
      <protection/>
    </xf>
    <xf numFmtId="187" fontId="9" fillId="0" borderId="0" xfId="0" applyFont="1" applyAlignment="1" applyProtection="1">
      <alignment horizontal="center"/>
      <protection locked="0"/>
    </xf>
    <xf numFmtId="187" fontId="6" fillId="0" borderId="1" xfId="0" applyFont="1" applyBorder="1" applyAlignment="1" applyProtection="1">
      <alignment horizontal="left"/>
      <protection/>
    </xf>
    <xf numFmtId="187" fontId="6" fillId="0" borderId="0" xfId="0" applyFont="1" applyAlignment="1" applyProtection="1">
      <alignment horizontal="left"/>
      <protection/>
    </xf>
    <xf numFmtId="190" fontId="9" fillId="2" borderId="7" xfId="0" applyNumberFormat="1" applyFont="1" applyFill="1" applyBorder="1" applyAlignment="1" applyProtection="1">
      <alignment horizontal="center"/>
      <protection locked="0"/>
    </xf>
    <xf numFmtId="190" fontId="9" fillId="2" borderId="8" xfId="0" applyNumberFormat="1" applyFont="1" applyFill="1" applyBorder="1" applyAlignment="1" applyProtection="1">
      <alignment horizontal="center"/>
      <protection locked="0"/>
    </xf>
    <xf numFmtId="187" fontId="4" fillId="0" borderId="8" xfId="0" applyFont="1" applyBorder="1" applyAlignment="1" applyProtection="1">
      <alignment horizontal="center"/>
      <protection/>
    </xf>
    <xf numFmtId="187" fontId="4" fillId="0" borderId="2" xfId="0" applyFont="1" applyBorder="1" applyAlignment="1" applyProtection="1">
      <alignment horizontal="center"/>
      <protection/>
    </xf>
    <xf numFmtId="187" fontId="4" fillId="0" borderId="7" xfId="0" applyFont="1" applyBorder="1" applyAlignment="1" applyProtection="1">
      <alignment horizontal="center"/>
      <protection/>
    </xf>
    <xf numFmtId="187" fontId="4" fillId="0" borderId="9" xfId="0" applyFont="1" applyBorder="1" applyAlignment="1" applyProtection="1">
      <alignment horizontal="center"/>
      <protection/>
    </xf>
    <xf numFmtId="190" fontId="9" fillId="2" borderId="9" xfId="0" applyNumberFormat="1" applyFont="1" applyFill="1" applyBorder="1" applyAlignment="1" applyProtection="1">
      <alignment horizontal="center"/>
      <protection locked="0"/>
    </xf>
    <xf numFmtId="187" fontId="4" fillId="0" borderId="5" xfId="0" applyFont="1" applyBorder="1" applyAlignment="1" applyProtection="1">
      <alignment horizontal="center"/>
      <protection/>
    </xf>
    <xf numFmtId="187" fontId="4" fillId="0" borderId="10" xfId="0" applyFont="1" applyBorder="1" applyAlignment="1" applyProtection="1">
      <alignment horizontal="center"/>
      <protection/>
    </xf>
    <xf numFmtId="190" fontId="10" fillId="0" borderId="8" xfId="0" applyNumberFormat="1" applyFont="1" applyBorder="1" applyAlignment="1" applyProtection="1">
      <alignment horizontal="center"/>
      <protection locked="0"/>
    </xf>
    <xf numFmtId="190" fontId="10" fillId="0" borderId="9" xfId="0" applyNumberFormat="1" applyFont="1" applyBorder="1" applyAlignment="1" applyProtection="1">
      <alignment horizontal="center"/>
      <protection locked="0"/>
    </xf>
    <xf numFmtId="187" fontId="4" fillId="0" borderId="11" xfId="0" applyFont="1" applyBorder="1" applyAlignment="1" applyProtection="1">
      <alignment horizontal="center"/>
      <protection/>
    </xf>
    <xf numFmtId="187" fontId="4" fillId="0" borderId="12" xfId="0" applyFont="1" applyBorder="1" applyAlignment="1" applyProtection="1">
      <alignment horizontal="center"/>
      <protection/>
    </xf>
    <xf numFmtId="187" fontId="4" fillId="0" borderId="13" xfId="0" applyFont="1" applyBorder="1" applyAlignment="1" applyProtection="1">
      <alignment horizontal="center"/>
      <protection/>
    </xf>
    <xf numFmtId="187" fontId="9" fillId="0" borderId="1" xfId="0" applyFont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/>
  <dimension ref="A1:J38"/>
  <sheetViews>
    <sheetView showGridLines="0" tabSelected="1" workbookViewId="0" topLeftCell="A1">
      <selection activeCell="C2" sqref="C2:E2"/>
    </sheetView>
  </sheetViews>
  <sheetFormatPr defaultColWidth="9.625" defaultRowHeight="12.75"/>
  <cols>
    <col min="5" max="5" width="15.50390625" style="0" customWidth="1"/>
    <col min="6" max="6" width="9.625" style="0" customWidth="1"/>
    <col min="7" max="7" width="9.75390625" style="0" customWidth="1"/>
    <col min="8" max="8" width="13.375" style="0" customWidth="1"/>
  </cols>
  <sheetData>
    <row r="1" spans="1:8" ht="22.5" thickBot="1">
      <c r="A1" s="41"/>
      <c r="B1" s="41"/>
      <c r="C1" s="41"/>
      <c r="D1" s="41"/>
      <c r="E1" s="41"/>
      <c r="F1" s="41"/>
      <c r="G1" s="41"/>
      <c r="H1" s="41"/>
    </row>
    <row r="2" spans="1:8" ht="21.75">
      <c r="A2" s="45" t="s">
        <v>23</v>
      </c>
      <c r="B2" s="45"/>
      <c r="C2" s="43" t="s">
        <v>27</v>
      </c>
      <c r="D2" s="43"/>
      <c r="E2" s="43"/>
      <c r="F2" s="3"/>
      <c r="G2" s="3" t="s">
        <v>25</v>
      </c>
      <c r="H2" s="5">
        <f ca="1">NOW()</f>
        <v>38334.44530486111</v>
      </c>
    </row>
    <row r="3" spans="1:8" ht="21.75">
      <c r="A3" s="44" t="s">
        <v>44</v>
      </c>
      <c r="B3" s="44"/>
      <c r="C3" s="44"/>
      <c r="D3" s="44"/>
      <c r="E3" s="44"/>
      <c r="F3" s="44"/>
      <c r="G3" s="18" t="s">
        <v>24</v>
      </c>
      <c r="H3" s="60" t="s">
        <v>51</v>
      </c>
    </row>
    <row r="4" spans="1:8" ht="21.75">
      <c r="A4" s="3" t="s">
        <v>28</v>
      </c>
      <c r="B4" s="3" t="s">
        <v>42</v>
      </c>
      <c r="C4" s="29">
        <v>173</v>
      </c>
      <c r="D4" s="3" t="s">
        <v>0</v>
      </c>
      <c r="E4" s="3"/>
      <c r="F4" s="3" t="s">
        <v>30</v>
      </c>
      <c r="G4" s="7">
        <f>C7+C8+2400*C9</f>
        <v>440</v>
      </c>
      <c r="H4" s="3" t="s">
        <v>1</v>
      </c>
    </row>
    <row r="5" spans="1:8" ht="21.75">
      <c r="A5" s="3" t="s">
        <v>29</v>
      </c>
      <c r="B5" s="3" t="s">
        <v>41</v>
      </c>
      <c r="C5" s="29">
        <v>2400</v>
      </c>
      <c r="D5" s="3" t="s">
        <v>0</v>
      </c>
      <c r="E5" s="6"/>
      <c r="F5" s="36" t="s">
        <v>54</v>
      </c>
      <c r="G5" s="40">
        <v>2040000</v>
      </c>
      <c r="H5" s="3" t="s">
        <v>0</v>
      </c>
    </row>
    <row r="6" spans="1:10" ht="21.75">
      <c r="A6" s="3" t="s">
        <v>31</v>
      </c>
      <c r="B6" s="17" t="s">
        <v>36</v>
      </c>
      <c r="C6" s="29">
        <v>1.5</v>
      </c>
      <c r="D6" s="3" t="s">
        <v>2</v>
      </c>
      <c r="E6" s="6"/>
      <c r="F6" s="36" t="s">
        <v>55</v>
      </c>
      <c r="G6" s="39">
        <f>15210*(C4)^0.5</f>
        <v>200056.3153214614</v>
      </c>
      <c r="H6" s="3" t="s">
        <v>0</v>
      </c>
      <c r="J6" s="1"/>
    </row>
    <row r="7" spans="1:8" ht="21.75">
      <c r="A7" s="3" t="s">
        <v>32</v>
      </c>
      <c r="B7" s="17" t="s">
        <v>37</v>
      </c>
      <c r="C7" s="29">
        <v>200</v>
      </c>
      <c r="D7" s="3" t="s">
        <v>1</v>
      </c>
      <c r="E7" s="6"/>
      <c r="F7" s="36" t="s">
        <v>56</v>
      </c>
      <c r="G7" s="7">
        <f>G5/G6</f>
        <v>10.197128727088753</v>
      </c>
      <c r="H7" s="6"/>
    </row>
    <row r="8" spans="1:8" ht="21.75">
      <c r="A8" s="3" t="s">
        <v>33</v>
      </c>
      <c r="B8" s="17" t="s">
        <v>38</v>
      </c>
      <c r="C8" s="29">
        <v>0</v>
      </c>
      <c r="D8" s="3" t="s">
        <v>1</v>
      </c>
      <c r="E8" s="6"/>
      <c r="F8" s="36" t="s">
        <v>57</v>
      </c>
      <c r="G8" s="8">
        <f>1/(1+(H12)/(G7*H11))</f>
        <v>0.3553719924650717</v>
      </c>
      <c r="H8" s="6"/>
    </row>
    <row r="9" spans="1:8" ht="21.75">
      <c r="A9" s="31" t="s">
        <v>34</v>
      </c>
      <c r="B9" s="32" t="s">
        <v>39</v>
      </c>
      <c r="C9" s="33">
        <v>0.1</v>
      </c>
      <c r="D9" s="31" t="s">
        <v>2</v>
      </c>
      <c r="E9" s="34"/>
      <c r="F9" s="37" t="s">
        <v>58</v>
      </c>
      <c r="G9" s="35">
        <f>1-(G8/3)</f>
        <v>0.8815426691783095</v>
      </c>
      <c r="H9" s="34"/>
    </row>
    <row r="10" spans="1:8" ht="22.5" thickBot="1">
      <c r="A10" s="22" t="s">
        <v>35</v>
      </c>
      <c r="B10" s="23" t="s">
        <v>40</v>
      </c>
      <c r="C10" s="30">
        <v>0.03</v>
      </c>
      <c r="D10" s="22" t="s">
        <v>2</v>
      </c>
      <c r="E10" s="24"/>
      <c r="F10" s="38" t="s">
        <v>59</v>
      </c>
      <c r="G10" s="25">
        <f>0.5*H11*G8*G9</f>
        <v>10.16187645721408</v>
      </c>
      <c r="H10" s="22" t="s">
        <v>0</v>
      </c>
    </row>
    <row r="11" spans="1:8" ht="21.75">
      <c r="A11" s="6"/>
      <c r="B11" s="42" t="s">
        <v>3</v>
      </c>
      <c r="C11" s="42"/>
      <c r="D11" s="26" t="s">
        <v>48</v>
      </c>
      <c r="E11" s="19">
        <f>C9-C10-C22/2000</f>
        <v>0.07</v>
      </c>
      <c r="F11" s="9" t="s">
        <v>4</v>
      </c>
      <c r="G11" s="10" t="s">
        <v>21</v>
      </c>
      <c r="H11" s="11">
        <f>0.375*C4</f>
        <v>64.875</v>
      </c>
    </row>
    <row r="12" spans="1:8" ht="21.75">
      <c r="A12" s="6"/>
      <c r="B12" s="42" t="s">
        <v>43</v>
      </c>
      <c r="C12" s="42"/>
      <c r="D12" s="26" t="s">
        <v>60</v>
      </c>
      <c r="E12" s="19">
        <f>MAX(SQRT((($G$4*($C$6^2))/8)/$G$10)/100+C10,+C6/25)</f>
        <v>0.0648968035376429</v>
      </c>
      <c r="F12" s="9" t="s">
        <v>4</v>
      </c>
      <c r="G12" s="10" t="s">
        <v>22</v>
      </c>
      <c r="H12" s="11">
        <f>0.5*C5</f>
        <v>1200</v>
      </c>
    </row>
    <row r="13" spans="1:8" ht="21.75">
      <c r="A13" s="6"/>
      <c r="B13" s="42" t="s">
        <v>5</v>
      </c>
      <c r="C13" s="42"/>
      <c r="D13" s="26" t="s">
        <v>49</v>
      </c>
      <c r="E13" s="12">
        <f>((G4*C6^2)/8)/(H12*G9*(E11))</f>
        <v>1.6711775132648727</v>
      </c>
      <c r="F13" s="9" t="s">
        <v>6</v>
      </c>
      <c r="G13" s="6"/>
      <c r="H13" s="6"/>
    </row>
    <row r="14" spans="1:8" ht="21.75">
      <c r="A14" s="6"/>
      <c r="B14" s="42" t="s">
        <v>7</v>
      </c>
      <c r="C14" s="42"/>
      <c r="D14" s="26" t="s">
        <v>46</v>
      </c>
      <c r="E14" s="13">
        <f>G4*C6/2</f>
        <v>330</v>
      </c>
      <c r="F14" s="9" t="s">
        <v>8</v>
      </c>
      <c r="G14" s="6"/>
      <c r="H14" s="6"/>
    </row>
    <row r="15" spans="1:8" ht="21.75">
      <c r="A15" s="6"/>
      <c r="B15" s="42" t="s">
        <v>9</v>
      </c>
      <c r="C15" s="42"/>
      <c r="D15" s="26" t="s">
        <v>47</v>
      </c>
      <c r="E15" s="14">
        <f>0.53*E11*SQRT(C4)*10000</f>
        <v>4879.743128485352</v>
      </c>
      <c r="F15" s="9" t="s">
        <v>8</v>
      </c>
      <c r="G15" s="3" t="s">
        <v>10</v>
      </c>
      <c r="H15" s="6"/>
    </row>
    <row r="16" spans="1:8" ht="21.75">
      <c r="A16" s="48" t="s">
        <v>26</v>
      </c>
      <c r="B16" s="48"/>
      <c r="C16" s="48"/>
      <c r="D16" s="48"/>
      <c r="E16" s="48"/>
      <c r="F16" s="48"/>
      <c r="G16" s="48"/>
      <c r="H16" s="48"/>
    </row>
    <row r="17" spans="1:8" ht="21.75">
      <c r="A17" s="48" t="s">
        <v>11</v>
      </c>
      <c r="B17" s="48"/>
      <c r="C17" s="48"/>
      <c r="D17" s="51"/>
      <c r="E17" s="50" t="s">
        <v>12</v>
      </c>
      <c r="F17" s="48"/>
      <c r="G17" s="48"/>
      <c r="H17" s="48"/>
    </row>
    <row r="18" spans="1:8" ht="21.75">
      <c r="A18" s="48" t="s">
        <v>13</v>
      </c>
      <c r="B18" s="48"/>
      <c r="C18" s="49" t="s">
        <v>14</v>
      </c>
      <c r="D18" s="49"/>
      <c r="E18" s="20" t="s">
        <v>13</v>
      </c>
      <c r="F18" s="50" t="s">
        <v>15</v>
      </c>
      <c r="G18" s="48"/>
      <c r="H18" s="48"/>
    </row>
    <row r="19" spans="1:8" ht="21.75">
      <c r="A19" s="55">
        <v>6</v>
      </c>
      <c r="B19" s="56"/>
      <c r="C19" s="50">
        <f>MIN(3*C9,0.3,0.28/E13)</f>
        <v>0.16754653397231387</v>
      </c>
      <c r="D19" s="51"/>
      <c r="E19" s="20" t="s">
        <v>16</v>
      </c>
      <c r="F19" s="50">
        <f>MIN(3*C9,0.3,0.28/(0.0025*C9*10000))</f>
        <v>0.11200000000000002</v>
      </c>
      <c r="G19" s="48"/>
      <c r="H19" s="48"/>
    </row>
    <row r="20" spans="1:10" ht="21.75">
      <c r="A20" s="55">
        <v>9</v>
      </c>
      <c r="B20" s="56"/>
      <c r="C20" s="50">
        <f>MIN(3*C9,0.3,0.64/E13)</f>
        <v>0.3</v>
      </c>
      <c r="D20" s="51"/>
      <c r="E20" s="20" t="s">
        <v>17</v>
      </c>
      <c r="F20" s="50">
        <f>MIN(3*C9,0.3,0.64/(0.0025*C9*10000))</f>
        <v>0.256</v>
      </c>
      <c r="G20" s="48"/>
      <c r="H20" s="48"/>
      <c r="J20" s="2"/>
    </row>
    <row r="21" spans="1:10" ht="21.75">
      <c r="A21" s="55">
        <v>12</v>
      </c>
      <c r="B21" s="56"/>
      <c r="C21" s="57">
        <f>MIN(3*C9,0.3,1.13/E13)</f>
        <v>0.3</v>
      </c>
      <c r="D21" s="58"/>
      <c r="E21" s="20" t="s">
        <v>52</v>
      </c>
      <c r="F21" s="57">
        <f>MIN(3*C9,0.3,1.13/(0.002*C9*10000))</f>
        <v>0.3</v>
      </c>
      <c r="G21" s="59"/>
      <c r="H21" s="48"/>
      <c r="J21" s="2"/>
    </row>
    <row r="22" spans="1:8" ht="21.75">
      <c r="A22" s="48" t="s">
        <v>45</v>
      </c>
      <c r="B22" s="51"/>
      <c r="C22" s="46" t="s">
        <v>53</v>
      </c>
      <c r="D22" s="52"/>
      <c r="E22" s="20" t="s">
        <v>45</v>
      </c>
      <c r="F22" s="46" t="s">
        <v>50</v>
      </c>
      <c r="G22" s="47"/>
      <c r="H22" s="47"/>
    </row>
    <row r="23" spans="1:8" ht="22.5" thickBot="1">
      <c r="A23" s="53" t="s">
        <v>18</v>
      </c>
      <c r="B23" s="53"/>
      <c r="C23" s="54" t="s">
        <v>19</v>
      </c>
      <c r="D23" s="54"/>
      <c r="E23" s="21">
        <f>E14</f>
        <v>330</v>
      </c>
      <c r="F23" s="28" t="s">
        <v>20</v>
      </c>
      <c r="G23" s="27"/>
      <c r="H23" s="27"/>
    </row>
    <row r="24" spans="1:8" ht="21.75">
      <c r="A24" s="6"/>
      <c r="B24" s="6"/>
      <c r="C24" s="6"/>
      <c r="D24" s="6"/>
      <c r="E24" s="6"/>
      <c r="F24" s="6"/>
      <c r="G24" s="6"/>
      <c r="H24" s="6"/>
    </row>
    <row r="25" spans="1:8" ht="21.75">
      <c r="A25" s="6"/>
      <c r="B25" s="6"/>
      <c r="C25" s="6"/>
      <c r="D25" s="6"/>
      <c r="E25" s="6"/>
      <c r="F25" s="6"/>
      <c r="G25" s="6"/>
      <c r="H25" s="6"/>
    </row>
    <row r="26" spans="1:8" ht="21.75">
      <c r="A26" s="6"/>
      <c r="B26" s="6"/>
      <c r="C26" s="6"/>
      <c r="D26" s="6"/>
      <c r="E26" s="6"/>
      <c r="F26" s="6"/>
      <c r="G26" s="6"/>
      <c r="H26" s="6"/>
    </row>
    <row r="27" spans="1:8" ht="21.75">
      <c r="A27" s="6"/>
      <c r="B27" s="6"/>
      <c r="C27" s="6"/>
      <c r="D27" s="6"/>
      <c r="E27" s="6"/>
      <c r="F27" s="6"/>
      <c r="G27" s="6"/>
      <c r="H27" s="6"/>
    </row>
    <row r="28" spans="1:8" ht="21.75">
      <c r="A28" s="15"/>
      <c r="B28" s="15"/>
      <c r="C28" s="15"/>
      <c r="D28" s="15"/>
      <c r="E28" s="15"/>
      <c r="F28" s="15"/>
      <c r="G28" s="15"/>
      <c r="H28" s="15"/>
    </row>
    <row r="29" spans="1:8" ht="21.75">
      <c r="A29" s="6"/>
      <c r="B29" s="6"/>
      <c r="C29" s="6"/>
      <c r="D29" s="6"/>
      <c r="E29" s="6"/>
      <c r="F29" s="6"/>
      <c r="G29" s="6"/>
      <c r="H29" s="6"/>
    </row>
    <row r="30" spans="1:8" ht="21.75">
      <c r="A30" s="16" t="s">
        <v>10</v>
      </c>
      <c r="B30" s="4"/>
      <c r="C30" s="4"/>
      <c r="D30" s="4"/>
      <c r="E30" s="4"/>
      <c r="F30" s="4"/>
      <c r="G30" s="4"/>
      <c r="H30" s="4"/>
    </row>
    <row r="31" spans="1:8" ht="21.75">
      <c r="A31" s="6"/>
      <c r="B31" s="6"/>
      <c r="C31" s="6"/>
      <c r="D31" s="6"/>
      <c r="E31" s="6"/>
      <c r="F31" s="6"/>
      <c r="G31" s="6"/>
      <c r="H31" s="6"/>
    </row>
    <row r="32" spans="1:8" ht="21.75">
      <c r="A32" s="6"/>
      <c r="B32" s="6"/>
      <c r="C32" s="6"/>
      <c r="D32" s="6"/>
      <c r="E32" s="6"/>
      <c r="F32" s="6"/>
      <c r="G32" s="6"/>
      <c r="H32" s="6"/>
    </row>
    <row r="33" spans="1:8" ht="21.75">
      <c r="A33" s="6"/>
      <c r="B33" s="6"/>
      <c r="C33" s="6"/>
      <c r="D33" s="6"/>
      <c r="E33" s="6"/>
      <c r="F33" s="6"/>
      <c r="G33" s="6"/>
      <c r="H33" s="6"/>
    </row>
    <row r="34" spans="1:8" ht="21.75">
      <c r="A34" s="6"/>
      <c r="B34" s="6"/>
      <c r="C34" s="6"/>
      <c r="D34" s="6"/>
      <c r="E34" s="6"/>
      <c r="F34" s="6"/>
      <c r="G34" s="6"/>
      <c r="H34" s="6"/>
    </row>
    <row r="35" spans="1:8" ht="21.75">
      <c r="A35" s="6"/>
      <c r="B35" s="6"/>
      <c r="C35" s="6"/>
      <c r="D35" s="6"/>
      <c r="E35" s="6"/>
      <c r="F35" s="6"/>
      <c r="G35" s="6"/>
      <c r="H35" s="6"/>
    </row>
    <row r="36" spans="1:8" ht="21.75">
      <c r="A36" s="6"/>
      <c r="B36" s="6"/>
      <c r="C36" s="6"/>
      <c r="D36" s="6"/>
      <c r="E36" s="6"/>
      <c r="F36" s="6"/>
      <c r="G36" s="6"/>
      <c r="H36" s="6"/>
    </row>
    <row r="37" spans="1:8" ht="21.75">
      <c r="A37" s="6"/>
      <c r="B37" s="6"/>
      <c r="C37" s="6"/>
      <c r="D37" s="6"/>
      <c r="E37" s="6"/>
      <c r="F37" s="6"/>
      <c r="G37" s="6"/>
      <c r="H37" s="6"/>
    </row>
    <row r="38" spans="1:8" ht="21.75">
      <c r="A38" s="6"/>
      <c r="B38" s="6"/>
      <c r="C38" s="6"/>
      <c r="D38" s="6"/>
      <c r="E38" s="6"/>
      <c r="F38" s="6"/>
      <c r="G38" s="6"/>
      <c r="H38" s="6"/>
    </row>
  </sheetData>
  <sheetProtection formatCells="0" formatColumns="0" formatRows="0" insertColumns="0" insertRows="0" insertHyperlinks="0" deleteColumns="0" deleteRows="0" sort="0" autoFilter="0" pivotTables="0"/>
  <mergeCells count="29">
    <mergeCell ref="F20:H20"/>
    <mergeCell ref="F21:H21"/>
    <mergeCell ref="C19:D19"/>
    <mergeCell ref="A23:B23"/>
    <mergeCell ref="C23:D23"/>
    <mergeCell ref="A19:B19"/>
    <mergeCell ref="A20:B20"/>
    <mergeCell ref="A21:B21"/>
    <mergeCell ref="C20:D20"/>
    <mergeCell ref="C21:D21"/>
    <mergeCell ref="A22:B22"/>
    <mergeCell ref="B15:C15"/>
    <mergeCell ref="F22:H22"/>
    <mergeCell ref="A16:H16"/>
    <mergeCell ref="A18:B18"/>
    <mergeCell ref="C18:D18"/>
    <mergeCell ref="F18:H18"/>
    <mergeCell ref="A17:D17"/>
    <mergeCell ref="E17:H17"/>
    <mergeCell ref="F19:H19"/>
    <mergeCell ref="C22:D22"/>
    <mergeCell ref="A1:H1"/>
    <mergeCell ref="B12:C12"/>
    <mergeCell ref="B13:C13"/>
    <mergeCell ref="B14:C14"/>
    <mergeCell ref="C2:E2"/>
    <mergeCell ref="A3:F3"/>
    <mergeCell ref="A2:B2"/>
    <mergeCell ref="B11:C11"/>
  </mergeCells>
  <printOptions horizontalCentered="1"/>
  <pageMargins left="0.7874015748031497" right="0.7874015748031497" top="0.7874015748031497" bottom="0.7874015748031497" header="0.7874015748031497" footer="0.7874015748031497"/>
  <pageSetup blackAndWhite="1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นายเอนก พ่วงสุด</dc:creator>
  <cp:keywords/>
  <dc:description/>
  <cp:lastModifiedBy>นายเอนก พ่วงสุด</cp:lastModifiedBy>
  <cp:lastPrinted>2004-12-13T03:41:35Z</cp:lastPrinted>
  <dcterms:created xsi:type="dcterms:W3CDTF">2001-04-03T08:56:57Z</dcterms:created>
  <dcterms:modified xsi:type="dcterms:W3CDTF">2004-12-13T03:42:00Z</dcterms:modified>
  <cp:category/>
  <cp:version/>
  <cp:contentType/>
  <cp:contentStatus/>
</cp:coreProperties>
</file>