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cel July2014\"/>
    </mc:Choice>
  </mc:AlternateContent>
  <bookViews>
    <workbookView xWindow="240" yWindow="120" windowWidth="24735" windowHeight="12210" activeTab="1"/>
  </bookViews>
  <sheets>
    <sheet name="Sand" sheetId="1" r:id="rId1"/>
    <sheet name="Clay" sheetId="2" r:id="rId2"/>
  </sheets>
  <definedNames>
    <definedName name="_xlnm.Print_Area" localSheetId="1">Clay!$A$1:$R$35</definedName>
    <definedName name="_xlnm.Print_Area" localSheetId="0">Sand!$A$1:$R$42</definedName>
  </definedNames>
  <calcPr calcId="152511"/>
</workbook>
</file>

<file path=xl/calcChain.xml><?xml version="1.0" encoding="utf-8"?>
<calcChain xmlns="http://schemas.openxmlformats.org/spreadsheetml/2006/main">
  <c r="D29" i="2" l="1"/>
  <c r="K21" i="2"/>
  <c r="I19" i="2"/>
  <c r="U29" i="1"/>
  <c r="U28" i="1"/>
  <c r="B36" i="1"/>
  <c r="C36" i="1" s="1"/>
  <c r="B26" i="1"/>
  <c r="B27" i="1" s="1"/>
  <c r="B28" i="1" s="1"/>
  <c r="B29" i="1" s="1"/>
  <c r="B30" i="1" s="1"/>
  <c r="B31" i="1" s="1"/>
  <c r="B32" i="1" s="1"/>
  <c r="B33" i="1" s="1"/>
  <c r="B34" i="1" s="1"/>
  <c r="B35" i="1" s="1"/>
  <c r="C35" i="1" s="1"/>
  <c r="G22" i="2" l="1"/>
  <c r="D30" i="2" s="1"/>
  <c r="D32" i="2" s="1"/>
  <c r="E32" i="2" s="1"/>
  <c r="T29" i="1"/>
  <c r="C26" i="1"/>
  <c r="C33" i="1"/>
  <c r="C31" i="1"/>
  <c r="C29" i="1"/>
  <c r="C27" i="1"/>
  <c r="C34" i="1"/>
  <c r="C32" i="1"/>
  <c r="C30" i="1"/>
  <c r="C28" i="1"/>
  <c r="I17" i="1"/>
  <c r="I19" i="1"/>
  <c r="D36" i="1" s="1"/>
  <c r="E36" i="1" s="1"/>
  <c r="I36" i="1" s="1"/>
  <c r="I18" i="1"/>
  <c r="H36" i="1" l="1"/>
  <c r="F36" i="1"/>
  <c r="G22" i="1"/>
  <c r="D35" i="1"/>
  <c r="E35" i="1" s="1"/>
  <c r="G36" i="1"/>
  <c r="D30" i="1"/>
  <c r="E30" i="1" s="1"/>
  <c r="I30" i="1" s="1"/>
  <c r="D34" i="1"/>
  <c r="E34" i="1" s="1"/>
  <c r="D29" i="1"/>
  <c r="E29" i="1" s="1"/>
  <c r="I29" i="1" s="1"/>
  <c r="D33" i="1"/>
  <c r="E33" i="1" s="1"/>
  <c r="I33" i="1" s="1"/>
  <c r="H35" i="1"/>
  <c r="D28" i="1"/>
  <c r="E28" i="1" s="1"/>
  <c r="D32" i="1"/>
  <c r="E32" i="1" s="1"/>
  <c r="I32" i="1" s="1"/>
  <c r="D27" i="1"/>
  <c r="E27" i="1" s="1"/>
  <c r="I27" i="1" s="1"/>
  <c r="D31" i="1"/>
  <c r="E31" i="1" s="1"/>
  <c r="D26" i="1"/>
  <c r="E26" i="1" s="1"/>
  <c r="I26" i="1" s="1"/>
  <c r="G35" i="1"/>
  <c r="G31" i="1" l="1"/>
  <c r="I31" i="1"/>
  <c r="F35" i="1"/>
  <c r="I35" i="1"/>
  <c r="G28" i="1"/>
  <c r="I28" i="1"/>
  <c r="G34" i="1"/>
  <c r="I34" i="1"/>
  <c r="H26" i="1"/>
  <c r="F26" i="1"/>
  <c r="H27" i="1"/>
  <c r="F27" i="1"/>
  <c r="H32" i="1"/>
  <c r="F32" i="1"/>
  <c r="H33" i="1"/>
  <c r="F33" i="1"/>
  <c r="H29" i="1"/>
  <c r="F29" i="1"/>
  <c r="H30" i="1"/>
  <c r="F30" i="1"/>
  <c r="G26" i="1"/>
  <c r="G27" i="1"/>
  <c r="G32" i="1"/>
  <c r="G33" i="1"/>
  <c r="G29" i="1"/>
  <c r="G30" i="1"/>
  <c r="H31" i="1"/>
  <c r="F31" i="1"/>
  <c r="H28" i="1"/>
  <c r="F28" i="1"/>
  <c r="H34" i="1"/>
  <c r="F34" i="1"/>
</calcChain>
</file>

<file path=xl/comments1.xml><?xml version="1.0" encoding="utf-8"?>
<comments xmlns="http://schemas.openxmlformats.org/spreadsheetml/2006/main">
  <authors>
    <author>punlop</author>
  </authors>
  <commentList>
    <comment ref="G21" authorId="0" shapeId="0">
      <text>
        <r>
          <rPr>
            <b/>
            <sz val="9"/>
            <color indexed="81"/>
            <rFont val="Tahoma"/>
            <charset val="222"/>
          </rPr>
          <t>punlop:</t>
        </r>
        <r>
          <rPr>
            <sz val="9"/>
            <color indexed="81"/>
            <rFont val="Tahoma"/>
            <charset val="222"/>
          </rPr>
          <t xml:space="preserve">
kPa</t>
        </r>
      </text>
    </comment>
  </commentList>
</comments>
</file>

<file path=xl/sharedStrings.xml><?xml version="1.0" encoding="utf-8"?>
<sst xmlns="http://schemas.openxmlformats.org/spreadsheetml/2006/main" count="77" uniqueCount="48">
  <si>
    <t>TRENCH STABILITY (2D)</t>
  </si>
  <si>
    <t>Ref. BH:</t>
  </si>
  <si>
    <t>m</t>
  </si>
  <si>
    <t>Depth of Trench, H =</t>
  </si>
  <si>
    <t>m below Ground Level</t>
  </si>
  <si>
    <t>n =</t>
  </si>
  <si>
    <t>Max. m =</t>
  </si>
  <si>
    <t>Min. m =</t>
  </si>
  <si>
    <r>
      <t xml:space="preserve">Soil Unit Weight, </t>
    </r>
    <r>
      <rPr>
        <sz val="11"/>
        <color theme="1"/>
        <rFont val="Symbol"/>
        <family val="1"/>
        <charset val="2"/>
      </rPr>
      <t xml:space="preserve">g </t>
    </r>
    <r>
      <rPr>
        <sz val="11"/>
        <color theme="1"/>
        <rFont val="Calibri"/>
        <family val="2"/>
        <scheme val="minor"/>
      </rPr>
      <t>=</t>
    </r>
  </si>
  <si>
    <r>
      <t xml:space="preserve">Slurry Unit Weight, </t>
    </r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Symbol"/>
        <family val="1"/>
        <charset val="2"/>
      </rPr>
      <t xml:space="preserve"> </t>
    </r>
    <r>
      <rPr>
        <sz val="11"/>
        <color theme="1"/>
        <rFont val="Calibri"/>
        <family val="2"/>
        <scheme val="minor"/>
      </rPr>
      <t>=</t>
    </r>
  </si>
  <si>
    <r>
      <t>kN/m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</si>
  <si>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Water Unit Weight, </t>
    </r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Symbol"/>
        <family val="1"/>
        <charset val="2"/>
      </rPr>
      <t xml:space="preserve"> </t>
    </r>
    <r>
      <rPr>
        <sz val="11"/>
        <color theme="1"/>
        <rFont val="Calibri"/>
        <family val="2"/>
        <scheme val="minor"/>
      </rPr>
      <t>=</t>
    </r>
  </si>
  <si>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' =</t>
    </r>
  </si>
  <si>
    <t>c' =</t>
  </si>
  <si>
    <t>FS</t>
  </si>
  <si>
    <r>
      <t>P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</t>
    </r>
  </si>
  <si>
    <t>kN/m</t>
  </si>
  <si>
    <r>
      <t>K</t>
    </r>
    <r>
      <rPr>
        <vertAlign val="subscript"/>
        <sz val="11"/>
        <color theme="1"/>
        <rFont val="Calibri"/>
        <family val="2"/>
        <scheme val="minor"/>
      </rPr>
      <t>m</t>
    </r>
  </si>
  <si>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 xml:space="preserve">' </t>
    </r>
    <r>
      <rPr>
        <vertAlign val="subscript"/>
        <sz val="11"/>
        <color theme="1"/>
        <rFont val="Calibri"/>
        <family val="2"/>
        <scheme val="minor"/>
      </rPr>
      <t>mob</t>
    </r>
  </si>
  <si>
    <t>W (kN/m)</t>
  </si>
  <si>
    <t>U (kN/m)</t>
  </si>
  <si>
    <t>GWL below GL</t>
  </si>
  <si>
    <t>High Groundwater Level, H - mH =</t>
  </si>
  <si>
    <t>Low Groundwater Level, H - mH =</t>
  </si>
  <si>
    <t>Required FS =</t>
  </si>
  <si>
    <t>Plotting Required FS</t>
  </si>
  <si>
    <t>Slurry Level, H - nH =</t>
  </si>
  <si>
    <r>
      <t>c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=</t>
    </r>
  </si>
  <si>
    <r>
      <rPr>
        <sz val="11"/>
        <color theme="1"/>
        <rFont val="Symbol"/>
        <family val="1"/>
        <charset val="2"/>
      </rPr>
      <t>f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=</t>
    </r>
  </si>
  <si>
    <t>W =</t>
  </si>
  <si>
    <t>C =</t>
  </si>
  <si>
    <r>
      <t>C</t>
    </r>
    <r>
      <rPr>
        <vertAlign val="subscript"/>
        <sz val="11"/>
        <color theme="1"/>
        <rFont val="Calibri"/>
        <family val="2"/>
        <scheme val="minor"/>
      </rPr>
      <t>mob</t>
    </r>
    <r>
      <rPr>
        <sz val="11"/>
        <color theme="1"/>
        <rFont val="Calibri"/>
        <family val="2"/>
        <scheme val="minor"/>
      </rPr>
      <t xml:space="preserve"> =</t>
    </r>
  </si>
  <si>
    <t>Calculated FS =</t>
  </si>
  <si>
    <t>SP-TBM-2</t>
  </si>
  <si>
    <t>m (minus = above, plus = below GL)</t>
  </si>
  <si>
    <t>Spreadsheet created 22 November 2011, revised 27 November 2011, Punlop</t>
  </si>
  <si>
    <t>a</t>
  </si>
  <si>
    <r>
      <t xml:space="preserve">Critical Angle    </t>
    </r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 xml:space="preserve"> =</t>
    </r>
  </si>
  <si>
    <t>degree</t>
  </si>
  <si>
    <t>หมายเหตุ</t>
  </si>
  <si>
    <t>1)</t>
  </si>
  <si>
    <r>
      <t xml:space="preserve">ตารางคำนวณนี้เขียนขึ้นโดย </t>
    </r>
    <r>
      <rPr>
        <i/>
        <sz val="11"/>
        <color theme="1"/>
        <rFont val="Calibri"/>
        <family val="2"/>
        <scheme val="minor"/>
      </rPr>
      <t>พัลลภ วิสุทธิ์เมธานุกูล</t>
    </r>
    <r>
      <rPr>
        <sz val="11"/>
        <color theme="1"/>
        <rFont val="Calibri"/>
        <family val="2"/>
        <scheme val="minor"/>
      </rPr>
      <t xml:space="preserve">  โดยมีวัตถุประสงค์ด้านวิชาการเพื่อใช้ประกอบหนังสือ </t>
    </r>
    <r>
      <rPr>
        <i/>
        <sz val="11"/>
        <color theme="1"/>
        <rFont val="Calibri"/>
        <family val="2"/>
        <scheme val="minor"/>
      </rPr>
      <t>คู่มือวิศวกรรมฐานราก</t>
    </r>
    <r>
      <rPr>
        <sz val="11"/>
        <color theme="1"/>
        <rFont val="Calibri"/>
        <family val="2"/>
        <scheme val="minor"/>
      </rPr>
      <t xml:space="preserve">  ของผู้เขียนเดียวกัน</t>
    </r>
  </si>
  <si>
    <t>2)</t>
  </si>
  <si>
    <t>ถึงแม้ว่าผู้เขียนจะพัฒนาตารางคำนวณขึ้นมาอย่างระมัดระวัง แต่ก็อาจจะมีความผิดพลาด รวมทั้งไม่สามารถใช้ครอบคลุมและแก้ปัญหาทุกสิ่งทุกอย่างได้</t>
  </si>
  <si>
    <t>3)</t>
  </si>
  <si>
    <t>ผู้เขียนตารางคำนวณไม่จำเป็นต้องรับผิดชอบความผิดพลาดในตารางคำนวณ หรือรับผิดชอบความเสียหายที่เกิดจากผู้อื่นนำไปใช้</t>
  </si>
  <si>
    <t>2014.07.18</t>
  </si>
  <si>
    <t>ver 2014.07.18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</si>
</sst>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222"/>
    </font>
    <font>
      <b/>
      <sz val="9"/>
      <color indexed="81"/>
      <name val="Tahoma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/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Border="1" applyAlignment="1">
      <alignment horizontal="right"/>
    </xf>
    <xf numFmtId="2" fontId="7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/>
    <xf numFmtId="0" fontId="0" fillId="0" borderId="0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5" fontId="0" fillId="0" borderId="0" xfId="0" applyNumberFormat="1" applyFill="1" applyBorder="1" applyProtection="1">
      <protection locked="0"/>
    </xf>
    <xf numFmtId="0" fontId="9" fillId="0" borderId="2" xfId="0" applyFont="1" applyBorder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0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Trench Stability (2D)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Sand!$B$26:$B$36</c:f>
              <c:numCache>
                <c:formatCode>General</c:formatCode>
                <c:ptCount val="11"/>
                <c:pt idx="0">
                  <c:v>3.5</c:v>
                </c:pt>
                <c:pt idx="1">
                  <c:v>3.65</c:v>
                </c:pt>
                <c:pt idx="2">
                  <c:v>3.8</c:v>
                </c:pt>
                <c:pt idx="3">
                  <c:v>3.9499999999999997</c:v>
                </c:pt>
                <c:pt idx="4">
                  <c:v>4.0999999999999996</c:v>
                </c:pt>
                <c:pt idx="5">
                  <c:v>4.25</c:v>
                </c:pt>
                <c:pt idx="6">
                  <c:v>4.4000000000000004</c:v>
                </c:pt>
                <c:pt idx="7">
                  <c:v>4.5500000000000007</c:v>
                </c:pt>
                <c:pt idx="8">
                  <c:v>4.7000000000000011</c:v>
                </c:pt>
                <c:pt idx="9">
                  <c:v>4.8500000000000014</c:v>
                </c:pt>
                <c:pt idx="10">
                  <c:v>5</c:v>
                </c:pt>
              </c:numCache>
            </c:numRef>
          </c:xVal>
          <c:yVal>
            <c:numRef>
              <c:f>Sand!$H$26:$H$36</c:f>
              <c:numCache>
                <c:formatCode>0.00</c:formatCode>
                <c:ptCount val="11"/>
                <c:pt idx="0">
                  <c:v>1.052540765789888</c:v>
                </c:pt>
                <c:pt idx="1">
                  <c:v>1.0751664479910312</c:v>
                </c:pt>
                <c:pt idx="2">
                  <c:v>1.0974438268483984</c:v>
                </c:pt>
                <c:pt idx="3">
                  <c:v>1.1193841728543263</c:v>
                </c:pt>
                <c:pt idx="4">
                  <c:v>1.1409976759456435</c:v>
                </c:pt>
                <c:pt idx="5">
                  <c:v>1.1622935766393236</c:v>
                </c:pt>
                <c:pt idx="6">
                  <c:v>1.1832802779420306</c:v>
                </c:pt>
                <c:pt idx="7">
                  <c:v>1.2039654413229519</c:v>
                </c:pt>
                <c:pt idx="8">
                  <c:v>1.2243560693991065</c:v>
                </c:pt>
                <c:pt idx="9">
                  <c:v>1.2444585774811259</c:v>
                </c:pt>
                <c:pt idx="10">
                  <c:v>1.2642788557321223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Sand!$T$28:$T$29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Sand!$U$28:$U$29</c:f>
              <c:numCache>
                <c:formatCode>General</c:formatCode>
                <c:ptCount val="2"/>
                <c:pt idx="0">
                  <c:v>1.05</c:v>
                </c:pt>
                <c:pt idx="1">
                  <c:v>1.05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13552"/>
        <c:axId val="158577952"/>
      </c:scatterChart>
      <c:valAx>
        <c:axId val="133313552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Depth of Groundwater below Ground Level (m)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58577952"/>
        <c:crosses val="autoZero"/>
        <c:crossBetween val="midCat"/>
        <c:majorUnit val="0.5"/>
        <c:minorUnit val="0.1"/>
      </c:valAx>
      <c:valAx>
        <c:axId val="158577952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</a:t>
                </a:r>
                <a:r>
                  <a:rPr lang="en-US" sz="1200" baseline="0"/>
                  <a:t> of Safety (FS)</a:t>
                </a:r>
                <a:endParaRPr lang="en-US" sz="1200"/>
              </a:p>
            </c:rich>
          </c:tx>
          <c:layout/>
          <c:overlay val="0"/>
        </c:title>
        <c:numFmt formatCode="0.00" sourceLinked="1"/>
        <c:majorTickMark val="none"/>
        <c:minorTickMark val="in"/>
        <c:tickLblPos val="nextTo"/>
        <c:crossAx val="133313552"/>
        <c:crosses val="autoZero"/>
        <c:crossBetween val="midCat"/>
        <c:majorUnit val="0.5"/>
        <c:minorUnit val="0.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</xdr:colOff>
      <xdr:row>24</xdr:row>
      <xdr:rowOff>0</xdr:rowOff>
    </xdr:from>
    <xdr:to>
      <xdr:col>17</xdr:col>
      <xdr:colOff>342900</xdr:colOff>
      <xdr:row>41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561975</xdr:colOff>
      <xdr:row>8</xdr:row>
      <xdr:rowOff>28575</xdr:rowOff>
    </xdr:from>
    <xdr:to>
      <xdr:col>17</xdr:col>
      <xdr:colOff>335108</xdr:colOff>
      <xdr:row>19</xdr:row>
      <xdr:rowOff>9525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725" t="52506" r="30958" b="16265"/>
        <a:stretch/>
      </xdr:blipFill>
      <xdr:spPr>
        <a:xfrm>
          <a:off x="7010400" y="1666875"/>
          <a:ext cx="4649933" cy="20764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8</xdr:row>
      <xdr:rowOff>38100</xdr:rowOff>
    </xdr:from>
    <xdr:to>
      <xdr:col>17</xdr:col>
      <xdr:colOff>316058</xdr:colOff>
      <xdr:row>19</xdr:row>
      <xdr:rowOff>47625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725" t="19273" r="30958" b="49069"/>
        <a:stretch/>
      </xdr:blipFill>
      <xdr:spPr>
        <a:xfrm>
          <a:off x="7086600" y="1676400"/>
          <a:ext cx="4649933" cy="21050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workbookViewId="0">
      <selection activeCell="H12" sqref="H12"/>
    </sheetView>
  </sheetViews>
  <sheetFormatPr defaultRowHeight="15" x14ac:dyDescent="0.25"/>
  <cols>
    <col min="1" max="1" width="3.7109375" customWidth="1"/>
    <col min="2" max="2" width="19.140625" customWidth="1"/>
    <col min="3" max="3" width="12.140625" customWidth="1"/>
    <col min="4" max="4" width="9.5703125" bestFit="1" customWidth="1"/>
    <col min="5" max="5" width="9.5703125" customWidth="1"/>
    <col min="6" max="6" width="10.5703125" bestFit="1" customWidth="1"/>
    <col min="7" max="7" width="11" customWidth="1"/>
    <col min="8" max="8" width="10.140625" customWidth="1"/>
    <col min="9" max="9" width="10.85546875" customWidth="1"/>
  </cols>
  <sheetData>
    <row r="1" spans="1:18" ht="15.75" thickTop="1" x14ac:dyDescent="0.25">
      <c r="A1" s="1"/>
      <c r="B1" s="56" t="s">
        <v>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9" t="s">
        <v>46</v>
      </c>
    </row>
    <row r="2" spans="1:18" x14ac:dyDescent="0.25">
      <c r="A2" s="3"/>
      <c r="B2" s="13" t="s">
        <v>40</v>
      </c>
      <c r="C2" s="4" t="s">
        <v>41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x14ac:dyDescent="0.25">
      <c r="A3" s="3"/>
      <c r="B3" s="13" t="s">
        <v>42</v>
      </c>
      <c r="C3" s="4" t="s">
        <v>43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25">
      <c r="A4" s="3"/>
      <c r="B4" s="13" t="s">
        <v>44</v>
      </c>
      <c r="C4" s="4" t="s">
        <v>45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</row>
    <row r="6" spans="1:18" ht="23.25" x14ac:dyDescent="0.35">
      <c r="A6" s="3"/>
      <c r="B6" s="4"/>
      <c r="C6" s="4"/>
      <c r="D6" s="4"/>
      <c r="E6" s="4"/>
      <c r="F6" s="4"/>
      <c r="G6" s="4"/>
      <c r="H6" s="9" t="s">
        <v>0</v>
      </c>
      <c r="J6" s="4"/>
      <c r="K6" s="4"/>
      <c r="L6" s="4"/>
      <c r="M6" s="4"/>
      <c r="N6" s="4"/>
      <c r="O6" s="4"/>
      <c r="P6" s="4"/>
      <c r="Q6" s="4"/>
      <c r="R6" s="5"/>
    </row>
    <row r="7" spans="1:18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8" x14ac:dyDescent="0.25">
      <c r="A8" s="3"/>
      <c r="B8" s="50"/>
      <c r="C8" s="51"/>
      <c r="D8" s="52"/>
      <c r="E8" s="52"/>
      <c r="F8" s="52"/>
      <c r="G8" s="50"/>
      <c r="H8" s="50"/>
      <c r="I8" s="53"/>
      <c r="J8" s="4"/>
      <c r="K8" s="4"/>
      <c r="L8" s="4"/>
      <c r="M8" s="4"/>
      <c r="N8" s="4"/>
      <c r="O8" s="4"/>
      <c r="P8" s="4"/>
      <c r="Q8" s="4"/>
      <c r="R8" s="5"/>
    </row>
    <row r="9" spans="1:18" x14ac:dyDescent="0.25">
      <c r="A9" s="3"/>
      <c r="B9" s="50"/>
      <c r="C9" s="54"/>
      <c r="D9" s="52"/>
      <c r="E9" s="52"/>
      <c r="F9" s="52"/>
      <c r="G9" s="50"/>
      <c r="H9" s="50"/>
      <c r="I9" s="50"/>
      <c r="J9" s="4"/>
      <c r="K9" s="4"/>
      <c r="L9" s="4"/>
      <c r="M9" s="4"/>
      <c r="N9" s="4"/>
      <c r="O9" s="4"/>
      <c r="P9" s="4"/>
      <c r="Q9" s="4"/>
      <c r="R9" s="5"/>
    </row>
    <row r="10" spans="1:18" x14ac:dyDescent="0.25">
      <c r="A10" s="3"/>
      <c r="B10" s="50"/>
      <c r="C10" s="54"/>
      <c r="D10" s="52"/>
      <c r="E10" s="52"/>
      <c r="F10" s="52"/>
      <c r="G10" s="50"/>
      <c r="H10" s="12"/>
      <c r="I10" s="12"/>
      <c r="J10" s="10"/>
      <c r="K10" s="4"/>
      <c r="L10" s="4"/>
      <c r="M10" s="4"/>
      <c r="N10" s="4"/>
      <c r="O10" s="4"/>
      <c r="P10" s="4"/>
      <c r="Q10" s="4"/>
      <c r="R10" s="5"/>
    </row>
    <row r="11" spans="1:18" x14ac:dyDescent="0.25">
      <c r="A11" s="3"/>
      <c r="B11" s="50"/>
      <c r="C11" s="51"/>
      <c r="D11" s="50"/>
      <c r="E11" s="50"/>
      <c r="F11" s="50"/>
      <c r="G11" s="12"/>
      <c r="H11" s="50"/>
      <c r="I11" s="55"/>
      <c r="J11" s="4"/>
      <c r="L11" s="4"/>
      <c r="M11" s="4"/>
      <c r="N11" s="4"/>
      <c r="O11" s="4"/>
      <c r="P11" s="4"/>
      <c r="Q11" s="4"/>
      <c r="R11" s="5"/>
    </row>
    <row r="12" spans="1:18" x14ac:dyDescent="0.25">
      <c r="A12" s="3"/>
      <c r="B12" s="50"/>
      <c r="C12" s="52"/>
      <c r="D12" s="50"/>
      <c r="E12" s="50"/>
      <c r="F12" s="50"/>
      <c r="G12" s="50"/>
      <c r="H12" s="50"/>
      <c r="I12" s="50"/>
      <c r="J12" s="4"/>
      <c r="K12" s="4"/>
      <c r="L12" s="4"/>
      <c r="M12" s="4"/>
      <c r="N12" s="4"/>
      <c r="O12" s="4"/>
      <c r="P12" s="4"/>
      <c r="Q12" s="4"/>
      <c r="R12" s="5"/>
    </row>
    <row r="13" spans="1:18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8" x14ac:dyDescent="0.25">
      <c r="A14" s="3"/>
      <c r="B14" s="11" t="s">
        <v>1</v>
      </c>
      <c r="C14" s="47" t="s">
        <v>33</v>
      </c>
      <c r="D14" s="4"/>
      <c r="E14" s="12"/>
      <c r="F14" s="57"/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</row>
    <row r="15" spans="1:18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</row>
    <row r="16" spans="1:18" x14ac:dyDescent="0.25">
      <c r="A16" s="3"/>
      <c r="B16" s="4" t="s">
        <v>3</v>
      </c>
      <c r="C16" s="4"/>
      <c r="D16" s="48">
        <v>19</v>
      </c>
      <c r="E16" s="4" t="s">
        <v>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</row>
    <row r="17" spans="1:21" x14ac:dyDescent="0.25">
      <c r="A17" s="3"/>
      <c r="B17" s="12" t="s">
        <v>22</v>
      </c>
      <c r="C17" s="4"/>
      <c r="D17" s="48">
        <v>3.5</v>
      </c>
      <c r="E17" s="4" t="s">
        <v>4</v>
      </c>
      <c r="F17" s="4"/>
      <c r="G17" s="4"/>
      <c r="H17" s="13" t="s">
        <v>6</v>
      </c>
      <c r="I17" s="22">
        <f>($D$16-$D$17)/($D$16)</f>
        <v>0.81578947368421051</v>
      </c>
      <c r="J17" s="4"/>
      <c r="K17" s="4"/>
      <c r="L17" s="4"/>
      <c r="M17" s="4"/>
      <c r="N17" s="4"/>
      <c r="O17" s="4"/>
      <c r="P17" s="4"/>
      <c r="Q17" s="4"/>
      <c r="R17" s="5"/>
    </row>
    <row r="18" spans="1:21" x14ac:dyDescent="0.25">
      <c r="A18" s="3"/>
      <c r="B18" s="12" t="s">
        <v>23</v>
      </c>
      <c r="C18" s="4"/>
      <c r="D18" s="48">
        <v>5</v>
      </c>
      <c r="E18" s="4" t="s">
        <v>4</v>
      </c>
      <c r="F18" s="4"/>
      <c r="G18" s="4"/>
      <c r="H18" s="13" t="s">
        <v>7</v>
      </c>
      <c r="I18" s="22">
        <f>($D$16-$D$18)/($D$16)</f>
        <v>0.73684210526315785</v>
      </c>
      <c r="J18" s="4"/>
      <c r="K18" s="4"/>
      <c r="L18" s="4"/>
      <c r="M18" s="4"/>
      <c r="N18" s="4"/>
      <c r="O18" s="4"/>
      <c r="P18" s="4"/>
      <c r="Q18" s="4"/>
      <c r="R18" s="5"/>
    </row>
    <row r="19" spans="1:21" x14ac:dyDescent="0.25">
      <c r="A19" s="3"/>
      <c r="B19" s="12" t="s">
        <v>26</v>
      </c>
      <c r="C19" s="4"/>
      <c r="D19" s="48">
        <v>0.15</v>
      </c>
      <c r="E19" s="12" t="s">
        <v>34</v>
      </c>
      <c r="F19" s="4"/>
      <c r="G19" s="4"/>
      <c r="H19" s="13" t="s">
        <v>5</v>
      </c>
      <c r="I19" s="22">
        <f>($D$16-$D$19)/$D$16</f>
        <v>0.99210526315789482</v>
      </c>
      <c r="J19" s="4"/>
      <c r="K19" s="4"/>
      <c r="L19" s="4"/>
      <c r="M19" s="4"/>
      <c r="N19" s="4"/>
      <c r="O19" s="4"/>
      <c r="P19" s="4"/>
      <c r="Q19" s="4"/>
      <c r="R19" s="5"/>
    </row>
    <row r="20" spans="1:21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"/>
    </row>
    <row r="21" spans="1:21" ht="17.25" x14ac:dyDescent="0.25">
      <c r="A21" s="3"/>
      <c r="B21" s="12" t="s">
        <v>8</v>
      </c>
      <c r="C21" s="4"/>
      <c r="D21" s="48">
        <v>19</v>
      </c>
      <c r="E21" s="12" t="s">
        <v>10</v>
      </c>
      <c r="F21" s="13" t="s">
        <v>12</v>
      </c>
      <c r="G21" s="49">
        <v>33.5</v>
      </c>
      <c r="H21" s="14" t="s">
        <v>13</v>
      </c>
      <c r="I21" s="18">
        <v>0</v>
      </c>
      <c r="J21" s="4"/>
      <c r="K21" s="4"/>
      <c r="L21" s="4"/>
      <c r="M21" s="4"/>
      <c r="N21" s="4"/>
      <c r="O21" s="4"/>
      <c r="P21" s="4"/>
      <c r="Q21" s="4"/>
      <c r="R21" s="5"/>
    </row>
    <row r="22" spans="1:21" ht="18.75" x14ac:dyDescent="0.35">
      <c r="A22" s="3"/>
      <c r="B22" s="12" t="s">
        <v>9</v>
      </c>
      <c r="C22" s="4"/>
      <c r="D22" s="48">
        <v>10.5</v>
      </c>
      <c r="E22" s="12" t="s">
        <v>10</v>
      </c>
      <c r="F22" s="13" t="s">
        <v>15</v>
      </c>
      <c r="G22" s="20">
        <f>0.5*D22*(I19*D16)^2</f>
        <v>1865.4431250000002</v>
      </c>
      <c r="H22" s="19" t="s">
        <v>16</v>
      </c>
      <c r="I22" s="4"/>
      <c r="J22" s="4"/>
      <c r="K22" s="4"/>
      <c r="L22" s="4"/>
      <c r="M22" s="4"/>
      <c r="N22" s="4"/>
      <c r="O22" s="4"/>
      <c r="P22" s="4"/>
      <c r="Q22" s="4"/>
      <c r="R22" s="5"/>
    </row>
    <row r="23" spans="1:21" ht="18.75" x14ac:dyDescent="0.35">
      <c r="A23" s="3"/>
      <c r="B23" s="12" t="s">
        <v>11</v>
      </c>
      <c r="C23" s="4"/>
      <c r="D23" s="48">
        <v>9.81</v>
      </c>
      <c r="E23" s="12" t="s">
        <v>10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</row>
    <row r="24" spans="1:21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</row>
    <row r="25" spans="1:21" ht="18" x14ac:dyDescent="0.35">
      <c r="A25" s="3"/>
      <c r="B25" s="17" t="s">
        <v>21</v>
      </c>
      <c r="C25" s="16" t="s">
        <v>2</v>
      </c>
      <c r="D25" s="16" t="s">
        <v>17</v>
      </c>
      <c r="E25" s="16" t="s">
        <v>18</v>
      </c>
      <c r="F25" s="17" t="s">
        <v>19</v>
      </c>
      <c r="G25" s="17" t="s">
        <v>20</v>
      </c>
      <c r="H25" s="17" t="s">
        <v>14</v>
      </c>
      <c r="I25" s="44" t="s">
        <v>36</v>
      </c>
      <c r="J25" s="4"/>
      <c r="K25" s="4"/>
      <c r="L25" s="4"/>
      <c r="M25" s="4"/>
      <c r="N25" s="4"/>
      <c r="O25" s="4"/>
      <c r="P25" s="4"/>
      <c r="Q25" s="4"/>
      <c r="R25" s="5"/>
    </row>
    <row r="26" spans="1:21" x14ac:dyDescent="0.25">
      <c r="A26" s="3"/>
      <c r="B26" s="24">
        <f>$D$17</f>
        <v>3.5</v>
      </c>
      <c r="C26" s="27">
        <f>($D$16-B26)/$D$16</f>
        <v>0.81578947368421051</v>
      </c>
      <c r="D26" s="30">
        <f>($D$22*$I$19^2-$D$23*C26^2)/($D$21-$D$23*C26^2)</f>
        <v>0.30519518740778717</v>
      </c>
      <c r="E26" s="32">
        <f>ATAN((1-D26)/(2*SQRT(D26)))*180/PI()</f>
        <v>32.163551102231935</v>
      </c>
      <c r="F26" s="32">
        <f>(0.5*$D$21*$D$16^2)/TAN(RADIANS(45+E26/2))</f>
        <v>1894.6092254446203</v>
      </c>
      <c r="G26" s="32">
        <f>(0.5*$D$23*(C26*$D$16)^2)/SIN(RADIANS(45+E26/2))</f>
        <v>1346.2947119124608</v>
      </c>
      <c r="H26" s="42">
        <f>TAN(RADIANS($G$21))/TAN(RADIANS(E26))</f>
        <v>1.052540765789888</v>
      </c>
      <c r="I26" s="32">
        <f>45+0.5*E26</f>
        <v>61.081775551115967</v>
      </c>
      <c r="J26" s="4"/>
      <c r="K26" s="4"/>
      <c r="L26" s="4"/>
      <c r="M26" s="4"/>
      <c r="N26" s="4"/>
      <c r="O26" s="4"/>
      <c r="P26" s="4"/>
      <c r="Q26" s="4"/>
      <c r="R26" s="5"/>
    </row>
    <row r="27" spans="1:21" x14ac:dyDescent="0.25">
      <c r="A27" s="3"/>
      <c r="B27" s="25">
        <f>B26+($D$18-$D$17)*0.1</f>
        <v>3.65</v>
      </c>
      <c r="C27" s="28">
        <f t="shared" ref="C27:C36" si="0">($D$16-B27)/$D$16</f>
        <v>0.80789473684210522</v>
      </c>
      <c r="D27" s="31">
        <f t="shared" ref="D27:D36" si="1">($D$22*$I$19^2-$D$23*C27^2)/($D$21-$D$23*C27^2)</f>
        <v>0.31213106487700226</v>
      </c>
      <c r="E27" s="33">
        <f t="shared" ref="E27:E36" si="2">ATAN((1-D27)/(2*SQRT(D27)))*180/PI()</f>
        <v>31.616958400342163</v>
      </c>
      <c r="F27" s="33">
        <f t="shared" ref="F27:F36" si="3">(0.5*$D$21*$D$16^2)/TAN(RADIANS(45+E27/2))</f>
        <v>1916.016762361875</v>
      </c>
      <c r="G27" s="33">
        <f t="shared" ref="G27:G36" si="4">(0.5*$D$23*(C27*$D$16)^2)/SIN(RADIANS(45+E27/2))</f>
        <v>1323.8670715893877</v>
      </c>
      <c r="H27" s="43">
        <f t="shared" ref="H27:H36" si="5">TAN(RADIANS($G$21))/TAN(RADIANS(E27))</f>
        <v>1.0751664479910312</v>
      </c>
      <c r="I27" s="33">
        <f t="shared" ref="I27:I36" si="6">45+0.5*E27</f>
        <v>60.808479200171078</v>
      </c>
      <c r="J27" s="4"/>
      <c r="K27" s="4"/>
      <c r="L27" s="4"/>
      <c r="M27" s="4"/>
      <c r="N27" s="4"/>
      <c r="O27" s="4"/>
      <c r="P27" s="4"/>
      <c r="Q27" s="4"/>
      <c r="R27" s="5"/>
      <c r="T27" t="s">
        <v>25</v>
      </c>
    </row>
    <row r="28" spans="1:21" x14ac:dyDescent="0.25">
      <c r="A28" s="3"/>
      <c r="B28" s="25">
        <f>B27+($D$18-$D$17)*0.1</f>
        <v>3.8</v>
      </c>
      <c r="C28" s="28">
        <f t="shared" si="0"/>
        <v>0.79999999999999993</v>
      </c>
      <c r="D28" s="31">
        <f t="shared" si="1"/>
        <v>0.31886436913979022</v>
      </c>
      <c r="E28" s="33">
        <f t="shared" si="2"/>
        <v>31.094836668746947</v>
      </c>
      <c r="F28" s="33">
        <f t="shared" si="3"/>
        <v>1936.572692005818</v>
      </c>
      <c r="G28" s="33">
        <f t="shared" si="4"/>
        <v>1301.4463067295706</v>
      </c>
      <c r="H28" s="43">
        <f t="shared" si="5"/>
        <v>1.0974438268483984</v>
      </c>
      <c r="I28" s="33">
        <f t="shared" si="6"/>
        <v>60.547418334373475</v>
      </c>
      <c r="J28" s="4"/>
      <c r="K28" s="4"/>
      <c r="L28" s="4"/>
      <c r="M28" s="4"/>
      <c r="N28" s="4"/>
      <c r="O28" s="4"/>
      <c r="P28" s="4"/>
      <c r="Q28" s="4"/>
      <c r="R28" s="5"/>
      <c r="T28" s="41">
        <v>0</v>
      </c>
      <c r="U28" s="41">
        <f>$C$39</f>
        <v>1.05</v>
      </c>
    </row>
    <row r="29" spans="1:21" x14ac:dyDescent="0.25">
      <c r="A29" s="3"/>
      <c r="B29" s="25">
        <f t="shared" ref="B29:B35" si="7">B28+($D$18-$D$17)*0.1</f>
        <v>3.9499999999999997</v>
      </c>
      <c r="C29" s="28">
        <f t="shared" si="0"/>
        <v>0.79210526315789476</v>
      </c>
      <c r="D29" s="31">
        <f t="shared" si="1"/>
        <v>0.32540291490283946</v>
      </c>
      <c r="E29" s="33">
        <f t="shared" si="2"/>
        <v>30.595585953234352</v>
      </c>
      <c r="F29" s="33">
        <f t="shared" si="3"/>
        <v>1956.3273506478993</v>
      </c>
      <c r="G29" s="33">
        <f t="shared" si="4"/>
        <v>1279.0454357400711</v>
      </c>
      <c r="H29" s="43">
        <f t="shared" si="5"/>
        <v>1.1193841728543263</v>
      </c>
      <c r="I29" s="33">
        <f t="shared" si="6"/>
        <v>60.297792976617174</v>
      </c>
      <c r="J29" s="4"/>
      <c r="K29" s="4"/>
      <c r="L29" s="4"/>
      <c r="M29" s="4"/>
      <c r="N29" s="4"/>
      <c r="O29" s="4"/>
      <c r="P29" s="4"/>
      <c r="Q29" s="4"/>
      <c r="R29" s="5"/>
      <c r="T29" s="41">
        <f>$B$36</f>
        <v>5</v>
      </c>
      <c r="U29" s="41">
        <f>$C$39</f>
        <v>1.05</v>
      </c>
    </row>
    <row r="30" spans="1:21" x14ac:dyDescent="0.25">
      <c r="A30" s="3"/>
      <c r="B30" s="25">
        <f t="shared" si="7"/>
        <v>4.0999999999999996</v>
      </c>
      <c r="C30" s="28">
        <f t="shared" si="0"/>
        <v>0.78421052631578947</v>
      </c>
      <c r="D30" s="31">
        <f t="shared" si="1"/>
        <v>0.33175410795525723</v>
      </c>
      <c r="E30" s="33">
        <f t="shared" si="2"/>
        <v>30.117750121182954</v>
      </c>
      <c r="F30" s="33">
        <f t="shared" si="3"/>
        <v>1975.3268263836869</v>
      </c>
      <c r="G30" s="33">
        <f t="shared" si="4"/>
        <v>1256.6767236418916</v>
      </c>
      <c r="H30" s="43">
        <f t="shared" si="5"/>
        <v>1.1409976759456435</v>
      </c>
      <c r="I30" s="33">
        <f t="shared" si="6"/>
        <v>60.058875060591475</v>
      </c>
      <c r="J30" s="4"/>
      <c r="K30" s="4"/>
      <c r="L30" s="4"/>
      <c r="M30" s="4"/>
      <c r="N30" s="4"/>
      <c r="O30" s="4"/>
      <c r="P30" s="4"/>
      <c r="Q30" s="4"/>
      <c r="R30" s="5"/>
    </row>
    <row r="31" spans="1:21" x14ac:dyDescent="0.25">
      <c r="A31" s="3"/>
      <c r="B31" s="25">
        <f t="shared" si="7"/>
        <v>4.25</v>
      </c>
      <c r="C31" s="28">
        <f t="shared" si="0"/>
        <v>0.77631578947368418</v>
      </c>
      <c r="D31" s="31">
        <f t="shared" si="1"/>
        <v>0.33792497135076632</v>
      </c>
      <c r="E31" s="33">
        <f t="shared" si="2"/>
        <v>29.660000430866155</v>
      </c>
      <c r="F31" s="33">
        <f t="shared" si="3"/>
        <v>1993.6134272406332</v>
      </c>
      <c r="G31" s="33">
        <f t="shared" si="4"/>
        <v>1234.3517358975125</v>
      </c>
      <c r="H31" s="43">
        <f t="shared" si="5"/>
        <v>1.1622935766393236</v>
      </c>
      <c r="I31" s="33">
        <f t="shared" si="6"/>
        <v>59.830000215433074</v>
      </c>
      <c r="J31" s="4"/>
      <c r="K31" s="4"/>
      <c r="L31" s="4"/>
      <c r="M31" s="4"/>
      <c r="N31" s="4"/>
      <c r="O31" s="4"/>
      <c r="P31" s="4"/>
      <c r="Q31" s="4"/>
      <c r="R31" s="5"/>
    </row>
    <row r="32" spans="1:21" x14ac:dyDescent="0.25">
      <c r="A32" s="3"/>
      <c r="B32" s="25">
        <f t="shared" si="7"/>
        <v>4.4000000000000004</v>
      </c>
      <c r="C32" s="28">
        <f t="shared" si="0"/>
        <v>0.76842105263157889</v>
      </c>
      <c r="D32" s="31">
        <f t="shared" si="1"/>
        <v>0.34392216959901273</v>
      </c>
      <c r="E32" s="33">
        <f t="shared" si="2"/>
        <v>29.221121384631498</v>
      </c>
      <c r="F32" s="33">
        <f t="shared" si="3"/>
        <v>2011.226085265961</v>
      </c>
      <c r="G32" s="33">
        <f t="shared" si="4"/>
        <v>1212.0813876434602</v>
      </c>
      <c r="H32" s="43">
        <f t="shared" si="5"/>
        <v>1.1832802779420306</v>
      </c>
      <c r="I32" s="33">
        <f t="shared" si="6"/>
        <v>59.610560692315751</v>
      </c>
      <c r="J32" s="4"/>
      <c r="K32" s="4"/>
      <c r="L32" s="4"/>
      <c r="M32" s="4"/>
      <c r="N32" s="4"/>
      <c r="O32" s="4"/>
      <c r="P32" s="4"/>
      <c r="Q32" s="4"/>
      <c r="R32" s="5"/>
    </row>
    <row r="33" spans="1:18" x14ac:dyDescent="0.25">
      <c r="A33" s="3"/>
      <c r="B33" s="25">
        <f t="shared" si="7"/>
        <v>4.5500000000000007</v>
      </c>
      <c r="C33" s="28">
        <f t="shared" si="0"/>
        <v>0.76052631578947361</v>
      </c>
      <c r="D33" s="31">
        <f t="shared" si="1"/>
        <v>0.34975203104027086</v>
      </c>
      <c r="E33" s="33">
        <f t="shared" si="2"/>
        <v>28.79999849250969</v>
      </c>
      <c r="F33" s="33">
        <f t="shared" si="3"/>
        <v>2028.200707020196</v>
      </c>
      <c r="G33" s="33">
        <f t="shared" si="4"/>
        <v>1189.8759887826916</v>
      </c>
      <c r="H33" s="43">
        <f t="shared" si="5"/>
        <v>1.2039654413229519</v>
      </c>
      <c r="I33" s="33">
        <f t="shared" si="6"/>
        <v>59.399999246254843</v>
      </c>
      <c r="J33" s="4"/>
      <c r="K33" s="4"/>
      <c r="L33" s="4"/>
      <c r="M33" s="4"/>
      <c r="N33" s="4"/>
      <c r="O33" s="4"/>
      <c r="P33" s="4"/>
      <c r="Q33" s="4"/>
      <c r="R33" s="5"/>
    </row>
    <row r="34" spans="1:18" x14ac:dyDescent="0.25">
      <c r="A34" s="3"/>
      <c r="B34" s="25">
        <f t="shared" si="7"/>
        <v>4.7000000000000011</v>
      </c>
      <c r="C34" s="28">
        <f t="shared" si="0"/>
        <v>0.75263157894736832</v>
      </c>
      <c r="D34" s="31">
        <f t="shared" si="1"/>
        <v>0.35542056856061532</v>
      </c>
      <c r="E34" s="33">
        <f t="shared" si="2"/>
        <v>28.395607642817382</v>
      </c>
      <c r="F34" s="33">
        <f t="shared" si="3"/>
        <v>2044.5704789426468</v>
      </c>
      <c r="G34" s="33">
        <f t="shared" si="4"/>
        <v>1167.7452853404222</v>
      </c>
      <c r="H34" s="43">
        <f t="shared" si="5"/>
        <v>1.2243560693991065</v>
      </c>
      <c r="I34" s="33">
        <f t="shared" si="6"/>
        <v>59.197803821408691</v>
      </c>
      <c r="J34" s="4"/>
      <c r="K34" s="4"/>
      <c r="L34" s="4"/>
      <c r="M34" s="4"/>
      <c r="N34" s="4"/>
      <c r="O34" s="4"/>
      <c r="P34" s="4"/>
      <c r="Q34" s="4"/>
      <c r="R34" s="5"/>
    </row>
    <row r="35" spans="1:18" x14ac:dyDescent="0.25">
      <c r="A35" s="3"/>
      <c r="B35" s="25">
        <f t="shared" si="7"/>
        <v>4.8500000000000014</v>
      </c>
      <c r="C35" s="28">
        <f t="shared" si="0"/>
        <v>0.74473684210526303</v>
      </c>
      <c r="D35" s="31">
        <f t="shared" si="1"/>
        <v>0.36093349878928849</v>
      </c>
      <c r="E35" s="33">
        <f t="shared" si="2"/>
        <v>28.007005831583882</v>
      </c>
      <c r="F35" s="33">
        <f t="shared" si="3"/>
        <v>2060.3661345107153</v>
      </c>
      <c r="G35" s="33">
        <f t="shared" si="4"/>
        <v>1145.6984974423156</v>
      </c>
      <c r="H35" s="43">
        <f t="shared" si="5"/>
        <v>1.2444585774811259</v>
      </c>
      <c r="I35" s="33">
        <f t="shared" si="6"/>
        <v>59.003502915791941</v>
      </c>
      <c r="J35" s="4"/>
      <c r="K35" s="4"/>
      <c r="L35" s="4"/>
      <c r="M35" s="4"/>
      <c r="N35" s="4"/>
      <c r="O35" s="4"/>
      <c r="P35" s="4"/>
      <c r="Q35" s="4"/>
      <c r="R35" s="5"/>
    </row>
    <row r="36" spans="1:18" x14ac:dyDescent="0.25">
      <c r="A36" s="3"/>
      <c r="B36" s="25">
        <f>$D$18</f>
        <v>5</v>
      </c>
      <c r="C36" s="28">
        <f t="shared" si="0"/>
        <v>0.73684210526315785</v>
      </c>
      <c r="D36" s="31">
        <f t="shared" si="1"/>
        <v>0.36629625990632558</v>
      </c>
      <c r="E36" s="33">
        <f t="shared" si="2"/>
        <v>27.633323046585655</v>
      </c>
      <c r="F36" s="33">
        <f t="shared" si="3"/>
        <v>2075.616188888137</v>
      </c>
      <c r="G36" s="33">
        <f t="shared" si="4"/>
        <v>1123.7443542347676</v>
      </c>
      <c r="H36" s="43">
        <f t="shared" si="5"/>
        <v>1.2642788557321223</v>
      </c>
      <c r="I36" s="33">
        <f t="shared" si="6"/>
        <v>58.816661523292829</v>
      </c>
      <c r="J36" s="4"/>
      <c r="K36" s="4"/>
      <c r="L36" s="4"/>
      <c r="M36" s="4"/>
      <c r="N36" s="4"/>
      <c r="O36" s="4"/>
      <c r="P36" s="4"/>
      <c r="Q36" s="4"/>
      <c r="R36" s="5"/>
    </row>
    <row r="37" spans="1:18" x14ac:dyDescent="0.25">
      <c r="A37" s="3"/>
      <c r="B37" s="26"/>
      <c r="C37" s="29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4"/>
      <c r="R37" s="5"/>
    </row>
    <row r="38" spans="1:18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5"/>
    </row>
    <row r="39" spans="1:18" x14ac:dyDescent="0.25">
      <c r="A39" s="3"/>
      <c r="B39" s="13" t="s">
        <v>24</v>
      </c>
      <c r="C39" s="48">
        <v>1.05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</row>
    <row r="40" spans="1:18" x14ac:dyDescent="0.2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5"/>
    </row>
    <row r="41" spans="1:18" x14ac:dyDescent="0.2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5"/>
    </row>
    <row r="42" spans="1:18" ht="15.75" thickBot="1" x14ac:dyDescent="0.3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/>
    </row>
    <row r="43" spans="1:18" ht="15.75" thickTop="1" x14ac:dyDescent="0.25">
      <c r="A43" t="s">
        <v>35</v>
      </c>
    </row>
  </sheetData>
  <sheetProtection algorithmName="SHA-512" hashValue="VS2LO8hkvFwkq6qYgQDnSWeurcGVvfMckVhGuX0+PUJlekIMYurbm7C2s/IwwKK1EKE8f8+4ofyPhKZb7Og7mg==" saltValue="67aTANUVK/QkOtMD2YBKfQ==" spinCount="100000" sheet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workbookViewId="0">
      <selection activeCell="C13" sqref="C13"/>
    </sheetView>
  </sheetViews>
  <sheetFormatPr defaultRowHeight="15" x14ac:dyDescent="0.25"/>
  <cols>
    <col min="1" max="1" width="3.7109375" customWidth="1"/>
    <col min="2" max="2" width="19.140625" customWidth="1"/>
    <col min="3" max="3" width="12.140625" customWidth="1"/>
    <col min="4" max="4" width="10.5703125" bestFit="1" customWidth="1"/>
    <col min="5" max="5" width="9.5703125" customWidth="1"/>
    <col min="6" max="6" width="10.5703125" bestFit="1" customWidth="1"/>
    <col min="7" max="7" width="11.42578125" customWidth="1"/>
    <col min="8" max="8" width="10.140625" customWidth="1"/>
    <col min="9" max="9" width="10.85546875" customWidth="1"/>
  </cols>
  <sheetData>
    <row r="1" spans="1:18" ht="15.75" thickTop="1" x14ac:dyDescent="0.25">
      <c r="A1" s="1"/>
      <c r="B1" s="56" t="s">
        <v>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9" t="s">
        <v>47</v>
      </c>
    </row>
    <row r="2" spans="1:18" x14ac:dyDescent="0.25">
      <c r="A2" s="3"/>
      <c r="B2" s="13" t="s">
        <v>40</v>
      </c>
      <c r="C2" s="4" t="s">
        <v>41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x14ac:dyDescent="0.25">
      <c r="A3" s="3"/>
      <c r="B3" s="13" t="s">
        <v>42</v>
      </c>
      <c r="C3" s="4" t="s">
        <v>43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25">
      <c r="A4" s="3"/>
      <c r="B4" s="13" t="s">
        <v>44</v>
      </c>
      <c r="C4" s="4" t="s">
        <v>45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</row>
    <row r="6" spans="1:18" ht="23.25" x14ac:dyDescent="0.35">
      <c r="A6" s="3"/>
      <c r="B6" s="4"/>
      <c r="C6" s="4"/>
      <c r="D6" s="4"/>
      <c r="E6" s="4"/>
      <c r="F6" s="4"/>
      <c r="G6" s="4"/>
      <c r="H6" s="9" t="s">
        <v>0</v>
      </c>
      <c r="J6" s="4"/>
      <c r="K6" s="4"/>
      <c r="L6" s="4"/>
      <c r="M6" s="4"/>
      <c r="N6" s="4"/>
      <c r="O6" s="4"/>
      <c r="P6" s="4"/>
      <c r="Q6" s="4"/>
      <c r="R6" s="5"/>
    </row>
    <row r="7" spans="1:18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8" x14ac:dyDescent="0.25">
      <c r="A8" s="3"/>
      <c r="B8" s="50"/>
      <c r="C8" s="51"/>
      <c r="D8" s="52"/>
      <c r="E8" s="52"/>
      <c r="F8" s="52"/>
      <c r="G8" s="50"/>
      <c r="H8" s="50"/>
      <c r="I8" s="53"/>
      <c r="J8" s="4"/>
      <c r="K8" s="4"/>
      <c r="L8" s="4"/>
      <c r="M8" s="4"/>
      <c r="N8" s="4"/>
      <c r="O8" s="4"/>
      <c r="P8" s="4"/>
      <c r="Q8" s="4"/>
      <c r="R8" s="5"/>
    </row>
    <row r="9" spans="1:18" x14ac:dyDescent="0.25">
      <c r="A9" s="3"/>
      <c r="B9" s="50"/>
      <c r="C9" s="54"/>
      <c r="D9" s="52"/>
      <c r="E9" s="52"/>
      <c r="F9" s="52"/>
      <c r="G9" s="50"/>
      <c r="H9" s="50"/>
      <c r="I9" s="50"/>
      <c r="J9" s="4"/>
      <c r="K9" s="4"/>
      <c r="L9" s="4"/>
      <c r="M9" s="4"/>
      <c r="N9" s="4"/>
      <c r="O9" s="4"/>
      <c r="P9" s="4"/>
      <c r="Q9" s="4"/>
      <c r="R9" s="5"/>
    </row>
    <row r="10" spans="1:18" x14ac:dyDescent="0.25">
      <c r="A10" s="3"/>
      <c r="B10" s="50"/>
      <c r="C10" s="54"/>
      <c r="D10" s="52"/>
      <c r="E10" s="52"/>
      <c r="F10" s="52"/>
      <c r="G10" s="50"/>
      <c r="H10" s="12"/>
      <c r="I10" s="12"/>
      <c r="J10" s="10"/>
      <c r="K10" s="4"/>
      <c r="L10" s="4"/>
      <c r="M10" s="4"/>
      <c r="N10" s="4"/>
      <c r="O10" s="4"/>
      <c r="P10" s="4"/>
      <c r="Q10" s="4"/>
      <c r="R10" s="5"/>
    </row>
    <row r="11" spans="1:18" x14ac:dyDescent="0.25">
      <c r="A11" s="3"/>
      <c r="B11" s="50"/>
      <c r="C11" s="51"/>
      <c r="D11" s="50"/>
      <c r="E11" s="50"/>
      <c r="F11" s="50"/>
      <c r="G11" s="12"/>
      <c r="H11" s="50"/>
      <c r="I11" s="55"/>
      <c r="J11" s="4"/>
      <c r="K11" s="4"/>
      <c r="L11" s="4"/>
      <c r="M11" s="4"/>
      <c r="N11" s="4"/>
      <c r="O11" s="4"/>
      <c r="P11" s="4"/>
      <c r="Q11" s="4"/>
      <c r="R11" s="5"/>
    </row>
    <row r="12" spans="1:18" x14ac:dyDescent="0.25">
      <c r="A12" s="3"/>
      <c r="B12" s="50"/>
      <c r="C12" s="52"/>
      <c r="D12" s="50"/>
      <c r="E12" s="50"/>
      <c r="F12" s="50"/>
      <c r="G12" s="50"/>
      <c r="H12" s="50"/>
      <c r="I12" s="50"/>
      <c r="J12" s="4"/>
      <c r="K12" s="4"/>
      <c r="L12" s="4"/>
      <c r="M12" s="4"/>
      <c r="N12" s="4"/>
      <c r="O12" s="4"/>
      <c r="P12" s="4"/>
      <c r="Q12" s="4"/>
      <c r="R12" s="5"/>
    </row>
    <row r="13" spans="1:18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8" x14ac:dyDescent="0.25">
      <c r="A14" s="3"/>
      <c r="B14" s="11" t="s">
        <v>1</v>
      </c>
      <c r="C14" s="47"/>
      <c r="D14" s="4"/>
      <c r="E14" s="12"/>
      <c r="F14" s="58"/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</row>
    <row r="15" spans="1:18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</row>
    <row r="16" spans="1:18" x14ac:dyDescent="0.25">
      <c r="A16" s="3"/>
      <c r="B16" s="4" t="s">
        <v>3</v>
      </c>
      <c r="C16" s="4"/>
      <c r="D16" s="48">
        <v>10</v>
      </c>
      <c r="E16" s="4" t="s">
        <v>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</row>
    <row r="17" spans="1:18" x14ac:dyDescent="0.25">
      <c r="A17" s="3"/>
      <c r="B17" s="12"/>
      <c r="C17" s="4"/>
      <c r="D17" s="34"/>
      <c r="E17" s="4"/>
      <c r="F17" s="4"/>
      <c r="G17" s="4"/>
      <c r="H17" s="13"/>
      <c r="I17" s="22"/>
      <c r="J17" s="4"/>
      <c r="K17" s="4"/>
      <c r="L17" s="4"/>
      <c r="M17" s="4"/>
      <c r="N17" s="4"/>
      <c r="O17" s="4"/>
      <c r="P17" s="4"/>
      <c r="Q17" s="4"/>
      <c r="R17" s="5"/>
    </row>
    <row r="18" spans="1:18" x14ac:dyDescent="0.25">
      <c r="A18" s="3"/>
      <c r="B18" s="12"/>
      <c r="C18" s="4"/>
      <c r="D18" s="35"/>
      <c r="E18" s="4"/>
      <c r="F18" s="4"/>
      <c r="G18" s="4"/>
      <c r="H18" s="13"/>
      <c r="I18" s="22"/>
      <c r="J18" s="4"/>
      <c r="K18" s="4"/>
      <c r="L18" s="4"/>
      <c r="M18" s="4"/>
      <c r="N18" s="4"/>
      <c r="O18" s="4"/>
      <c r="P18" s="4"/>
      <c r="Q18" s="4"/>
      <c r="R18" s="5"/>
    </row>
    <row r="19" spans="1:18" x14ac:dyDescent="0.25">
      <c r="A19" s="3"/>
      <c r="B19" s="12" t="s">
        <v>26</v>
      </c>
      <c r="C19" s="4"/>
      <c r="D19" s="48">
        <v>1</v>
      </c>
      <c r="E19" s="12" t="s">
        <v>34</v>
      </c>
      <c r="F19" s="4"/>
      <c r="G19" s="4"/>
      <c r="H19" s="13" t="s">
        <v>5</v>
      </c>
      <c r="I19" s="22">
        <f>($D$16-$D$19)/$D$16</f>
        <v>0.9</v>
      </c>
      <c r="J19" s="4"/>
      <c r="K19" s="4"/>
      <c r="L19" s="4"/>
      <c r="M19" s="4"/>
      <c r="N19" s="4"/>
      <c r="O19" s="4"/>
      <c r="P19" s="4"/>
      <c r="Q19" s="4"/>
      <c r="R19" s="5"/>
    </row>
    <row r="20" spans="1:18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"/>
    </row>
    <row r="21" spans="1:18" ht="18.75" x14ac:dyDescent="0.35">
      <c r="A21" s="3"/>
      <c r="B21" s="12" t="s">
        <v>8</v>
      </c>
      <c r="C21" s="4"/>
      <c r="D21" s="49">
        <v>19</v>
      </c>
      <c r="E21" s="12" t="s">
        <v>10</v>
      </c>
      <c r="F21" s="13" t="s">
        <v>27</v>
      </c>
      <c r="G21" s="49">
        <v>30</v>
      </c>
      <c r="H21" s="14" t="s">
        <v>28</v>
      </c>
      <c r="I21" s="18">
        <v>0</v>
      </c>
      <c r="J21" s="13" t="s">
        <v>29</v>
      </c>
      <c r="K21" s="20">
        <f>0.5*D21*D16^2</f>
        <v>950</v>
      </c>
      <c r="L21" s="4" t="s">
        <v>16</v>
      </c>
      <c r="M21" s="4"/>
      <c r="N21" s="4"/>
      <c r="O21" s="4"/>
      <c r="P21" s="4"/>
      <c r="Q21" s="4"/>
      <c r="R21" s="5"/>
    </row>
    <row r="22" spans="1:18" ht="18.75" x14ac:dyDescent="0.35">
      <c r="A22" s="3"/>
      <c r="B22" s="12" t="s">
        <v>9</v>
      </c>
      <c r="C22" s="4"/>
      <c r="D22" s="49">
        <v>10.5</v>
      </c>
      <c r="E22" s="12" t="s">
        <v>10</v>
      </c>
      <c r="F22" s="13" t="s">
        <v>15</v>
      </c>
      <c r="G22" s="20">
        <f>0.5*D22*(I19*D16)^2</f>
        <v>425.25</v>
      </c>
      <c r="H22" s="19" t="s">
        <v>16</v>
      </c>
      <c r="I22" s="4"/>
      <c r="J22" s="4"/>
      <c r="K22" s="4"/>
      <c r="L22" s="4"/>
      <c r="M22" s="4"/>
      <c r="N22" s="4"/>
      <c r="O22" s="4"/>
      <c r="P22" s="4"/>
      <c r="Q22" s="4"/>
      <c r="R22" s="5"/>
    </row>
    <row r="23" spans="1:18" x14ac:dyDescent="0.25">
      <c r="A23" s="3"/>
      <c r="B23" s="12"/>
      <c r="C23" s="4"/>
      <c r="D23" s="34"/>
      <c r="E23" s="1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</row>
    <row r="24" spans="1:18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</row>
    <row r="25" spans="1:18" x14ac:dyDescent="0.25">
      <c r="A25" s="3"/>
      <c r="B25" s="18"/>
      <c r="C25" s="38" t="s">
        <v>24</v>
      </c>
      <c r="D25" s="48">
        <v>1.2</v>
      </c>
      <c r="F25" s="18"/>
      <c r="G25" s="18"/>
      <c r="H25" s="18"/>
      <c r="I25" s="4"/>
      <c r="J25" s="4"/>
      <c r="K25" s="4"/>
      <c r="L25" s="4"/>
      <c r="M25" s="4"/>
      <c r="N25" s="4"/>
      <c r="O25" s="4"/>
      <c r="P25" s="4"/>
      <c r="Q25" s="4"/>
      <c r="R25" s="5"/>
    </row>
    <row r="26" spans="1:18" x14ac:dyDescent="0.25">
      <c r="A26" s="3"/>
      <c r="B26" s="15"/>
      <c r="F26" s="20"/>
      <c r="G26" s="20"/>
      <c r="H26" s="21"/>
      <c r="I26" s="4"/>
      <c r="J26" s="4"/>
      <c r="K26" s="4"/>
      <c r="L26" s="4"/>
      <c r="M26" s="4"/>
      <c r="N26" s="4"/>
      <c r="O26" s="4"/>
      <c r="P26" s="4"/>
      <c r="Q26" s="4"/>
      <c r="R26" s="5"/>
    </row>
    <row r="27" spans="1:18" x14ac:dyDescent="0.25">
      <c r="A27" s="3"/>
      <c r="B27" s="15"/>
      <c r="C27" s="21"/>
      <c r="D27" s="23"/>
      <c r="E27" s="20"/>
      <c r="F27" s="20"/>
      <c r="G27" s="20"/>
      <c r="H27" s="21"/>
      <c r="I27" s="4"/>
      <c r="J27" s="4"/>
      <c r="K27" s="4"/>
      <c r="L27" s="4"/>
      <c r="M27" s="4"/>
      <c r="N27" s="4"/>
      <c r="O27" s="4"/>
      <c r="P27" s="4"/>
      <c r="Q27" s="4"/>
      <c r="R27" s="5"/>
    </row>
    <row r="28" spans="1:18" x14ac:dyDescent="0.25">
      <c r="A28" s="3"/>
      <c r="B28" s="15"/>
      <c r="C28" s="21"/>
      <c r="D28" s="23"/>
      <c r="E28" s="20"/>
      <c r="F28" s="20"/>
      <c r="G28" s="20"/>
      <c r="H28" s="21"/>
      <c r="I28" s="4"/>
      <c r="J28" s="4"/>
      <c r="K28" s="4"/>
      <c r="L28" s="4"/>
      <c r="M28" s="4"/>
      <c r="N28" s="4"/>
      <c r="O28" s="4"/>
      <c r="P28" s="4"/>
      <c r="Q28" s="4"/>
      <c r="R28" s="5"/>
    </row>
    <row r="29" spans="1:18" x14ac:dyDescent="0.25">
      <c r="A29" s="3"/>
      <c r="B29" s="15"/>
      <c r="C29" s="13" t="s">
        <v>30</v>
      </c>
      <c r="D29" s="20">
        <f>$G$21*$D$16*SQRT(2)</f>
        <v>424.26406871192853</v>
      </c>
      <c r="E29" s="36" t="s">
        <v>16</v>
      </c>
      <c r="F29" s="20"/>
      <c r="G29" s="20"/>
      <c r="H29" s="21"/>
      <c r="I29" s="4"/>
      <c r="J29" s="4"/>
      <c r="K29" s="4"/>
      <c r="L29" s="4"/>
      <c r="M29" s="4"/>
      <c r="N29" s="4"/>
      <c r="O29" s="4"/>
      <c r="P29" s="4"/>
      <c r="Q29" s="4"/>
      <c r="R29" s="5"/>
    </row>
    <row r="30" spans="1:18" ht="18" x14ac:dyDescent="0.35">
      <c r="A30" s="3"/>
      <c r="B30" s="15"/>
      <c r="C30" s="13" t="s">
        <v>31</v>
      </c>
      <c r="D30" s="20">
        <f>($K$21-$G$22)/SQRT(2)</f>
        <v>371.05428342764077</v>
      </c>
      <c r="E30" s="37" t="s">
        <v>16</v>
      </c>
      <c r="F30" s="20"/>
      <c r="G30" s="20"/>
      <c r="H30" s="21"/>
      <c r="I30" s="4"/>
      <c r="J30" s="4"/>
      <c r="K30" s="4"/>
      <c r="L30" s="4"/>
      <c r="M30" s="4"/>
      <c r="N30" s="4"/>
      <c r="O30" s="4"/>
      <c r="P30" s="4"/>
      <c r="Q30" s="4"/>
      <c r="R30" s="5"/>
    </row>
    <row r="31" spans="1:18" x14ac:dyDescent="0.25">
      <c r="A31" s="3"/>
      <c r="B31" s="15"/>
      <c r="C31" s="21"/>
      <c r="D31" s="23"/>
      <c r="E31" s="20"/>
      <c r="F31" s="20"/>
      <c r="G31" s="20"/>
      <c r="H31" s="21"/>
      <c r="I31" s="4"/>
      <c r="J31" s="4"/>
      <c r="K31" s="4"/>
      <c r="L31" s="4"/>
      <c r="M31" s="4"/>
      <c r="N31" s="4"/>
      <c r="O31" s="4"/>
      <c r="P31" s="4"/>
      <c r="Q31" s="4"/>
      <c r="R31" s="5"/>
    </row>
    <row r="32" spans="1:18" x14ac:dyDescent="0.25">
      <c r="A32" s="3"/>
      <c r="B32" s="15"/>
      <c r="C32" s="39" t="s">
        <v>32</v>
      </c>
      <c r="D32" s="40">
        <f>D29/D30</f>
        <v>1.1434016198189616</v>
      </c>
      <c r="E32" s="46" t="str">
        <f>IF(D32&lt;D25,"Not OK!","OK")</f>
        <v>Not OK!</v>
      </c>
      <c r="F32" s="20"/>
      <c r="G32" s="20"/>
      <c r="H32" s="21"/>
      <c r="I32" s="4"/>
      <c r="J32" s="4"/>
      <c r="K32" s="4"/>
      <c r="L32" s="4"/>
      <c r="M32" s="4"/>
      <c r="N32" s="4"/>
      <c r="O32" s="4"/>
      <c r="P32" s="4"/>
      <c r="Q32" s="4"/>
      <c r="R32" s="5"/>
    </row>
    <row r="33" spans="1:18" ht="18" x14ac:dyDescent="0.35">
      <c r="A33" s="3"/>
      <c r="B33" s="15"/>
      <c r="C33" s="14" t="s">
        <v>37</v>
      </c>
      <c r="D33" s="45">
        <v>45</v>
      </c>
      <c r="E33" s="20" t="s">
        <v>38</v>
      </c>
      <c r="F33" s="20"/>
      <c r="G33" s="20"/>
      <c r="H33" s="21"/>
      <c r="I33" s="4"/>
      <c r="J33" s="4"/>
      <c r="K33" s="4"/>
      <c r="L33" s="4"/>
      <c r="M33" s="4"/>
      <c r="N33" s="4"/>
      <c r="O33" s="4"/>
      <c r="P33" s="4"/>
      <c r="Q33" s="4"/>
      <c r="R33" s="5"/>
    </row>
    <row r="34" spans="1:18" x14ac:dyDescent="0.25">
      <c r="A34" s="3"/>
      <c r="B34" s="15"/>
      <c r="C34" s="21"/>
      <c r="D34" s="23"/>
      <c r="E34" s="20"/>
      <c r="F34" s="20"/>
      <c r="G34" s="20"/>
      <c r="H34" s="21"/>
      <c r="I34" s="4"/>
      <c r="J34" s="4"/>
      <c r="K34" s="4"/>
      <c r="L34" s="4"/>
      <c r="M34" s="4"/>
      <c r="N34" s="4"/>
      <c r="O34" s="4"/>
      <c r="P34" s="4"/>
      <c r="Q34" s="4"/>
      <c r="R34" s="5"/>
    </row>
    <row r="35" spans="1:18" ht="15.75" thickBot="1" x14ac:dyDescent="0.3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</row>
    <row r="36" spans="1:18" ht="15.75" thickTop="1" x14ac:dyDescent="0.25">
      <c r="A36" t="s">
        <v>35</v>
      </c>
    </row>
  </sheetData>
  <sheetProtection algorithmName="SHA-512" hashValue="1cv/4EI2tvcHfU51aPA2qGwbr4KuScjNkFUvku+V7qJ87dJGlNyhaOyZAkSoIVwzc9RExZITkDey0QrxwdvpFg==" saltValue="tufE60xfRfrX/1M7pVJWQw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Sand</vt:lpstr>
      <vt:lpstr>Clay</vt:lpstr>
      <vt:lpstr>Clay!Print_Area</vt:lpstr>
      <vt:lpstr>Sand!Print_Area</vt:lpstr>
    </vt:vector>
  </TitlesOfParts>
  <Company>Parsons Brinkerhoff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punlop.v</dc:creator>
  <cp:lastModifiedBy>punlop</cp:lastModifiedBy>
  <cp:lastPrinted>2014-03-01T03:58:52Z</cp:lastPrinted>
  <dcterms:created xsi:type="dcterms:W3CDTF">2011-11-22T02:53:40Z</dcterms:created>
  <dcterms:modified xsi:type="dcterms:W3CDTF">2014-07-18T05:50:44Z</dcterms:modified>
</cp:coreProperties>
</file>