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activeTab="1"/>
  </bookViews>
  <sheets>
    <sheet name="Criteria" sheetId="1" r:id="rId1"/>
    <sheet name="FS1" sheetId="2" r:id="rId2"/>
  </sheets>
  <definedNames>
    <definedName name="_xlnm.Print_Area" localSheetId="0">'Criteria'!$A$1:$H$32</definedName>
    <definedName name="_xlnm.Print_Area" localSheetId="1">'FS1'!$A$1:$T$90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<sst xmlns="http://schemas.openxmlformats.org/spreadsheetml/2006/main" count="236" uniqueCount="77">
  <si>
    <t>ksc.</t>
  </si>
  <si>
    <t/>
  </si>
  <si>
    <t>m.</t>
  </si>
  <si>
    <t>cm.</t>
  </si>
  <si>
    <t>kg.</t>
  </si>
  <si>
    <t>DESIGN CRITERIA</t>
  </si>
  <si>
    <t xml:space="preserve">mm. </t>
  </si>
  <si>
    <t>Use</t>
  </si>
  <si>
    <r>
      <t>cm.</t>
    </r>
    <r>
      <rPr>
        <vertAlign val="superscript"/>
        <sz val="8"/>
        <rFont val="Tahoma"/>
        <family val="2"/>
      </rPr>
      <t>2</t>
    </r>
  </si>
  <si>
    <r>
      <t>kg./m.</t>
    </r>
    <r>
      <rPr>
        <vertAlign val="superscript"/>
        <sz val="8"/>
        <rFont val="Tahoma"/>
        <family val="2"/>
      </rPr>
      <t>2</t>
    </r>
  </si>
  <si>
    <t>kg.-m.</t>
  </si>
  <si>
    <t>v  =</t>
  </si>
  <si>
    <t>V  =</t>
  </si>
  <si>
    <t>Reinforcement steel at Long Span</t>
  </si>
  <si>
    <t>Reinforcement steel at Short Span</t>
  </si>
  <si>
    <t>Live Load  (LL)</t>
  </si>
  <si>
    <t>Finishing &amp; etc. (FL)</t>
  </si>
  <si>
    <t>Dead Load  (DL)</t>
  </si>
  <si>
    <t>Total Load  (W)</t>
  </si>
  <si>
    <t>=</t>
  </si>
  <si>
    <t>L/S</t>
  </si>
  <si>
    <t>:</t>
  </si>
  <si>
    <t>S</t>
  </si>
  <si>
    <t>L</t>
  </si>
  <si>
    <t>Thickness</t>
  </si>
  <si>
    <t>Covering</t>
  </si>
  <si>
    <t>Drop Panel (D)</t>
  </si>
  <si>
    <t>Minimum thickness</t>
  </si>
  <si>
    <t>Total Load</t>
  </si>
  <si>
    <t>0.4fc'</t>
  </si>
  <si>
    <t>fc =</t>
  </si>
  <si>
    <t xml:space="preserve">fc' </t>
  </si>
  <si>
    <t>fy</t>
  </si>
  <si>
    <t>fs</t>
  </si>
  <si>
    <t>fc</t>
  </si>
  <si>
    <t>Es</t>
  </si>
  <si>
    <t>Ec</t>
  </si>
  <si>
    <t>n</t>
  </si>
  <si>
    <t>k</t>
  </si>
  <si>
    <t>j</t>
  </si>
  <si>
    <t>R</t>
  </si>
  <si>
    <t>Upper</t>
  </si>
  <si>
    <t>Lower</t>
  </si>
  <si>
    <t xml:space="preserve">Column strip Moment </t>
  </si>
  <si>
    <t>Middle strip Moment</t>
  </si>
  <si>
    <t>Moment</t>
  </si>
  <si>
    <r>
      <t>v</t>
    </r>
    <r>
      <rPr>
        <b/>
        <vertAlign val="subscript"/>
        <sz val="22"/>
        <rFont val="AngsanaUPC"/>
        <family val="1"/>
      </rPr>
      <t>c-max</t>
    </r>
  </si>
  <si>
    <r>
      <t>v</t>
    </r>
    <r>
      <rPr>
        <b/>
        <vertAlign val="subscript"/>
        <sz val="22"/>
        <rFont val="AngsanaUPC"/>
        <family val="1"/>
      </rPr>
      <t>c</t>
    </r>
  </si>
  <si>
    <r>
      <t>v</t>
    </r>
    <r>
      <rPr>
        <b/>
        <vertAlign val="subscript"/>
        <sz val="22"/>
        <rFont val="AngsanaUPC"/>
        <family val="1"/>
      </rPr>
      <t>c-p</t>
    </r>
  </si>
  <si>
    <t>Temperature steel</t>
  </si>
  <si>
    <r>
      <t>t</t>
    </r>
    <r>
      <rPr>
        <b/>
        <vertAlign val="subscript"/>
        <sz val="8"/>
        <rFont val="Tahoma"/>
        <family val="2"/>
      </rPr>
      <t xml:space="preserve">2   </t>
    </r>
    <r>
      <rPr>
        <sz val="8"/>
        <rFont val="Tahoma"/>
        <family val="2"/>
      </rPr>
      <t>=</t>
    </r>
  </si>
  <si>
    <t>Mo</t>
  </si>
  <si>
    <r>
      <t>M</t>
    </r>
    <r>
      <rPr>
        <vertAlign val="superscript"/>
        <sz val="10"/>
        <rFont val="Tahoma"/>
        <family val="2"/>
      </rPr>
      <t>+</t>
    </r>
  </si>
  <si>
    <r>
      <t>M</t>
    </r>
    <r>
      <rPr>
        <vertAlign val="superscript"/>
        <sz val="12"/>
        <rFont val="Tahoma"/>
        <family val="2"/>
      </rPr>
      <t>-</t>
    </r>
    <r>
      <rPr>
        <sz val="12"/>
        <rFont val="Tahoma"/>
        <family val="2"/>
      </rPr>
      <t xml:space="preserve"> </t>
    </r>
  </si>
  <si>
    <r>
      <t>M</t>
    </r>
    <r>
      <rPr>
        <vertAlign val="superscript"/>
        <sz val="12"/>
        <rFont val="Tahoma"/>
        <family val="2"/>
      </rPr>
      <t>-</t>
    </r>
  </si>
  <si>
    <r>
      <t>As</t>
    </r>
    <r>
      <rPr>
        <vertAlign val="superscript"/>
        <sz val="10"/>
        <rFont val="Tahoma"/>
        <family val="2"/>
      </rPr>
      <t>-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 =</t>
    </r>
  </si>
  <si>
    <r>
      <t>As</t>
    </r>
    <r>
      <rPr>
        <vertAlign val="superscript"/>
        <sz val="10"/>
        <rFont val="Tahoma"/>
        <family val="2"/>
      </rPr>
      <t>+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 =</t>
    </r>
  </si>
  <si>
    <r>
      <t>As</t>
    </r>
    <r>
      <rPr>
        <vertAlign val="superscript"/>
        <sz val="10"/>
        <rFont val="Tahoma"/>
        <family val="2"/>
      </rPr>
      <t>-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=</t>
    </r>
  </si>
  <si>
    <r>
      <t>As</t>
    </r>
    <r>
      <rPr>
        <vertAlign val="superscript"/>
        <sz val="10"/>
        <rFont val="Tahoma"/>
        <family val="2"/>
      </rPr>
      <t>-</t>
    </r>
    <r>
      <rPr>
        <sz val="8"/>
        <rFont val="Tahoma"/>
        <family val="2"/>
      </rPr>
      <t xml:space="preserve">  =</t>
    </r>
  </si>
  <si>
    <r>
      <t>As</t>
    </r>
    <r>
      <rPr>
        <vertAlign val="superscript"/>
        <sz val="10"/>
        <rFont val="Tahoma"/>
        <family val="2"/>
      </rPr>
      <t>+</t>
    </r>
    <r>
      <rPr>
        <sz val="8"/>
        <rFont val="Tahoma"/>
        <family val="2"/>
      </rPr>
      <t xml:space="preserve">  =</t>
    </r>
  </si>
  <si>
    <r>
      <t>D + t</t>
    </r>
    <r>
      <rPr>
        <b/>
        <vertAlign val="subscript"/>
        <sz val="8"/>
        <rFont val="Tahoma"/>
        <family val="2"/>
      </rPr>
      <t xml:space="preserve">2     </t>
    </r>
    <r>
      <rPr>
        <sz val="8"/>
        <rFont val="Tahoma"/>
        <family val="2"/>
      </rPr>
      <t>=</t>
    </r>
  </si>
  <si>
    <t>Shear Checking</t>
  </si>
  <si>
    <t>General Property</t>
  </si>
  <si>
    <t>OR</t>
  </si>
  <si>
    <t>m.      As</t>
  </si>
  <si>
    <r>
      <t>Use Drop panel thickness (t</t>
    </r>
    <r>
      <rPr>
        <b/>
        <vertAlign val="subscript"/>
        <sz val="8"/>
        <rFont val="Tahoma"/>
        <family val="2"/>
      </rPr>
      <t>1</t>
    </r>
    <r>
      <rPr>
        <sz val="8"/>
        <rFont val="Tahoma"/>
        <family val="2"/>
      </rPr>
      <t>)</t>
    </r>
  </si>
  <si>
    <r>
      <t>Thick of Slab    (t</t>
    </r>
    <r>
      <rPr>
        <b/>
        <vertAlign val="subscript"/>
        <sz val="8"/>
        <rFont val="Tahoma"/>
        <family val="2"/>
      </rPr>
      <t>2</t>
    </r>
    <r>
      <rPr>
        <sz val="8"/>
        <rFont val="Tahoma"/>
        <family val="2"/>
      </rPr>
      <t>)</t>
    </r>
  </si>
  <si>
    <r>
      <t xml:space="preserve">Consider Shear at Critical section (Distance = </t>
    </r>
    <r>
      <rPr>
        <sz val="10"/>
        <rFont val="Tahoma"/>
        <family val="2"/>
      </rPr>
      <t>t</t>
    </r>
    <r>
      <rPr>
        <b/>
        <vertAlign val="subscript"/>
        <sz val="8"/>
        <rFont val="Tahoma"/>
        <family val="2"/>
      </rPr>
      <t xml:space="preserve">2 </t>
    </r>
    <r>
      <rPr>
        <sz val="8"/>
        <rFont val="Tahoma"/>
        <family val="2"/>
      </rPr>
      <t>/2 from Edge Drop Panel)</t>
    </r>
  </si>
  <si>
    <t>FS</t>
  </si>
  <si>
    <t>SAKATA SIAM SEED</t>
  </si>
  <si>
    <t>SAKATA SIAM SEED CO.,LTD.</t>
  </si>
  <si>
    <t>นายเสริมพันธ์</t>
  </si>
  <si>
    <t>โครงการ       :</t>
  </si>
  <si>
    <t>เจ้าของ         :</t>
  </si>
  <si>
    <t xml:space="preserve"> Flat Slab/Plate Design</t>
  </si>
  <si>
    <t>วันที่</t>
  </si>
  <si>
    <t>วิศวกร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</si>
</sst>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_(* #,##0_);_(* \(#,##0\);_(* &quot;-&quot;??_);_(@_)"/>
    <numFmt numFmtId="205" formatCode="0.000000"/>
    <numFmt numFmtId="206" formatCode="_-* #,##0.000_-;\-* #,##0.000_-;_-* &quot;-&quot;_-;_-@_-"/>
    <numFmt numFmtId="207" formatCode="_-* #,##0.00_-;\-* #,##0.00_-;_-* &quot;-&quot;_-;_-@_-"/>
    <numFmt numFmtId="208" formatCode="0_);[Red]\(0\)"/>
    <numFmt numFmtId="209" formatCode="0.00_ "/>
    <numFmt numFmtId="210" formatCode="_(* #,##0.0000_);_(* \(#,##0.0000\);_(* &quot;-&quot;??_);_(@_)"/>
    <numFmt numFmtId="211" formatCode="_(* #,##0.00000_);_(* \(#,##0.00000\);_(* &quot;-&quot;??_);_(@_)"/>
    <numFmt numFmtId="212" formatCode="[$-409]d\-mmm\-yyyy;@"/>
    <numFmt numFmtId="213" formatCode="_(* #,##0.00_);_(* \(#,##0.00\);_(* &quot;-&quot;_);_(@_)"/>
    <numFmt numFmtId="214" formatCode="_-* #,##0_-;\-* #,##0_-;_-* &quot;-&quot;??_-;_-@_-"/>
    <numFmt numFmtId="215" formatCode="_-* #,##0.000_-;\-* #,##0.000_-;_-* &quot;-&quot;??_-;_-@_-"/>
    <numFmt numFmtId="216" formatCode="_(* #,##0.00_);_(* \(#,##0.00\);_(* &quot;-&quot;???_);_(@_)"/>
    <numFmt numFmtId="217" formatCode="_-* #,##0.0000_-;\-* #,##0.0000_-;_-* &quot;-&quot;??_-;_-@_-"/>
    <numFmt numFmtId="218" formatCode="[$-1010409]d\ mmmm\ yyyy;@"/>
    <numFmt numFmtId="219" formatCode="[$-41E]d\ mmmm\ yyyy"/>
    <numFmt numFmtId="220" formatCode="0.00000"/>
    <numFmt numFmtId="221" formatCode="_-* #,##0.0_-;\-* #,##0.0_-;_-* &quot;-&quot;?_-;_-@_-"/>
    <numFmt numFmtId="222" formatCode="0.0E+00"/>
    <numFmt numFmtId="223" formatCode="[$-1010409]d\ mmm\ yy;@"/>
  </numFmts>
  <fonts count="62">
    <font>
      <sz val="12"/>
      <name val="Helv"/>
      <family val="0"/>
    </font>
    <font>
      <sz val="14"/>
      <name val="Cordia New"/>
      <family val="0"/>
    </font>
    <font>
      <sz val="20"/>
      <name val="AngsanaUPC"/>
      <family val="1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vertAlign val="superscript"/>
      <sz val="8"/>
      <name val="Tahoma"/>
      <family val="2"/>
    </font>
    <font>
      <sz val="8"/>
      <name val="Helv"/>
      <family val="0"/>
    </font>
    <font>
      <sz val="8"/>
      <color indexed="10"/>
      <name val="Tahoma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20"/>
      <color indexed="12"/>
      <name val="AngsanaUPC"/>
      <family val="1"/>
    </font>
    <font>
      <sz val="22"/>
      <name val="AngsanaUPC"/>
      <family val="1"/>
    </font>
    <font>
      <b/>
      <sz val="20"/>
      <color indexed="12"/>
      <name val="AngsanaUPC"/>
      <family val="1"/>
    </font>
    <font>
      <b/>
      <sz val="20"/>
      <name val="AngsanaUPC"/>
      <family val="1"/>
    </font>
    <font>
      <b/>
      <sz val="8"/>
      <color indexed="10"/>
      <name val="Tahoma"/>
      <family val="2"/>
    </font>
    <font>
      <b/>
      <vertAlign val="subscript"/>
      <sz val="22"/>
      <name val="AngsanaUPC"/>
      <family val="1"/>
    </font>
    <font>
      <b/>
      <vertAlign val="subscript"/>
      <sz val="8"/>
      <name val="Tahoma"/>
      <family val="2"/>
    </font>
    <font>
      <sz val="9"/>
      <name val="Tahoma"/>
      <family val="2"/>
    </font>
    <font>
      <vertAlign val="superscript"/>
      <sz val="10"/>
      <name val="Tahoma"/>
      <family val="2"/>
    </font>
    <font>
      <vertAlign val="superscript"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1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b/>
      <sz val="12"/>
      <name val="Tahoma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203" fontId="2" fillId="0" borderId="0" xfId="0" applyNumberFormat="1" applyFont="1" applyBorder="1" applyAlignment="1" applyProtection="1">
      <alignment/>
      <protection/>
    </xf>
    <xf numFmtId="192" fontId="4" fillId="0" borderId="0" xfId="43" applyFont="1" applyFill="1" applyBorder="1" applyAlignment="1" applyProtection="1">
      <alignment horizontal="center"/>
      <protection/>
    </xf>
    <xf numFmtId="192" fontId="4" fillId="0" borderId="0" xfId="43" applyFont="1" applyFill="1" applyBorder="1" applyAlignment="1" applyProtection="1">
      <alignment horizontal="left"/>
      <protection/>
    </xf>
    <xf numFmtId="192" fontId="4" fillId="0" borderId="0" xfId="43" applyFont="1" applyFill="1" applyBorder="1" applyAlignment="1" applyProtection="1">
      <alignment/>
      <protection/>
    </xf>
    <xf numFmtId="0" fontId="4" fillId="0" borderId="0" xfId="43" applyNumberFormat="1" applyFont="1" applyFill="1" applyBorder="1" applyAlignment="1" applyProtection="1">
      <alignment horizontal="center"/>
      <protection/>
    </xf>
    <xf numFmtId="192" fontId="4" fillId="0" borderId="12" xfId="43" applyFont="1" applyFill="1" applyBorder="1" applyAlignment="1" applyProtection="1">
      <alignment horizontal="center"/>
      <protection/>
    </xf>
    <xf numFmtId="192" fontId="4" fillId="0" borderId="12" xfId="43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43" applyNumberFormat="1" applyFont="1" applyFill="1" applyBorder="1" applyAlignment="1" applyProtection="1">
      <alignment/>
      <protection/>
    </xf>
    <xf numFmtId="192" fontId="3" fillId="0" borderId="0" xfId="43" applyFont="1" applyFill="1" applyBorder="1" applyAlignment="1" applyProtection="1">
      <alignment/>
      <protection/>
    </xf>
    <xf numFmtId="192" fontId="4" fillId="0" borderId="10" xfId="43" applyFont="1" applyFill="1" applyBorder="1" applyAlignment="1" applyProtection="1">
      <alignment/>
      <protection/>
    </xf>
    <xf numFmtId="192" fontId="4" fillId="0" borderId="11" xfId="43" applyFont="1" applyFill="1" applyBorder="1" applyAlignment="1" applyProtection="1">
      <alignment/>
      <protection/>
    </xf>
    <xf numFmtId="0" fontId="5" fillId="0" borderId="0" xfId="43" applyNumberFormat="1" applyFont="1" applyFill="1" applyBorder="1" applyAlignment="1" applyProtection="1">
      <alignment/>
      <protection/>
    </xf>
    <xf numFmtId="192" fontId="4" fillId="0" borderId="13" xfId="43" applyFont="1" applyFill="1" applyBorder="1" applyAlignment="1" applyProtection="1">
      <alignment/>
      <protection/>
    </xf>
    <xf numFmtId="192" fontId="4" fillId="0" borderId="14" xfId="43" applyFont="1" applyFill="1" applyBorder="1" applyAlignment="1" applyProtection="1">
      <alignment/>
      <protection/>
    </xf>
    <xf numFmtId="192" fontId="4" fillId="0" borderId="12" xfId="43" applyFont="1" applyFill="1" applyBorder="1" applyAlignment="1" applyProtection="1">
      <alignment horizontal="left"/>
      <protection/>
    </xf>
    <xf numFmtId="192" fontId="4" fillId="0" borderId="12" xfId="43" applyFont="1" applyFill="1" applyBorder="1" applyAlignment="1" applyProtection="1">
      <alignment vertical="center"/>
      <protection/>
    </xf>
    <xf numFmtId="192" fontId="5" fillId="0" borderId="0" xfId="43" applyFont="1" applyFill="1" applyBorder="1" applyAlignment="1" applyProtection="1">
      <alignment vertical="center"/>
      <protection/>
    </xf>
    <xf numFmtId="192" fontId="4" fillId="0" borderId="0" xfId="43" applyFont="1" applyFill="1" applyBorder="1" applyAlignment="1" applyProtection="1">
      <alignment vertical="center"/>
      <protection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92" fontId="4" fillId="0" borderId="10" xfId="43" applyFont="1" applyFill="1" applyBorder="1" applyAlignment="1" applyProtection="1">
      <alignment vertical="center"/>
      <protection/>
    </xf>
    <xf numFmtId="192" fontId="4" fillId="0" borderId="0" xfId="43" applyFont="1" applyFill="1" applyBorder="1" applyAlignment="1" applyProtection="1">
      <alignment horizontal="left" vertical="center"/>
      <protection/>
    </xf>
    <xf numFmtId="192" fontId="4" fillId="0" borderId="0" xfId="43" applyFont="1" applyFill="1" applyBorder="1" applyAlignment="1" applyProtection="1">
      <alignment horizontal="right" vertical="center"/>
      <protection/>
    </xf>
    <xf numFmtId="192" fontId="4" fillId="0" borderId="0" xfId="43" applyFont="1" applyFill="1" applyBorder="1" applyAlignment="1" applyProtection="1">
      <alignment horizontal="center" vertical="center"/>
      <protection/>
    </xf>
    <xf numFmtId="0" fontId="4" fillId="0" borderId="0" xfId="43" applyNumberFormat="1" applyFont="1" applyFill="1" applyBorder="1" applyAlignment="1" applyProtection="1">
      <alignment vertical="center"/>
      <protection/>
    </xf>
    <xf numFmtId="192" fontId="4" fillId="0" borderId="11" xfId="43" applyFont="1" applyFill="1" applyBorder="1" applyAlignment="1" applyProtection="1">
      <alignment vertical="center"/>
      <protection/>
    </xf>
    <xf numFmtId="207" fontId="4" fillId="0" borderId="0" xfId="43" applyNumberFormat="1" applyFont="1" applyFill="1" applyBorder="1" applyAlignment="1" applyProtection="1">
      <alignment horizontal="center" vertical="center"/>
      <protection/>
    </xf>
    <xf numFmtId="194" fontId="4" fillId="0" borderId="0" xfId="42" applyFont="1" applyFill="1" applyBorder="1" applyAlignment="1" applyProtection="1">
      <alignment horizontal="center" vertical="center"/>
      <protection/>
    </xf>
    <xf numFmtId="213" fontId="4" fillId="0" borderId="0" xfId="43" applyNumberFormat="1" applyFont="1" applyFill="1" applyBorder="1" applyAlignment="1" applyProtection="1">
      <alignment horizontal="center" vertical="center"/>
      <protection/>
    </xf>
    <xf numFmtId="207" fontId="4" fillId="0" borderId="0" xfId="43" applyNumberFormat="1" applyFont="1" applyFill="1" applyBorder="1" applyAlignment="1" applyProtection="1">
      <alignment vertical="center"/>
      <protection/>
    </xf>
    <xf numFmtId="194" fontId="4" fillId="0" borderId="0" xfId="42" applyFont="1" applyFill="1" applyBorder="1" applyAlignment="1" applyProtection="1">
      <alignment horizontal="right" vertical="center"/>
      <protection/>
    </xf>
    <xf numFmtId="194" fontId="4" fillId="0" borderId="0" xfId="42" applyFont="1" applyFill="1" applyBorder="1" applyAlignment="1" applyProtection="1">
      <alignment vertical="center"/>
      <protection/>
    </xf>
    <xf numFmtId="192" fontId="5" fillId="0" borderId="10" xfId="43" applyFont="1" applyFill="1" applyBorder="1" applyAlignment="1" applyProtection="1">
      <alignment vertical="center"/>
      <protection/>
    </xf>
    <xf numFmtId="0" fontId="4" fillId="0" borderId="0" xfId="43" applyNumberFormat="1" applyFont="1" applyFill="1" applyBorder="1" applyAlignment="1" applyProtection="1">
      <alignment horizontal="center" vertical="center"/>
      <protection/>
    </xf>
    <xf numFmtId="208" fontId="9" fillId="0" borderId="0" xfId="43" applyNumberFormat="1" applyFont="1" applyFill="1" applyBorder="1" applyAlignment="1" applyProtection="1">
      <alignment horizontal="center" vertical="center"/>
      <protection locked="0"/>
    </xf>
    <xf numFmtId="209" fontId="4" fillId="0" borderId="0" xfId="43" applyNumberFormat="1" applyFont="1" applyFill="1" applyBorder="1" applyAlignment="1" applyProtection="1" quotePrefix="1">
      <alignment horizontal="center" vertical="center"/>
      <protection/>
    </xf>
    <xf numFmtId="0" fontId="4" fillId="0" borderId="0" xfId="43" applyNumberFormat="1" applyFont="1" applyFill="1" applyBorder="1" applyAlignment="1" applyProtection="1">
      <alignment horizontal="left" vertical="center"/>
      <protection/>
    </xf>
    <xf numFmtId="192" fontId="5" fillId="0" borderId="0" xfId="43" applyFont="1" applyFill="1" applyBorder="1" applyAlignment="1" applyProtection="1">
      <alignment horizontal="center" vertical="center"/>
      <protection/>
    </xf>
    <xf numFmtId="208" fontId="4" fillId="0" borderId="0" xfId="43" applyNumberFormat="1" applyFont="1" applyFill="1" applyBorder="1" applyAlignment="1" applyProtection="1">
      <alignment horizontal="center" vertical="center"/>
      <protection/>
    </xf>
    <xf numFmtId="192" fontId="5" fillId="0" borderId="10" xfId="43" applyFont="1" applyFill="1" applyBorder="1" applyAlignment="1" applyProtection="1">
      <alignment horizontal="left" vertical="center"/>
      <protection/>
    </xf>
    <xf numFmtId="208" fontId="9" fillId="0" borderId="0" xfId="43" applyNumberFormat="1" applyFont="1" applyFill="1" applyBorder="1" applyAlignment="1" applyProtection="1">
      <alignment horizontal="center" vertical="center"/>
      <protection/>
    </xf>
    <xf numFmtId="207" fontId="4" fillId="0" borderId="0" xfId="43" applyNumberFormat="1" applyFont="1" applyFill="1" applyBorder="1" applyAlignment="1" applyProtection="1">
      <alignment vertical="center"/>
      <protection locked="0"/>
    </xf>
    <xf numFmtId="209" fontId="4" fillId="0" borderId="0" xfId="43" applyNumberFormat="1" applyFont="1" applyFill="1" applyBorder="1" applyAlignment="1" applyProtection="1" quotePrefix="1">
      <alignment vertical="center"/>
      <protection/>
    </xf>
    <xf numFmtId="194" fontId="4" fillId="0" borderId="0" xfId="42" applyFont="1" applyFill="1" applyBorder="1" applyAlignment="1" applyProtection="1" quotePrefix="1">
      <alignment horizontal="left" vertical="center"/>
      <protection/>
    </xf>
    <xf numFmtId="192" fontId="4" fillId="0" borderId="13" xfId="43" applyFont="1" applyFill="1" applyBorder="1" applyAlignment="1" applyProtection="1">
      <alignment vertical="center"/>
      <protection/>
    </xf>
    <xf numFmtId="192" fontId="4" fillId="0" borderId="12" xfId="43" applyFont="1" applyFill="1" applyBorder="1" applyAlignment="1" applyProtection="1">
      <alignment horizontal="center" vertical="center"/>
      <protection/>
    </xf>
    <xf numFmtId="192" fontId="4" fillId="0" borderId="14" xfId="43" applyFont="1" applyFill="1" applyBorder="1" applyAlignment="1" applyProtection="1">
      <alignment vertical="center"/>
      <protection/>
    </xf>
    <xf numFmtId="194" fontId="4" fillId="0" borderId="0" xfId="42" applyFont="1" applyFill="1" applyBorder="1" applyAlignment="1" applyProtection="1" quotePrefix="1">
      <alignment vertical="center"/>
      <protection/>
    </xf>
    <xf numFmtId="194" fontId="4" fillId="0" borderId="0" xfId="42" applyFont="1" applyFill="1" applyBorder="1" applyAlignment="1" applyProtection="1">
      <alignment horizontal="left" vertical="center"/>
      <protection/>
    </xf>
    <xf numFmtId="207" fontId="4" fillId="0" borderId="0" xfId="43" applyNumberFormat="1" applyFont="1" applyFill="1" applyBorder="1" applyAlignment="1" applyProtection="1">
      <alignment horizontal="left" vertical="center"/>
      <protection/>
    </xf>
    <xf numFmtId="207" fontId="5" fillId="0" borderId="0" xfId="43" applyNumberFormat="1" applyFont="1" applyFill="1" applyBorder="1" applyAlignment="1" applyProtection="1">
      <alignment vertical="center"/>
      <protection/>
    </xf>
    <xf numFmtId="207" fontId="5" fillId="0" borderId="0" xfId="43" applyNumberFormat="1" applyFont="1" applyFill="1" applyBorder="1" applyAlignment="1" applyProtection="1">
      <alignment horizontal="left" vertical="center"/>
      <protection/>
    </xf>
    <xf numFmtId="206" fontId="4" fillId="0" borderId="0" xfId="43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220" fontId="4" fillId="0" borderId="0" xfId="43" applyNumberFormat="1" applyFont="1" applyFill="1" applyBorder="1" applyAlignment="1" applyProtection="1">
      <alignment horizontal="center" vertical="center"/>
      <protection/>
    </xf>
    <xf numFmtId="192" fontId="9" fillId="0" borderId="0" xfId="43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 applyProtection="1" quotePrefix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192" fontId="16" fillId="0" borderId="0" xfId="43" applyFont="1" applyFill="1" applyBorder="1" applyAlignment="1" applyProtection="1">
      <alignment vertical="center"/>
      <protection/>
    </xf>
    <xf numFmtId="192" fontId="9" fillId="0" borderId="0" xfId="43" applyFont="1" applyFill="1" applyBorder="1" applyAlignment="1" applyProtection="1">
      <alignment vertical="center"/>
      <protection/>
    </xf>
    <xf numFmtId="192" fontId="16" fillId="0" borderId="0" xfId="43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0" xfId="43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>
      <alignment horizontal="center" vertical="center"/>
    </xf>
    <xf numFmtId="192" fontId="23" fillId="0" borderId="0" xfId="43" applyFont="1" applyFill="1" applyBorder="1" applyAlignment="1" applyProtection="1">
      <alignment vertical="center"/>
      <protection/>
    </xf>
    <xf numFmtId="208" fontId="6" fillId="0" borderId="0" xfId="43" applyNumberFormat="1" applyFont="1" applyFill="1" applyBorder="1" applyAlignment="1" applyProtection="1">
      <alignment horizontal="center" vertical="center"/>
      <protection locked="0"/>
    </xf>
    <xf numFmtId="192" fontId="6" fillId="0" borderId="0" xfId="43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192" fontId="4" fillId="0" borderId="12" xfId="43" applyFont="1" applyFill="1" applyBorder="1" applyAlignment="1" applyProtection="1">
      <alignment horizontal="right" vertical="center"/>
      <protection/>
    </xf>
    <xf numFmtId="194" fontId="4" fillId="0" borderId="12" xfId="42" applyFont="1" applyFill="1" applyBorder="1" applyAlignment="1" applyProtection="1" quotePrefix="1">
      <alignment horizontal="left" vertical="center"/>
      <protection/>
    </xf>
    <xf numFmtId="207" fontId="4" fillId="0" borderId="12" xfId="43" applyNumberFormat="1" applyFont="1" applyFill="1" applyBorder="1" applyAlignment="1" applyProtection="1">
      <alignment horizontal="center" vertical="center"/>
      <protection/>
    </xf>
    <xf numFmtId="192" fontId="5" fillId="0" borderId="12" xfId="43" applyFont="1" applyFill="1" applyBorder="1" applyAlignment="1" applyProtection="1">
      <alignment vertical="center"/>
      <protection/>
    </xf>
    <xf numFmtId="194" fontId="4" fillId="0" borderId="12" xfId="42" applyFont="1" applyFill="1" applyBorder="1" applyAlignment="1" applyProtection="1">
      <alignment vertical="center"/>
      <protection/>
    </xf>
    <xf numFmtId="0" fontId="4" fillId="0" borderId="12" xfId="43" applyNumberFormat="1" applyFont="1" applyFill="1" applyBorder="1" applyAlignment="1" applyProtection="1">
      <alignment horizontal="center" vertical="center"/>
      <protection/>
    </xf>
    <xf numFmtId="192" fontId="4" fillId="0" borderId="12" xfId="43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/>
    </xf>
    <xf numFmtId="222" fontId="12" fillId="0" borderId="0" xfId="42" applyNumberFormat="1" applyFont="1" applyBorder="1" applyAlignment="1" applyProtection="1">
      <alignment horizontal="center"/>
      <protection/>
    </xf>
    <xf numFmtId="222" fontId="2" fillId="0" borderId="0" xfId="0" applyNumberFormat="1" applyFont="1" applyBorder="1" applyAlignment="1" applyProtection="1">
      <alignment horizontal="center"/>
      <protection/>
    </xf>
    <xf numFmtId="203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203" fontId="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2" fontId="4" fillId="0" borderId="0" xfId="43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92" fontId="26" fillId="0" borderId="18" xfId="43" applyFont="1" applyFill="1" applyBorder="1" applyAlignment="1" applyProtection="1">
      <alignment horizontal="center" vertical="center"/>
      <protection/>
    </xf>
    <xf numFmtId="192" fontId="26" fillId="0" borderId="19" xfId="43" applyFont="1" applyFill="1" applyBorder="1" applyAlignment="1" applyProtection="1">
      <alignment horizontal="center" vertical="center"/>
      <protection/>
    </xf>
    <xf numFmtId="192" fontId="26" fillId="0" borderId="20" xfId="43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192" fontId="4" fillId="0" borderId="0" xfId="43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192" fontId="9" fillId="0" borderId="0" xfId="43" applyFont="1" applyFill="1" applyBorder="1" applyAlignment="1" applyProtection="1">
      <alignment horizontal="center" vertical="center"/>
      <protection/>
    </xf>
    <xf numFmtId="192" fontId="4" fillId="0" borderId="0" xfId="43" applyFont="1" applyFill="1" applyBorder="1" applyAlignment="1" applyProtection="1">
      <alignment horizontal="right" vertical="center"/>
      <protection/>
    </xf>
    <xf numFmtId="192" fontId="4" fillId="0" borderId="11" xfId="43" applyFont="1" applyFill="1" applyBorder="1" applyAlignment="1" applyProtection="1">
      <alignment horizontal="right" vertical="center"/>
      <protection/>
    </xf>
    <xf numFmtId="194" fontId="4" fillId="0" borderId="0" xfId="42" applyFont="1" applyFill="1" applyBorder="1" applyAlignment="1" applyProtection="1">
      <alignment horizontal="center" vertical="center"/>
      <protection/>
    </xf>
    <xf numFmtId="209" fontId="4" fillId="0" borderId="0" xfId="43" applyNumberFormat="1" applyFont="1" applyFill="1" applyBorder="1" applyAlignment="1" applyProtection="1" quotePrefix="1">
      <alignment horizontal="center" vertical="center"/>
      <protection/>
    </xf>
    <xf numFmtId="207" fontId="4" fillId="0" borderId="0" xfId="43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223" fontId="24" fillId="0" borderId="15" xfId="0" applyNumberFormat="1" applyFont="1" applyBorder="1" applyAlignment="1">
      <alignment horizontal="left" vertical="center"/>
    </xf>
    <xf numFmtId="223" fontId="24" fillId="0" borderId="17" xfId="0" applyNumberFormat="1" applyFont="1" applyBorder="1" applyAlignment="1">
      <alignment horizontal="left" vertical="center"/>
    </xf>
    <xf numFmtId="41" fontId="4" fillId="0" borderId="0" xfId="43" applyNumberFormat="1" applyFont="1" applyFill="1" applyBorder="1" applyAlignment="1" applyProtection="1" quotePrefix="1">
      <alignment horizontal="center" vertical="center"/>
      <protection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4" fillId="0" borderId="10" xfId="43" applyNumberFormat="1" applyFont="1" applyFill="1" applyBorder="1" applyAlignment="1" applyProtection="1">
      <alignment horizontal="left" vertical="center"/>
      <protection/>
    </xf>
    <xf numFmtId="1" fontId="4" fillId="0" borderId="0" xfId="43" applyNumberFormat="1" applyFont="1" applyFill="1" applyBorder="1" applyAlignment="1" applyProtection="1">
      <alignment horizontal="left" vertical="center"/>
      <protection/>
    </xf>
    <xf numFmtId="192" fontId="4" fillId="0" borderId="10" xfId="43" applyFont="1" applyFill="1" applyBorder="1" applyAlignment="1" applyProtection="1">
      <alignment horizontal="left" vertical="center"/>
      <protection/>
    </xf>
    <xf numFmtId="0" fontId="24" fillId="0" borderId="12" xfId="0" applyFont="1" applyBorder="1" applyAlignment="1">
      <alignment horizontal="right" vertical="center"/>
    </xf>
    <xf numFmtId="192" fontId="5" fillId="0" borderId="0" xfId="43" applyFont="1" applyFill="1" applyBorder="1" applyAlignment="1" applyProtection="1">
      <alignment horizontal="left" vertical="center"/>
      <protection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192" fontId="23" fillId="0" borderId="10" xfId="43" applyFont="1" applyFill="1" applyBorder="1" applyAlignment="1" applyProtection="1">
      <alignment horizontal="center" vertical="center"/>
      <protection/>
    </xf>
    <xf numFmtId="192" fontId="23" fillId="0" borderId="0" xfId="43" applyFont="1" applyFill="1" applyBorder="1" applyAlignment="1" applyProtection="1">
      <alignment horizontal="center" vertical="center"/>
      <protection/>
    </xf>
    <xf numFmtId="192" fontId="23" fillId="0" borderId="11" xfId="43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right" vertical="center"/>
    </xf>
    <xf numFmtId="0" fontId="44" fillId="4" borderId="18" xfId="0" applyFont="1" applyFill="1" applyBorder="1" applyAlignment="1">
      <alignment horizontal="center" vertical="center"/>
    </xf>
    <xf numFmtId="0" fontId="44" fillId="4" borderId="19" xfId="0" applyFont="1" applyFill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center"/>
    </xf>
    <xf numFmtId="192" fontId="5" fillId="4" borderId="10" xfId="43" applyFont="1" applyFill="1" applyBorder="1" applyAlignment="1" applyProtection="1">
      <alignment horizontal="left" vertical="center"/>
      <protection/>
    </xf>
    <xf numFmtId="192" fontId="5" fillId="4" borderId="0" xfId="43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27</xdr:row>
      <xdr:rowOff>85725</xdr:rowOff>
    </xdr:from>
    <xdr:to>
      <xdr:col>18</xdr:col>
      <xdr:colOff>238125</xdr:colOff>
      <xdr:row>27</xdr:row>
      <xdr:rowOff>85725</xdr:rowOff>
    </xdr:to>
    <xdr:sp>
      <xdr:nvSpPr>
        <xdr:cNvPr id="1" name="Line 920"/>
        <xdr:cNvSpPr>
          <a:spLocks/>
        </xdr:cNvSpPr>
      </xdr:nvSpPr>
      <xdr:spPr>
        <a:xfrm>
          <a:off x="6286500" y="4857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85725</xdr:rowOff>
    </xdr:from>
    <xdr:to>
      <xdr:col>18</xdr:col>
      <xdr:colOff>238125</xdr:colOff>
      <xdr:row>29</xdr:row>
      <xdr:rowOff>85725</xdr:rowOff>
    </xdr:to>
    <xdr:sp>
      <xdr:nvSpPr>
        <xdr:cNvPr id="2" name="Line 921"/>
        <xdr:cNvSpPr>
          <a:spLocks/>
        </xdr:cNvSpPr>
      </xdr:nvSpPr>
      <xdr:spPr>
        <a:xfrm>
          <a:off x="6286500" y="5200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31</xdr:row>
      <xdr:rowOff>85725</xdr:rowOff>
    </xdr:from>
    <xdr:to>
      <xdr:col>18</xdr:col>
      <xdr:colOff>238125</xdr:colOff>
      <xdr:row>31</xdr:row>
      <xdr:rowOff>85725</xdr:rowOff>
    </xdr:to>
    <xdr:sp>
      <xdr:nvSpPr>
        <xdr:cNvPr id="3" name="Line 922"/>
        <xdr:cNvSpPr>
          <a:spLocks/>
        </xdr:cNvSpPr>
      </xdr:nvSpPr>
      <xdr:spPr>
        <a:xfrm>
          <a:off x="6286500" y="5543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33</xdr:row>
      <xdr:rowOff>85725</xdr:rowOff>
    </xdr:from>
    <xdr:to>
      <xdr:col>18</xdr:col>
      <xdr:colOff>238125</xdr:colOff>
      <xdr:row>33</xdr:row>
      <xdr:rowOff>85725</xdr:rowOff>
    </xdr:to>
    <xdr:sp>
      <xdr:nvSpPr>
        <xdr:cNvPr id="4" name="Line 923"/>
        <xdr:cNvSpPr>
          <a:spLocks/>
        </xdr:cNvSpPr>
      </xdr:nvSpPr>
      <xdr:spPr>
        <a:xfrm>
          <a:off x="6286500" y="5886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40</xdr:row>
      <xdr:rowOff>85725</xdr:rowOff>
    </xdr:from>
    <xdr:to>
      <xdr:col>18</xdr:col>
      <xdr:colOff>238125</xdr:colOff>
      <xdr:row>40</xdr:row>
      <xdr:rowOff>85725</xdr:rowOff>
    </xdr:to>
    <xdr:sp>
      <xdr:nvSpPr>
        <xdr:cNvPr id="5" name="Line 924"/>
        <xdr:cNvSpPr>
          <a:spLocks/>
        </xdr:cNvSpPr>
      </xdr:nvSpPr>
      <xdr:spPr>
        <a:xfrm>
          <a:off x="6286500" y="7086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42</xdr:row>
      <xdr:rowOff>85725</xdr:rowOff>
    </xdr:from>
    <xdr:to>
      <xdr:col>18</xdr:col>
      <xdr:colOff>238125</xdr:colOff>
      <xdr:row>42</xdr:row>
      <xdr:rowOff>85725</xdr:rowOff>
    </xdr:to>
    <xdr:sp>
      <xdr:nvSpPr>
        <xdr:cNvPr id="6" name="Line 925"/>
        <xdr:cNvSpPr>
          <a:spLocks/>
        </xdr:cNvSpPr>
      </xdr:nvSpPr>
      <xdr:spPr>
        <a:xfrm>
          <a:off x="6286500" y="7429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44</xdr:row>
      <xdr:rowOff>85725</xdr:rowOff>
    </xdr:from>
    <xdr:to>
      <xdr:col>18</xdr:col>
      <xdr:colOff>238125</xdr:colOff>
      <xdr:row>44</xdr:row>
      <xdr:rowOff>85725</xdr:rowOff>
    </xdr:to>
    <xdr:sp>
      <xdr:nvSpPr>
        <xdr:cNvPr id="7" name="Line 926"/>
        <xdr:cNvSpPr>
          <a:spLocks/>
        </xdr:cNvSpPr>
      </xdr:nvSpPr>
      <xdr:spPr>
        <a:xfrm>
          <a:off x="6286500" y="7772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47625</xdr:colOff>
      <xdr:row>46</xdr:row>
      <xdr:rowOff>85725</xdr:rowOff>
    </xdr:from>
    <xdr:to>
      <xdr:col>18</xdr:col>
      <xdr:colOff>238125</xdr:colOff>
      <xdr:row>46</xdr:row>
      <xdr:rowOff>85725</xdr:rowOff>
    </xdr:to>
    <xdr:sp>
      <xdr:nvSpPr>
        <xdr:cNvPr id="8" name="Line 927"/>
        <xdr:cNvSpPr>
          <a:spLocks/>
        </xdr:cNvSpPr>
      </xdr:nvSpPr>
      <xdr:spPr>
        <a:xfrm>
          <a:off x="6286500" y="811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314325</xdr:colOff>
      <xdr:row>27</xdr:row>
      <xdr:rowOff>95250</xdr:rowOff>
    </xdr:from>
    <xdr:to>
      <xdr:col>2</xdr:col>
      <xdr:colOff>504825</xdr:colOff>
      <xdr:row>27</xdr:row>
      <xdr:rowOff>95250</xdr:rowOff>
    </xdr:to>
    <xdr:sp>
      <xdr:nvSpPr>
        <xdr:cNvPr id="9" name="Line 928"/>
        <xdr:cNvSpPr>
          <a:spLocks/>
        </xdr:cNvSpPr>
      </xdr:nvSpPr>
      <xdr:spPr>
        <a:xfrm>
          <a:off x="1114425" y="4867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95250</xdr:rowOff>
    </xdr:from>
    <xdr:to>
      <xdr:col>2</xdr:col>
      <xdr:colOff>504825</xdr:colOff>
      <xdr:row>31</xdr:row>
      <xdr:rowOff>95250</xdr:rowOff>
    </xdr:to>
    <xdr:sp>
      <xdr:nvSpPr>
        <xdr:cNvPr id="10" name="Line 929"/>
        <xdr:cNvSpPr>
          <a:spLocks/>
        </xdr:cNvSpPr>
      </xdr:nvSpPr>
      <xdr:spPr>
        <a:xfrm>
          <a:off x="1114425" y="5553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314325</xdr:colOff>
      <xdr:row>40</xdr:row>
      <xdr:rowOff>95250</xdr:rowOff>
    </xdr:from>
    <xdr:to>
      <xdr:col>2</xdr:col>
      <xdr:colOff>504825</xdr:colOff>
      <xdr:row>40</xdr:row>
      <xdr:rowOff>95250</xdr:rowOff>
    </xdr:to>
    <xdr:sp>
      <xdr:nvSpPr>
        <xdr:cNvPr id="11" name="Line 930"/>
        <xdr:cNvSpPr>
          <a:spLocks/>
        </xdr:cNvSpPr>
      </xdr:nvSpPr>
      <xdr:spPr>
        <a:xfrm>
          <a:off x="1114425" y="7096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314325</xdr:colOff>
      <xdr:row>44</xdr:row>
      <xdr:rowOff>95250</xdr:rowOff>
    </xdr:from>
    <xdr:to>
      <xdr:col>2</xdr:col>
      <xdr:colOff>504825</xdr:colOff>
      <xdr:row>44</xdr:row>
      <xdr:rowOff>95250</xdr:rowOff>
    </xdr:to>
    <xdr:sp>
      <xdr:nvSpPr>
        <xdr:cNvPr id="12" name="Line 931"/>
        <xdr:cNvSpPr>
          <a:spLocks/>
        </xdr:cNvSpPr>
      </xdr:nvSpPr>
      <xdr:spPr>
        <a:xfrm>
          <a:off x="1114425" y="7781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571500</xdr:colOff>
      <xdr:row>19</xdr:row>
      <xdr:rowOff>95250</xdr:rowOff>
    </xdr:from>
    <xdr:to>
      <xdr:col>3</xdr:col>
      <xdr:colOff>180975</xdr:colOff>
      <xdr:row>19</xdr:row>
      <xdr:rowOff>95250</xdr:rowOff>
    </xdr:to>
    <xdr:sp>
      <xdr:nvSpPr>
        <xdr:cNvPr id="13" name="Line 934"/>
        <xdr:cNvSpPr>
          <a:spLocks/>
        </xdr:cNvSpPr>
      </xdr:nvSpPr>
      <xdr:spPr>
        <a:xfrm>
          <a:off x="1371600" y="3495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180975</xdr:colOff>
      <xdr:row>21</xdr:row>
      <xdr:rowOff>95250</xdr:rowOff>
    </xdr:to>
    <xdr:sp>
      <xdr:nvSpPr>
        <xdr:cNvPr id="14" name="Line 935"/>
        <xdr:cNvSpPr>
          <a:spLocks/>
        </xdr:cNvSpPr>
      </xdr:nvSpPr>
      <xdr:spPr>
        <a:xfrm>
          <a:off x="1371600" y="3838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571500</xdr:colOff>
      <xdr:row>18</xdr:row>
      <xdr:rowOff>95250</xdr:rowOff>
    </xdr:from>
    <xdr:to>
      <xdr:col>3</xdr:col>
      <xdr:colOff>180975</xdr:colOff>
      <xdr:row>18</xdr:row>
      <xdr:rowOff>95250</xdr:rowOff>
    </xdr:to>
    <xdr:sp>
      <xdr:nvSpPr>
        <xdr:cNvPr id="15" name="Line 936"/>
        <xdr:cNvSpPr>
          <a:spLocks/>
        </xdr:cNvSpPr>
      </xdr:nvSpPr>
      <xdr:spPr>
        <a:xfrm>
          <a:off x="1371600" y="3324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104775</xdr:rowOff>
    </xdr:from>
    <xdr:to>
      <xdr:col>5</xdr:col>
      <xdr:colOff>276225</xdr:colOff>
      <xdr:row>35</xdr:row>
      <xdr:rowOff>104775</xdr:rowOff>
    </xdr:to>
    <xdr:sp>
      <xdr:nvSpPr>
        <xdr:cNvPr id="16" name="Line 938"/>
        <xdr:cNvSpPr>
          <a:spLocks/>
        </xdr:cNvSpPr>
      </xdr:nvSpPr>
      <xdr:spPr>
        <a:xfrm>
          <a:off x="2314575" y="6248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104775</xdr:rowOff>
    </xdr:from>
    <xdr:to>
      <xdr:col>5</xdr:col>
      <xdr:colOff>276225</xdr:colOff>
      <xdr:row>48</xdr:row>
      <xdr:rowOff>104775</xdr:rowOff>
    </xdr:to>
    <xdr:sp>
      <xdr:nvSpPr>
        <xdr:cNvPr id="17" name="Line 940"/>
        <xdr:cNvSpPr>
          <a:spLocks/>
        </xdr:cNvSpPr>
      </xdr:nvSpPr>
      <xdr:spPr>
        <a:xfrm>
          <a:off x="2314575" y="8477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28575</xdr:colOff>
      <xdr:row>55</xdr:row>
      <xdr:rowOff>95250</xdr:rowOff>
    </xdr:from>
    <xdr:to>
      <xdr:col>6</xdr:col>
      <xdr:colOff>219075</xdr:colOff>
      <xdr:row>55</xdr:row>
      <xdr:rowOff>95250</xdr:rowOff>
    </xdr:to>
    <xdr:sp>
      <xdr:nvSpPr>
        <xdr:cNvPr id="18" name="Line 941"/>
        <xdr:cNvSpPr>
          <a:spLocks/>
        </xdr:cNvSpPr>
      </xdr:nvSpPr>
      <xdr:spPr>
        <a:xfrm>
          <a:off x="2638425" y="9667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38100</xdr:colOff>
      <xdr:row>54</xdr:row>
      <xdr:rowOff>104775</xdr:rowOff>
    </xdr:from>
    <xdr:to>
      <xdr:col>6</xdr:col>
      <xdr:colOff>228600</xdr:colOff>
      <xdr:row>54</xdr:row>
      <xdr:rowOff>104775</xdr:rowOff>
    </xdr:to>
    <xdr:sp>
      <xdr:nvSpPr>
        <xdr:cNvPr id="19" name="Line 942"/>
        <xdr:cNvSpPr>
          <a:spLocks/>
        </xdr:cNvSpPr>
      </xdr:nvSpPr>
      <xdr:spPr>
        <a:xfrm>
          <a:off x="2647950" y="9505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85725</xdr:colOff>
      <xdr:row>68</xdr:row>
      <xdr:rowOff>95250</xdr:rowOff>
    </xdr:from>
    <xdr:to>
      <xdr:col>19</xdr:col>
      <xdr:colOff>314325</xdr:colOff>
      <xdr:row>81</xdr:row>
      <xdr:rowOff>47625</xdr:rowOff>
    </xdr:to>
    <xdr:grpSp>
      <xdr:nvGrpSpPr>
        <xdr:cNvPr id="20" name="Group 1227"/>
        <xdr:cNvGrpSpPr>
          <a:grpSpLocks/>
        </xdr:cNvGrpSpPr>
      </xdr:nvGrpSpPr>
      <xdr:grpSpPr>
        <a:xfrm>
          <a:off x="371475" y="12020550"/>
          <a:ext cx="6457950" cy="2295525"/>
          <a:chOff x="40" y="1585"/>
          <a:chExt cx="678" cy="241"/>
        </a:xfrm>
        <a:solidFill>
          <a:srgbClr val="FFFFFF"/>
        </a:solidFill>
      </xdr:grpSpPr>
      <xdr:grpSp>
        <xdr:nvGrpSpPr>
          <xdr:cNvPr id="21" name="Group 1063"/>
          <xdr:cNvGrpSpPr>
            <a:grpSpLocks/>
          </xdr:cNvGrpSpPr>
        </xdr:nvGrpSpPr>
        <xdr:grpSpPr>
          <a:xfrm>
            <a:off x="209" y="1728"/>
            <a:ext cx="45" cy="58"/>
            <a:chOff x="203" y="1008"/>
            <a:chExt cx="45" cy="58"/>
          </a:xfrm>
          <a:solidFill>
            <a:srgbClr val="FFFFFF"/>
          </a:solidFill>
        </xdr:grpSpPr>
        <xdr:sp>
          <xdr:nvSpPr>
            <xdr:cNvPr id="22" name="Line 477"/>
            <xdr:cNvSpPr>
              <a:spLocks/>
            </xdr:cNvSpPr>
          </xdr:nvSpPr>
          <xdr:spPr>
            <a:xfrm rot="16200000">
              <a:off x="244" y="1008"/>
              <a:ext cx="0" cy="5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3" name="Line 478"/>
            <xdr:cNvSpPr>
              <a:spLocks/>
            </xdr:cNvSpPr>
          </xdr:nvSpPr>
          <xdr:spPr>
            <a:xfrm rot="16200000">
              <a:off x="206" y="1008"/>
              <a:ext cx="0" cy="5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grpSp>
          <xdr:nvGrpSpPr>
            <xdr:cNvPr id="24" name="Group 489"/>
            <xdr:cNvGrpSpPr>
              <a:grpSpLocks/>
            </xdr:cNvGrpSpPr>
          </xdr:nvGrpSpPr>
          <xdr:grpSpPr>
            <a:xfrm>
              <a:off x="203" y="1051"/>
              <a:ext cx="45" cy="15"/>
              <a:chOff x="135" y="1076"/>
              <a:chExt cx="45" cy="15"/>
            </a:xfrm>
            <a:solidFill>
              <a:srgbClr val="FFFFFF"/>
            </a:solidFill>
          </xdr:grpSpPr>
          <xdr:sp>
            <xdr:nvSpPr>
              <xdr:cNvPr id="26" name="Line 482"/>
              <xdr:cNvSpPr>
                <a:spLocks/>
              </xdr:cNvSpPr>
            </xdr:nvSpPr>
            <xdr:spPr>
              <a:xfrm rot="16200000">
                <a:off x="163" y="1083"/>
                <a:ext cx="1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27" name="Line 483"/>
              <xdr:cNvSpPr>
                <a:spLocks/>
              </xdr:cNvSpPr>
            </xdr:nvSpPr>
            <xdr:spPr>
              <a:xfrm rot="16200000">
                <a:off x="135" y="1083"/>
                <a:ext cx="1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</xdr:grpSp>
      <xdr:grpSp>
        <xdr:nvGrpSpPr>
          <xdr:cNvPr id="28" name="Group 1226"/>
          <xdr:cNvGrpSpPr>
            <a:grpSpLocks/>
          </xdr:cNvGrpSpPr>
        </xdr:nvGrpSpPr>
        <xdr:grpSpPr>
          <a:xfrm>
            <a:off x="40" y="1585"/>
            <a:ext cx="678" cy="241"/>
            <a:chOff x="40" y="1585"/>
            <a:chExt cx="678" cy="241"/>
          </a:xfrm>
          <a:solidFill>
            <a:srgbClr val="FFFFFF"/>
          </a:solidFill>
        </xdr:grpSpPr>
        <xdr:grpSp>
          <xdr:nvGrpSpPr>
            <xdr:cNvPr id="29" name="Group 1053"/>
            <xdr:cNvGrpSpPr>
              <a:grpSpLocks/>
            </xdr:cNvGrpSpPr>
          </xdr:nvGrpSpPr>
          <xdr:grpSpPr>
            <a:xfrm>
              <a:off x="40" y="1663"/>
              <a:ext cx="97" cy="73"/>
              <a:chOff x="40" y="943"/>
              <a:chExt cx="97" cy="73"/>
            </a:xfrm>
            <a:solidFill>
              <a:srgbClr val="FFFFFF"/>
            </a:solidFill>
          </xdr:grpSpPr>
          <xdr:sp>
            <xdr:nvSpPr>
              <xdr:cNvPr id="30" name="Line 249"/>
              <xdr:cNvSpPr>
                <a:spLocks/>
              </xdr:cNvSpPr>
            </xdr:nvSpPr>
            <xdr:spPr>
              <a:xfrm flipH="1">
                <a:off x="40" y="949"/>
                <a:ext cx="2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1" name="Line 251"/>
              <xdr:cNvSpPr>
                <a:spLocks/>
              </xdr:cNvSpPr>
            </xdr:nvSpPr>
            <xdr:spPr>
              <a:xfrm>
                <a:off x="45" y="943"/>
                <a:ext cx="0" cy="7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2" name="Line 252"/>
              <xdr:cNvSpPr>
                <a:spLocks/>
              </xdr:cNvSpPr>
            </xdr:nvSpPr>
            <xdr:spPr>
              <a:xfrm flipV="1">
                <a:off x="42" y="946"/>
                <a:ext cx="5" cy="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3" name="Line 253"/>
              <xdr:cNvSpPr>
                <a:spLocks/>
              </xdr:cNvSpPr>
            </xdr:nvSpPr>
            <xdr:spPr>
              <a:xfrm flipV="1">
                <a:off x="42" y="974"/>
                <a:ext cx="5" cy="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4" name="Line 274"/>
              <xdr:cNvSpPr>
                <a:spLocks/>
              </xdr:cNvSpPr>
            </xdr:nvSpPr>
            <xdr:spPr>
              <a:xfrm flipH="1">
                <a:off x="40" y="1009"/>
                <a:ext cx="9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5" name="Line 458"/>
              <xdr:cNvSpPr>
                <a:spLocks/>
              </xdr:cNvSpPr>
            </xdr:nvSpPr>
            <xdr:spPr>
              <a:xfrm flipV="1">
                <a:off x="43" y="1006"/>
                <a:ext cx="5" cy="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6" name="Line 946"/>
              <xdr:cNvSpPr>
                <a:spLocks/>
              </xdr:cNvSpPr>
            </xdr:nvSpPr>
            <xdr:spPr>
              <a:xfrm flipH="1">
                <a:off x="40" y="977"/>
                <a:ext cx="2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37" name="Group 1059"/>
            <xdr:cNvGrpSpPr>
              <a:grpSpLocks/>
            </xdr:cNvGrpSpPr>
          </xdr:nvGrpSpPr>
          <xdr:grpSpPr>
            <a:xfrm>
              <a:off x="333" y="1625"/>
              <a:ext cx="52" cy="58"/>
              <a:chOff x="327" y="905"/>
              <a:chExt cx="52" cy="58"/>
            </a:xfrm>
            <a:solidFill>
              <a:srgbClr val="FFFFFF"/>
            </a:solidFill>
          </xdr:grpSpPr>
          <xdr:sp>
            <xdr:nvSpPr>
              <xdr:cNvPr id="38" name="Line 353"/>
              <xdr:cNvSpPr>
                <a:spLocks/>
              </xdr:cNvSpPr>
            </xdr:nvSpPr>
            <xdr:spPr>
              <a:xfrm>
                <a:off x="359" y="905"/>
                <a:ext cx="1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39" name="Line 352"/>
              <xdr:cNvSpPr>
                <a:spLocks/>
              </xdr:cNvSpPr>
            </xdr:nvSpPr>
            <xdr:spPr>
              <a:xfrm flipV="1">
                <a:off x="334" y="905"/>
                <a:ext cx="25" cy="4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0" name="Line 355"/>
              <xdr:cNvSpPr>
                <a:spLocks/>
              </xdr:cNvSpPr>
            </xdr:nvSpPr>
            <xdr:spPr>
              <a:xfrm rot="183336" flipV="1">
                <a:off x="345" y="925"/>
                <a:ext cx="14" cy="3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stealth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1" name="Line 356"/>
              <xdr:cNvSpPr>
                <a:spLocks/>
              </xdr:cNvSpPr>
            </xdr:nvSpPr>
            <xdr:spPr>
              <a:xfrm>
                <a:off x="360" y="925"/>
                <a:ext cx="1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2" name="Oval 437"/>
              <xdr:cNvSpPr>
                <a:spLocks/>
              </xdr:cNvSpPr>
            </xdr:nvSpPr>
            <xdr:spPr>
              <a:xfrm rot="10800000">
                <a:off x="327" y="952"/>
                <a:ext cx="9" cy="11"/>
              </a:xfrm>
              <a:prstGeom prst="ellips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43" name="Group 1058"/>
            <xdr:cNvGrpSpPr>
              <a:grpSpLocks/>
            </xdr:cNvGrpSpPr>
          </xdr:nvGrpSpPr>
          <xdr:grpSpPr>
            <a:xfrm>
              <a:off x="186" y="1626"/>
              <a:ext cx="54" cy="57"/>
              <a:chOff x="180" y="906"/>
              <a:chExt cx="54" cy="57"/>
            </a:xfrm>
            <a:solidFill>
              <a:srgbClr val="FFFFFF"/>
            </a:solidFill>
          </xdr:grpSpPr>
          <xdr:sp>
            <xdr:nvSpPr>
              <xdr:cNvPr id="44" name="Oval 332"/>
              <xdr:cNvSpPr>
                <a:spLocks/>
              </xdr:cNvSpPr>
            </xdr:nvSpPr>
            <xdr:spPr>
              <a:xfrm>
                <a:off x="180" y="952"/>
                <a:ext cx="9" cy="11"/>
              </a:xfrm>
              <a:prstGeom prst="ellips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5" name="Line 333"/>
              <xdr:cNvSpPr>
                <a:spLocks/>
              </xdr:cNvSpPr>
            </xdr:nvSpPr>
            <xdr:spPr>
              <a:xfrm flipV="1">
                <a:off x="185" y="906"/>
                <a:ext cx="22" cy="4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6" name="Line 334"/>
              <xdr:cNvSpPr>
                <a:spLocks/>
              </xdr:cNvSpPr>
            </xdr:nvSpPr>
            <xdr:spPr>
              <a:xfrm>
                <a:off x="207" y="906"/>
                <a:ext cx="2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7" name="Line 348"/>
              <xdr:cNvSpPr>
                <a:spLocks/>
              </xdr:cNvSpPr>
            </xdr:nvSpPr>
            <xdr:spPr>
              <a:xfrm flipV="1">
                <a:off x="196" y="925"/>
                <a:ext cx="14" cy="3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stealth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48" name="Line 495"/>
              <xdr:cNvSpPr>
                <a:spLocks/>
              </xdr:cNvSpPr>
            </xdr:nvSpPr>
            <xdr:spPr>
              <a:xfrm>
                <a:off x="210" y="925"/>
                <a:ext cx="2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49" name="Group 1054"/>
            <xdr:cNvGrpSpPr>
              <a:grpSpLocks/>
            </xdr:cNvGrpSpPr>
          </xdr:nvGrpSpPr>
          <xdr:grpSpPr>
            <a:xfrm>
              <a:off x="152" y="1716"/>
              <a:ext cx="62" cy="48"/>
              <a:chOff x="146" y="996"/>
              <a:chExt cx="62" cy="48"/>
            </a:xfrm>
            <a:solidFill>
              <a:srgbClr val="FFFFFF"/>
            </a:solidFill>
          </xdr:grpSpPr>
          <xdr:sp>
            <xdr:nvSpPr>
              <xdr:cNvPr id="50" name="Line 438"/>
              <xdr:cNvSpPr>
                <a:spLocks/>
              </xdr:cNvSpPr>
            </xdr:nvSpPr>
            <xdr:spPr>
              <a:xfrm rot="10800000" flipV="1">
                <a:off x="181" y="1005"/>
                <a:ext cx="21" cy="39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51" name="Line 439"/>
              <xdr:cNvSpPr>
                <a:spLocks/>
              </xdr:cNvSpPr>
            </xdr:nvSpPr>
            <xdr:spPr>
              <a:xfrm rot="10800000">
                <a:off x="146" y="1044"/>
                <a:ext cx="35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52" name="Line 441"/>
              <xdr:cNvSpPr>
                <a:spLocks/>
              </xdr:cNvSpPr>
            </xdr:nvSpPr>
            <xdr:spPr>
              <a:xfrm rot="10800000" flipV="1">
                <a:off x="167" y="1003"/>
                <a:ext cx="22" cy="41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stealth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53" name="Oval 451"/>
              <xdr:cNvSpPr>
                <a:spLocks/>
              </xdr:cNvSpPr>
            </xdr:nvSpPr>
            <xdr:spPr>
              <a:xfrm>
                <a:off x="200" y="996"/>
                <a:ext cx="8" cy="9"/>
              </a:xfrm>
              <a:prstGeom prst="ellips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sp>
          <xdr:nvSpPr>
            <xdr:cNvPr id="54" name="Line 989"/>
            <xdr:cNvSpPr>
              <a:spLocks/>
            </xdr:cNvSpPr>
          </xdr:nvSpPr>
          <xdr:spPr>
            <a:xfrm>
              <a:off x="625" y="1805"/>
              <a:ext cx="0" cy="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55" name="Line 990"/>
            <xdr:cNvSpPr>
              <a:spLocks/>
            </xdr:cNvSpPr>
          </xdr:nvSpPr>
          <xdr:spPr>
            <a:xfrm>
              <a:off x="477" y="1821"/>
              <a:ext cx="153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56" name="Line 991"/>
            <xdr:cNvSpPr>
              <a:spLocks/>
            </xdr:cNvSpPr>
          </xdr:nvSpPr>
          <xdr:spPr>
            <a:xfrm rot="20006096" flipV="1">
              <a:off x="477" y="1819"/>
              <a:ext cx="9" cy="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57" name="Line 992"/>
            <xdr:cNvSpPr>
              <a:spLocks/>
            </xdr:cNvSpPr>
          </xdr:nvSpPr>
          <xdr:spPr>
            <a:xfrm>
              <a:off x="481" y="1805"/>
              <a:ext cx="0" cy="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58" name="Line 993"/>
            <xdr:cNvSpPr>
              <a:spLocks/>
            </xdr:cNvSpPr>
          </xdr:nvSpPr>
          <xdr:spPr>
            <a:xfrm rot="20006096" flipV="1">
              <a:off x="621" y="1819"/>
              <a:ext cx="9" cy="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grpSp>
          <xdr:nvGrpSpPr>
            <xdr:cNvPr id="59" name="Group 949"/>
            <xdr:cNvGrpSpPr>
              <a:grpSpLocks/>
            </xdr:cNvGrpSpPr>
          </xdr:nvGrpSpPr>
          <xdr:grpSpPr>
            <a:xfrm>
              <a:off x="172" y="1585"/>
              <a:ext cx="120" cy="206"/>
              <a:chOff x="166" y="1171"/>
              <a:chExt cx="120" cy="206"/>
            </a:xfrm>
            <a:solidFill>
              <a:srgbClr val="FFFFFF"/>
            </a:solidFill>
          </xdr:grpSpPr>
          <xdr:sp>
            <xdr:nvSpPr>
              <xdr:cNvPr id="60" name="Line 651"/>
              <xdr:cNvSpPr>
                <a:spLocks/>
              </xdr:cNvSpPr>
            </xdr:nvSpPr>
            <xdr:spPr>
              <a:xfrm flipV="1">
                <a:off x="166" y="1177"/>
                <a:ext cx="10" cy="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1" name="Line 652"/>
              <xdr:cNvSpPr>
                <a:spLocks/>
              </xdr:cNvSpPr>
            </xdr:nvSpPr>
            <xdr:spPr>
              <a:xfrm flipV="1">
                <a:off x="276" y="1177"/>
                <a:ext cx="10" cy="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2" name="Line 654"/>
              <xdr:cNvSpPr>
                <a:spLocks/>
              </xdr:cNvSpPr>
            </xdr:nvSpPr>
            <xdr:spPr>
              <a:xfrm>
                <a:off x="167" y="1181"/>
                <a:ext cx="11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3" name="Line 655"/>
              <xdr:cNvSpPr>
                <a:spLocks/>
              </xdr:cNvSpPr>
            </xdr:nvSpPr>
            <xdr:spPr>
              <a:xfrm>
                <a:off x="226" y="1173"/>
                <a:ext cx="0" cy="20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4" name="Line 656"/>
              <xdr:cNvSpPr>
                <a:spLocks/>
              </xdr:cNvSpPr>
            </xdr:nvSpPr>
            <xdr:spPr>
              <a:xfrm>
                <a:off x="281" y="1171"/>
                <a:ext cx="0" cy="8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5" name="Line 657"/>
              <xdr:cNvSpPr>
                <a:spLocks/>
              </xdr:cNvSpPr>
            </xdr:nvSpPr>
            <xdr:spPr>
              <a:xfrm>
                <a:off x="171" y="1171"/>
                <a:ext cx="0" cy="8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6" name="Line 658"/>
              <xdr:cNvSpPr>
                <a:spLocks/>
              </xdr:cNvSpPr>
            </xdr:nvSpPr>
            <xdr:spPr>
              <a:xfrm flipV="1">
                <a:off x="221" y="1177"/>
                <a:ext cx="10" cy="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67" name="Group 1055"/>
            <xdr:cNvGrpSpPr>
              <a:grpSpLocks/>
            </xdr:cNvGrpSpPr>
          </xdr:nvGrpSpPr>
          <xdr:grpSpPr>
            <a:xfrm>
              <a:off x="258" y="1685"/>
              <a:ext cx="64" cy="111"/>
              <a:chOff x="252" y="965"/>
              <a:chExt cx="64" cy="111"/>
            </a:xfrm>
            <a:solidFill>
              <a:srgbClr val="FFFFFF"/>
            </a:solidFill>
          </xdr:grpSpPr>
          <xdr:sp>
            <xdr:nvSpPr>
              <xdr:cNvPr id="68" name="Oval 1003"/>
              <xdr:cNvSpPr>
                <a:spLocks/>
              </xdr:cNvSpPr>
            </xdr:nvSpPr>
            <xdr:spPr>
              <a:xfrm flipH="1">
                <a:off x="261" y="965"/>
                <a:ext cx="9" cy="10"/>
              </a:xfrm>
              <a:prstGeom prst="ellips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69" name="Line 1004"/>
              <xdr:cNvSpPr>
                <a:spLocks/>
              </xdr:cNvSpPr>
            </xdr:nvSpPr>
            <xdr:spPr>
              <a:xfrm>
                <a:off x="266" y="975"/>
                <a:ext cx="15" cy="8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70" name="Line 1005"/>
              <xdr:cNvSpPr>
                <a:spLocks/>
              </xdr:cNvSpPr>
            </xdr:nvSpPr>
            <xdr:spPr>
              <a:xfrm>
                <a:off x="252" y="973"/>
                <a:ext cx="18" cy="1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stealth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71" name="Line 1006"/>
              <xdr:cNvSpPr>
                <a:spLocks/>
              </xdr:cNvSpPr>
            </xdr:nvSpPr>
            <xdr:spPr>
              <a:xfrm flipH="1">
                <a:off x="281" y="1062"/>
                <a:ext cx="35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72" name="Line 1007"/>
              <xdr:cNvSpPr>
                <a:spLocks/>
              </xdr:cNvSpPr>
            </xdr:nvSpPr>
            <xdr:spPr>
              <a:xfrm flipH="1">
                <a:off x="270" y="1076"/>
                <a:ext cx="4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73" name="Group 1065"/>
            <xdr:cNvGrpSpPr>
              <a:grpSpLocks/>
            </xdr:cNvGrpSpPr>
          </xdr:nvGrpSpPr>
          <xdr:grpSpPr>
            <a:xfrm>
              <a:off x="552" y="1716"/>
              <a:ext cx="63" cy="48"/>
              <a:chOff x="546" y="996"/>
              <a:chExt cx="63" cy="48"/>
            </a:xfrm>
            <a:solidFill>
              <a:srgbClr val="FFFFFF"/>
            </a:solidFill>
          </xdr:grpSpPr>
          <xdr:sp>
            <xdr:nvSpPr>
              <xdr:cNvPr id="74" name="Line 1066"/>
              <xdr:cNvSpPr>
                <a:spLocks/>
              </xdr:cNvSpPr>
            </xdr:nvSpPr>
            <xdr:spPr>
              <a:xfrm rot="10800000" flipH="1">
                <a:off x="575" y="1044"/>
                <a:ext cx="3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75" name="Line 1067"/>
              <xdr:cNvSpPr>
                <a:spLocks/>
              </xdr:cNvSpPr>
            </xdr:nvSpPr>
            <xdr:spPr>
              <a:xfrm rot="10800000" flipH="1" flipV="1">
                <a:off x="552" y="1005"/>
                <a:ext cx="23" cy="39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76" name="Line 1068"/>
              <xdr:cNvSpPr>
                <a:spLocks/>
              </xdr:cNvSpPr>
            </xdr:nvSpPr>
            <xdr:spPr>
              <a:xfrm rot="10800000" flipH="1" flipV="1">
                <a:off x="565" y="1003"/>
                <a:ext cx="23" cy="41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stealth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77" name="Oval 1069"/>
              <xdr:cNvSpPr>
                <a:spLocks/>
              </xdr:cNvSpPr>
            </xdr:nvSpPr>
            <xdr:spPr>
              <a:xfrm flipH="1">
                <a:off x="546" y="996"/>
                <a:ext cx="9" cy="9"/>
              </a:xfrm>
              <a:prstGeom prst="ellips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78" name="Group 1070"/>
            <xdr:cNvGrpSpPr>
              <a:grpSpLocks/>
            </xdr:cNvGrpSpPr>
          </xdr:nvGrpSpPr>
          <xdr:grpSpPr>
            <a:xfrm>
              <a:off x="529" y="1728"/>
              <a:ext cx="45" cy="59"/>
              <a:chOff x="523" y="1008"/>
              <a:chExt cx="45" cy="59"/>
            </a:xfrm>
            <a:solidFill>
              <a:srgbClr val="FFFFFF"/>
            </a:solidFill>
          </xdr:grpSpPr>
          <xdr:sp>
            <xdr:nvSpPr>
              <xdr:cNvPr id="79" name="Line 1071"/>
              <xdr:cNvSpPr>
                <a:spLocks/>
              </xdr:cNvSpPr>
            </xdr:nvSpPr>
            <xdr:spPr>
              <a:xfrm rot="16200000">
                <a:off x="564" y="1008"/>
                <a:ext cx="0" cy="51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80" name="Line 1072"/>
              <xdr:cNvSpPr>
                <a:spLocks/>
              </xdr:cNvSpPr>
            </xdr:nvSpPr>
            <xdr:spPr>
              <a:xfrm rot="16200000">
                <a:off x="526" y="1008"/>
                <a:ext cx="0" cy="51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grpSp>
            <xdr:nvGrpSpPr>
              <xdr:cNvPr id="81" name="Group 1073"/>
              <xdr:cNvGrpSpPr>
                <a:grpSpLocks/>
              </xdr:cNvGrpSpPr>
            </xdr:nvGrpSpPr>
            <xdr:grpSpPr>
              <a:xfrm>
                <a:off x="523" y="1052"/>
                <a:ext cx="45" cy="15"/>
                <a:chOff x="135" y="1076"/>
                <a:chExt cx="45" cy="15"/>
              </a:xfrm>
              <a:solidFill>
                <a:srgbClr val="FFFFFF"/>
              </a:solidFill>
            </xdr:grpSpPr>
            <xdr:sp>
              <xdr:nvSpPr>
                <xdr:cNvPr id="83" name="Line 1075"/>
                <xdr:cNvSpPr>
                  <a:spLocks/>
                </xdr:cNvSpPr>
              </xdr:nvSpPr>
              <xdr:spPr>
                <a:xfrm rot="16200000">
                  <a:off x="163" y="1083"/>
                  <a:ext cx="17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84" name="Line 1076"/>
                <xdr:cNvSpPr>
                  <a:spLocks/>
                </xdr:cNvSpPr>
              </xdr:nvSpPr>
              <xdr:spPr>
                <a:xfrm rot="16200000">
                  <a:off x="135" y="1083"/>
                  <a:ext cx="17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</xdr:grpSp>
        </xdr:grpSp>
        <xdr:grpSp>
          <xdr:nvGrpSpPr>
            <xdr:cNvPr id="85" name="Group 1077"/>
            <xdr:cNvGrpSpPr>
              <a:grpSpLocks/>
            </xdr:cNvGrpSpPr>
          </xdr:nvGrpSpPr>
          <xdr:grpSpPr>
            <a:xfrm>
              <a:off x="492" y="1585"/>
              <a:ext cx="120" cy="206"/>
              <a:chOff x="166" y="1171"/>
              <a:chExt cx="120" cy="206"/>
            </a:xfrm>
            <a:solidFill>
              <a:srgbClr val="FFFFFF"/>
            </a:solidFill>
          </xdr:grpSpPr>
          <xdr:sp>
            <xdr:nvSpPr>
              <xdr:cNvPr id="86" name="Line 1078"/>
              <xdr:cNvSpPr>
                <a:spLocks/>
              </xdr:cNvSpPr>
            </xdr:nvSpPr>
            <xdr:spPr>
              <a:xfrm flipV="1">
                <a:off x="166" y="1177"/>
                <a:ext cx="10" cy="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87" name="Line 1079"/>
              <xdr:cNvSpPr>
                <a:spLocks/>
              </xdr:cNvSpPr>
            </xdr:nvSpPr>
            <xdr:spPr>
              <a:xfrm flipV="1">
                <a:off x="276" y="1177"/>
                <a:ext cx="10" cy="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88" name="Line 1080"/>
              <xdr:cNvSpPr>
                <a:spLocks/>
              </xdr:cNvSpPr>
            </xdr:nvSpPr>
            <xdr:spPr>
              <a:xfrm>
                <a:off x="167" y="1181"/>
                <a:ext cx="11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89" name="Line 1081"/>
              <xdr:cNvSpPr>
                <a:spLocks/>
              </xdr:cNvSpPr>
            </xdr:nvSpPr>
            <xdr:spPr>
              <a:xfrm>
                <a:off x="226" y="1173"/>
                <a:ext cx="0" cy="20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0" name="Line 1082"/>
              <xdr:cNvSpPr>
                <a:spLocks/>
              </xdr:cNvSpPr>
            </xdr:nvSpPr>
            <xdr:spPr>
              <a:xfrm>
                <a:off x="281" y="1171"/>
                <a:ext cx="0" cy="8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1" name="Line 1083"/>
              <xdr:cNvSpPr>
                <a:spLocks/>
              </xdr:cNvSpPr>
            </xdr:nvSpPr>
            <xdr:spPr>
              <a:xfrm>
                <a:off x="171" y="1171"/>
                <a:ext cx="0" cy="8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2" name="Line 1084"/>
              <xdr:cNvSpPr>
                <a:spLocks/>
              </xdr:cNvSpPr>
            </xdr:nvSpPr>
            <xdr:spPr>
              <a:xfrm flipV="1">
                <a:off x="221" y="1177"/>
                <a:ext cx="10" cy="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93" name="Group 1172"/>
            <xdr:cNvGrpSpPr>
              <a:grpSpLocks/>
            </xdr:cNvGrpSpPr>
          </xdr:nvGrpSpPr>
          <xdr:grpSpPr>
            <a:xfrm>
              <a:off x="136" y="1684"/>
              <a:ext cx="192" cy="40"/>
              <a:chOff x="130" y="985"/>
              <a:chExt cx="192" cy="40"/>
            </a:xfrm>
            <a:solidFill>
              <a:srgbClr val="FFFFFF"/>
            </a:solidFill>
          </xdr:grpSpPr>
          <xdr:sp>
            <xdr:nvSpPr>
              <xdr:cNvPr id="94" name="Line 1173"/>
              <xdr:cNvSpPr>
                <a:spLocks/>
              </xdr:cNvSpPr>
            </xdr:nvSpPr>
            <xdr:spPr>
              <a:xfrm flipV="1">
                <a:off x="292" y="985"/>
                <a:ext cx="0" cy="39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5" name="Line 1174"/>
              <xdr:cNvSpPr>
                <a:spLocks/>
              </xdr:cNvSpPr>
            </xdr:nvSpPr>
            <xdr:spPr>
              <a:xfrm flipH="1">
                <a:off x="291" y="985"/>
                <a:ext cx="27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6" name="Line 1175"/>
              <xdr:cNvSpPr>
                <a:spLocks/>
              </xdr:cNvSpPr>
            </xdr:nvSpPr>
            <xdr:spPr>
              <a:xfrm rot="16200000" flipH="1">
                <a:off x="317" y="985"/>
                <a:ext cx="5" cy="5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7" name="Line 1176"/>
              <xdr:cNvSpPr>
                <a:spLocks/>
              </xdr:cNvSpPr>
            </xdr:nvSpPr>
            <xdr:spPr>
              <a:xfrm flipV="1">
                <a:off x="160" y="986"/>
                <a:ext cx="0" cy="39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8" name="Line 1177"/>
              <xdr:cNvSpPr>
                <a:spLocks/>
              </xdr:cNvSpPr>
            </xdr:nvSpPr>
            <xdr:spPr>
              <a:xfrm flipH="1">
                <a:off x="130" y="986"/>
                <a:ext cx="5" cy="5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99" name="Oval 1178"/>
              <xdr:cNvSpPr>
                <a:spLocks/>
              </xdr:cNvSpPr>
            </xdr:nvSpPr>
            <xdr:spPr>
              <a:xfrm>
                <a:off x="270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0" name="Oval 1179"/>
              <xdr:cNvSpPr>
                <a:spLocks/>
              </xdr:cNvSpPr>
            </xdr:nvSpPr>
            <xdr:spPr>
              <a:xfrm>
                <a:off x="224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1" name="Line 1180"/>
              <xdr:cNvSpPr>
                <a:spLocks/>
              </xdr:cNvSpPr>
            </xdr:nvSpPr>
            <xdr:spPr>
              <a:xfrm flipV="1">
                <a:off x="160" y="1024"/>
                <a:ext cx="133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2" name="Oval 1181"/>
              <xdr:cNvSpPr>
                <a:spLocks/>
              </xdr:cNvSpPr>
            </xdr:nvSpPr>
            <xdr:spPr>
              <a:xfrm>
                <a:off x="179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3" name="Oval 1182"/>
              <xdr:cNvSpPr>
                <a:spLocks/>
              </xdr:cNvSpPr>
            </xdr:nvSpPr>
            <xdr:spPr>
              <a:xfrm>
                <a:off x="202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4" name="Oval 1183"/>
              <xdr:cNvSpPr>
                <a:spLocks/>
              </xdr:cNvSpPr>
            </xdr:nvSpPr>
            <xdr:spPr>
              <a:xfrm>
                <a:off x="246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5" name="Line 1184"/>
              <xdr:cNvSpPr>
                <a:spLocks/>
              </xdr:cNvSpPr>
            </xdr:nvSpPr>
            <xdr:spPr>
              <a:xfrm flipH="1">
                <a:off x="134" y="986"/>
                <a:ext cx="27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6" name="Oval 1185"/>
              <xdr:cNvSpPr>
                <a:spLocks/>
              </xdr:cNvSpPr>
            </xdr:nvSpPr>
            <xdr:spPr>
              <a:xfrm>
                <a:off x="161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07" name="Oval 1186"/>
              <xdr:cNvSpPr>
                <a:spLocks/>
              </xdr:cNvSpPr>
            </xdr:nvSpPr>
            <xdr:spPr>
              <a:xfrm>
                <a:off x="287" y="1019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108" name="Group 1187"/>
            <xdr:cNvGrpSpPr>
              <a:grpSpLocks/>
            </xdr:cNvGrpSpPr>
          </xdr:nvGrpSpPr>
          <xdr:grpSpPr>
            <a:xfrm>
              <a:off x="155" y="1685"/>
              <a:ext cx="368" cy="141"/>
              <a:chOff x="149" y="965"/>
              <a:chExt cx="368" cy="141"/>
            </a:xfrm>
            <a:solidFill>
              <a:srgbClr val="FFFFFF"/>
            </a:solidFill>
          </xdr:grpSpPr>
          <xdr:sp>
            <xdr:nvSpPr>
              <xdr:cNvPr id="109" name="Oval 1188"/>
              <xdr:cNvSpPr>
                <a:spLocks/>
              </xdr:cNvSpPr>
            </xdr:nvSpPr>
            <xdr:spPr>
              <a:xfrm>
                <a:off x="499" y="965"/>
                <a:ext cx="9" cy="10"/>
              </a:xfrm>
              <a:prstGeom prst="ellips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10" name="Line 1189"/>
              <xdr:cNvSpPr>
                <a:spLocks/>
              </xdr:cNvSpPr>
            </xdr:nvSpPr>
            <xdr:spPr>
              <a:xfrm flipH="1">
                <a:off x="488" y="975"/>
                <a:ext cx="15" cy="8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11" name="Line 1190"/>
              <xdr:cNvSpPr>
                <a:spLocks/>
              </xdr:cNvSpPr>
            </xdr:nvSpPr>
            <xdr:spPr>
              <a:xfrm flipH="1">
                <a:off x="499" y="973"/>
                <a:ext cx="18" cy="1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stealth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12" name="Line 1191"/>
              <xdr:cNvSpPr>
                <a:spLocks/>
              </xdr:cNvSpPr>
            </xdr:nvSpPr>
            <xdr:spPr>
              <a:xfrm>
                <a:off x="433" y="1062"/>
                <a:ext cx="55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13" name="Line 1192"/>
              <xdr:cNvSpPr>
                <a:spLocks/>
              </xdr:cNvSpPr>
            </xdr:nvSpPr>
            <xdr:spPr>
              <a:xfrm>
                <a:off x="434" y="1076"/>
                <a:ext cx="65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grpSp>
            <xdr:nvGrpSpPr>
              <xdr:cNvPr id="114" name="Group 1193"/>
              <xdr:cNvGrpSpPr>
                <a:grpSpLocks/>
              </xdr:cNvGrpSpPr>
            </xdr:nvGrpSpPr>
            <xdr:grpSpPr>
              <a:xfrm>
                <a:off x="149" y="965"/>
                <a:ext cx="297" cy="141"/>
                <a:chOff x="149" y="965"/>
                <a:chExt cx="297" cy="141"/>
              </a:xfrm>
              <a:solidFill>
                <a:srgbClr val="FFFFFF"/>
              </a:solidFill>
            </xdr:grpSpPr>
            <xdr:grpSp>
              <xdr:nvGrpSpPr>
                <xdr:cNvPr id="115" name="Group 1194"/>
                <xdr:cNvGrpSpPr>
                  <a:grpSpLocks/>
                </xdr:cNvGrpSpPr>
              </xdr:nvGrpSpPr>
              <xdr:grpSpPr>
                <a:xfrm>
                  <a:off x="149" y="1085"/>
                  <a:ext cx="154" cy="21"/>
                  <a:chOff x="149" y="1085"/>
                  <a:chExt cx="154" cy="21"/>
                </a:xfrm>
                <a:solidFill>
                  <a:srgbClr val="FFFFFF"/>
                </a:solidFill>
              </xdr:grpSpPr>
              <xdr:sp>
                <xdr:nvSpPr>
                  <xdr:cNvPr id="116" name="Line 1195"/>
                  <xdr:cNvSpPr>
                    <a:spLocks/>
                  </xdr:cNvSpPr>
                </xdr:nvSpPr>
                <xdr:spPr>
                  <a:xfrm>
                    <a:off x="298" y="1085"/>
                    <a:ext cx="0" cy="21"/>
                  </a:xfrm>
                  <a:prstGeom prst="line">
                    <a:avLst/>
                  </a:pr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Helv"/>
                        <a:ea typeface="Helv"/>
                        <a:cs typeface="Helv"/>
                      </a:rPr>
                      <a:t/>
                    </a:r>
                  </a:p>
                </xdr:txBody>
              </xdr:sp>
              <xdr:sp>
                <xdr:nvSpPr>
                  <xdr:cNvPr id="117" name="Line 1196"/>
                  <xdr:cNvSpPr>
                    <a:spLocks/>
                  </xdr:cNvSpPr>
                </xdr:nvSpPr>
                <xdr:spPr>
                  <a:xfrm>
                    <a:off x="149" y="1101"/>
                    <a:ext cx="153" cy="0"/>
                  </a:xfrm>
                  <a:prstGeom prst="line">
                    <a:avLst/>
                  </a:pr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Helv"/>
                        <a:ea typeface="Helv"/>
                        <a:cs typeface="Helv"/>
                      </a:rPr>
                      <a:t/>
                    </a:r>
                  </a:p>
                </xdr:txBody>
              </xdr:sp>
              <xdr:sp>
                <xdr:nvSpPr>
                  <xdr:cNvPr id="118" name="Line 1197"/>
                  <xdr:cNvSpPr>
                    <a:spLocks/>
                  </xdr:cNvSpPr>
                </xdr:nvSpPr>
                <xdr:spPr>
                  <a:xfrm rot="20006096" flipV="1">
                    <a:off x="150" y="1099"/>
                    <a:ext cx="9" cy="4"/>
                  </a:xfrm>
                  <a:prstGeom prst="line">
                    <a:avLst/>
                  </a:pr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Helv"/>
                        <a:ea typeface="Helv"/>
                        <a:cs typeface="Helv"/>
                      </a:rPr>
                      <a:t/>
                    </a:r>
                  </a:p>
                </xdr:txBody>
              </xdr:sp>
              <xdr:sp>
                <xdr:nvSpPr>
                  <xdr:cNvPr id="119" name="Line 1198"/>
                  <xdr:cNvSpPr>
                    <a:spLocks/>
                  </xdr:cNvSpPr>
                </xdr:nvSpPr>
                <xdr:spPr>
                  <a:xfrm>
                    <a:off x="154" y="1085"/>
                    <a:ext cx="0" cy="21"/>
                  </a:xfrm>
                  <a:prstGeom prst="line">
                    <a:avLst/>
                  </a:pr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Helv"/>
                        <a:ea typeface="Helv"/>
                        <a:cs typeface="Helv"/>
                      </a:rPr>
                      <a:t/>
                    </a:r>
                  </a:p>
                </xdr:txBody>
              </xdr:sp>
              <xdr:sp>
                <xdr:nvSpPr>
                  <xdr:cNvPr id="120" name="Line 1199"/>
                  <xdr:cNvSpPr>
                    <a:spLocks/>
                  </xdr:cNvSpPr>
                </xdr:nvSpPr>
                <xdr:spPr>
                  <a:xfrm rot="20006096" flipV="1">
                    <a:off x="294" y="1099"/>
                    <a:ext cx="9" cy="4"/>
                  </a:xfrm>
                  <a:prstGeom prst="line">
                    <a:avLst/>
                  </a:prstGeom>
                  <a:noFill/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Helv"/>
                        <a:ea typeface="Helv"/>
                        <a:cs typeface="Helv"/>
                      </a:rPr>
                      <a:t/>
                    </a:r>
                  </a:p>
                </xdr:txBody>
              </xdr:sp>
            </xdr:grpSp>
            <xdr:sp>
              <xdr:nvSpPr>
                <xdr:cNvPr id="121" name="Oval 1200"/>
                <xdr:cNvSpPr>
                  <a:spLocks/>
                </xdr:cNvSpPr>
              </xdr:nvSpPr>
              <xdr:spPr>
                <a:xfrm rot="10800000">
                  <a:off x="437" y="965"/>
                  <a:ext cx="9" cy="10"/>
                </a:xfrm>
                <a:prstGeom prst="ellips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122" name="Line 1201"/>
                <xdr:cNvSpPr>
                  <a:spLocks/>
                </xdr:cNvSpPr>
              </xdr:nvSpPr>
              <xdr:spPr>
                <a:xfrm rot="10208919" flipV="1">
                  <a:off x="421" y="974"/>
                  <a:ext cx="14" cy="3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stealth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123" name="Line 1202"/>
                <xdr:cNvSpPr>
                  <a:spLocks/>
                </xdr:cNvSpPr>
              </xdr:nvSpPr>
              <xdr:spPr>
                <a:xfrm>
                  <a:off x="408" y="1027"/>
                  <a:ext cx="20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124" name="Line 1203"/>
                <xdr:cNvSpPr>
                  <a:spLocks/>
                </xdr:cNvSpPr>
              </xdr:nvSpPr>
              <xdr:spPr>
                <a:xfrm rot="10374585" flipV="1">
                  <a:off x="425" y="976"/>
                  <a:ext cx="19" cy="5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125" name="Line 1204"/>
                <xdr:cNvSpPr>
                  <a:spLocks/>
                </xdr:cNvSpPr>
              </xdr:nvSpPr>
              <xdr:spPr>
                <a:xfrm>
                  <a:off x="410" y="1008"/>
                  <a:ext cx="14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</xdr:grpSp>
        </xdr:grpSp>
        <xdr:grpSp>
          <xdr:nvGrpSpPr>
            <xdr:cNvPr id="126" name="Group 1205"/>
            <xdr:cNvGrpSpPr>
              <a:grpSpLocks/>
            </xdr:cNvGrpSpPr>
          </xdr:nvGrpSpPr>
          <xdr:grpSpPr>
            <a:xfrm>
              <a:off x="457" y="1685"/>
              <a:ext cx="192" cy="39"/>
              <a:chOff x="451" y="965"/>
              <a:chExt cx="192" cy="39"/>
            </a:xfrm>
            <a:solidFill>
              <a:srgbClr val="FFFFFF"/>
            </a:solidFill>
          </xdr:grpSpPr>
          <xdr:sp>
            <xdr:nvSpPr>
              <xdr:cNvPr id="127" name="Line 1206"/>
              <xdr:cNvSpPr>
                <a:spLocks/>
              </xdr:cNvSpPr>
            </xdr:nvSpPr>
            <xdr:spPr>
              <a:xfrm flipV="1">
                <a:off x="613" y="965"/>
                <a:ext cx="0" cy="39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28" name="Line 1207"/>
              <xdr:cNvSpPr>
                <a:spLocks/>
              </xdr:cNvSpPr>
            </xdr:nvSpPr>
            <xdr:spPr>
              <a:xfrm flipH="1">
                <a:off x="612" y="965"/>
                <a:ext cx="27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29" name="Line 1208"/>
              <xdr:cNvSpPr>
                <a:spLocks/>
              </xdr:cNvSpPr>
            </xdr:nvSpPr>
            <xdr:spPr>
              <a:xfrm rot="16200000" flipH="1">
                <a:off x="638" y="965"/>
                <a:ext cx="5" cy="5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0" name="Line 1209"/>
              <xdr:cNvSpPr>
                <a:spLocks/>
              </xdr:cNvSpPr>
            </xdr:nvSpPr>
            <xdr:spPr>
              <a:xfrm flipV="1">
                <a:off x="481" y="965"/>
                <a:ext cx="0" cy="39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1" name="Line 1210"/>
              <xdr:cNvSpPr>
                <a:spLocks/>
              </xdr:cNvSpPr>
            </xdr:nvSpPr>
            <xdr:spPr>
              <a:xfrm flipH="1">
                <a:off x="451" y="965"/>
                <a:ext cx="5" cy="5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2" name="Oval 1211"/>
              <xdr:cNvSpPr>
                <a:spLocks/>
              </xdr:cNvSpPr>
            </xdr:nvSpPr>
            <xdr:spPr>
              <a:xfrm>
                <a:off x="589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3" name="Oval 1212"/>
              <xdr:cNvSpPr>
                <a:spLocks/>
              </xdr:cNvSpPr>
            </xdr:nvSpPr>
            <xdr:spPr>
              <a:xfrm>
                <a:off x="548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4" name="Line 1213"/>
              <xdr:cNvSpPr>
                <a:spLocks/>
              </xdr:cNvSpPr>
            </xdr:nvSpPr>
            <xdr:spPr>
              <a:xfrm flipV="1">
                <a:off x="480" y="1003"/>
                <a:ext cx="133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5" name="Oval 1214"/>
              <xdr:cNvSpPr>
                <a:spLocks/>
              </xdr:cNvSpPr>
            </xdr:nvSpPr>
            <xdr:spPr>
              <a:xfrm>
                <a:off x="503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6" name="Oval 1215"/>
              <xdr:cNvSpPr>
                <a:spLocks/>
              </xdr:cNvSpPr>
            </xdr:nvSpPr>
            <xdr:spPr>
              <a:xfrm>
                <a:off x="526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7" name="Oval 1216"/>
              <xdr:cNvSpPr>
                <a:spLocks/>
              </xdr:cNvSpPr>
            </xdr:nvSpPr>
            <xdr:spPr>
              <a:xfrm>
                <a:off x="569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8" name="Line 1217"/>
              <xdr:cNvSpPr>
                <a:spLocks/>
              </xdr:cNvSpPr>
            </xdr:nvSpPr>
            <xdr:spPr>
              <a:xfrm flipH="1">
                <a:off x="455" y="965"/>
                <a:ext cx="27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39" name="Oval 1218"/>
              <xdr:cNvSpPr>
                <a:spLocks/>
              </xdr:cNvSpPr>
            </xdr:nvSpPr>
            <xdr:spPr>
              <a:xfrm>
                <a:off x="482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140" name="Oval 1219"/>
              <xdr:cNvSpPr>
                <a:spLocks/>
              </xdr:cNvSpPr>
            </xdr:nvSpPr>
            <xdr:spPr>
              <a:xfrm>
                <a:off x="608" y="998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  <xdr:grpSp>
          <xdr:nvGrpSpPr>
            <xdr:cNvPr id="141" name="Group 1225"/>
            <xdr:cNvGrpSpPr>
              <a:grpSpLocks/>
            </xdr:cNvGrpSpPr>
          </xdr:nvGrpSpPr>
          <xdr:grpSpPr>
            <a:xfrm>
              <a:off x="71" y="1657"/>
              <a:ext cx="647" cy="71"/>
              <a:chOff x="71" y="1657"/>
              <a:chExt cx="647" cy="71"/>
            </a:xfrm>
            <a:solidFill>
              <a:srgbClr val="FFFFFF"/>
            </a:solidFill>
          </xdr:grpSpPr>
          <xdr:grpSp>
            <xdr:nvGrpSpPr>
              <xdr:cNvPr id="142" name="Group 1085"/>
              <xdr:cNvGrpSpPr>
                <a:grpSpLocks/>
              </xdr:cNvGrpSpPr>
            </xdr:nvGrpSpPr>
            <xdr:grpSpPr>
              <a:xfrm>
                <a:off x="71" y="1657"/>
                <a:ext cx="647" cy="71"/>
                <a:chOff x="65" y="937"/>
                <a:chExt cx="647" cy="71"/>
              </a:xfrm>
              <a:solidFill>
                <a:srgbClr val="FFFFFF"/>
              </a:solidFill>
            </xdr:grpSpPr>
            <xdr:sp>
              <xdr:nvSpPr>
                <xdr:cNvPr id="143" name="Line 1086"/>
                <xdr:cNvSpPr>
                  <a:spLocks/>
                </xdr:cNvSpPr>
              </xdr:nvSpPr>
              <xdr:spPr>
                <a:xfrm rot="16200000">
                  <a:off x="154" y="977"/>
                  <a:ext cx="0" cy="31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144" name="Line 1087"/>
                <xdr:cNvSpPr>
                  <a:spLocks/>
                </xdr:cNvSpPr>
              </xdr:nvSpPr>
              <xdr:spPr>
                <a:xfrm rot="16200000">
                  <a:off x="298" y="977"/>
                  <a:ext cx="0" cy="31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grpSp>
              <xdr:nvGrpSpPr>
                <xdr:cNvPr id="145" name="Group 1088"/>
                <xdr:cNvGrpSpPr>
                  <a:grpSpLocks/>
                </xdr:cNvGrpSpPr>
              </xdr:nvGrpSpPr>
              <xdr:grpSpPr>
                <a:xfrm>
                  <a:off x="65" y="937"/>
                  <a:ext cx="647" cy="51"/>
                  <a:chOff x="65" y="937"/>
                  <a:chExt cx="647" cy="51"/>
                </a:xfrm>
                <a:solidFill>
                  <a:srgbClr val="FFFFFF"/>
                </a:solidFill>
              </xdr:grpSpPr>
              <xdr:grpSp>
                <xdr:nvGrpSpPr>
                  <xdr:cNvPr id="146" name="Group 1089"/>
                  <xdr:cNvGrpSpPr>
                    <a:grpSpLocks/>
                  </xdr:cNvGrpSpPr>
                </xdr:nvGrpSpPr>
                <xdr:grpSpPr>
                  <a:xfrm>
                    <a:off x="65" y="943"/>
                    <a:ext cx="15" cy="45"/>
                    <a:chOff x="65" y="891"/>
                    <a:chExt cx="15" cy="45"/>
                  </a:xfrm>
                  <a:solidFill>
                    <a:srgbClr val="FFFFFF"/>
                  </a:solidFill>
                </xdr:grpSpPr>
                <xdr:sp>
                  <xdr:nvSpPr>
                    <xdr:cNvPr id="148" name="Line 1091"/>
                    <xdr:cNvSpPr>
                      <a:spLocks/>
                    </xdr:cNvSpPr>
                  </xdr:nvSpPr>
                  <xdr:spPr>
                    <a:xfrm>
                      <a:off x="73" y="919"/>
                      <a:ext cx="0" cy="17"/>
                    </a:xfrm>
                    <a:prstGeom prst="line">
                      <a:avLst/>
                    </a:prstGeom>
                    <a:noFill/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49" name="Line 1092"/>
                    <xdr:cNvSpPr>
                      <a:spLocks/>
                    </xdr:cNvSpPr>
                  </xdr:nvSpPr>
                  <xdr:spPr>
                    <a:xfrm>
                      <a:off x="73" y="891"/>
                      <a:ext cx="0" cy="17"/>
                    </a:xfrm>
                    <a:prstGeom prst="line">
                      <a:avLst/>
                    </a:prstGeom>
                    <a:noFill/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50" name="Group 1093"/>
                  <xdr:cNvGrpSpPr>
                    <a:grpSpLocks/>
                  </xdr:cNvGrpSpPr>
                </xdr:nvGrpSpPr>
                <xdr:grpSpPr>
                  <a:xfrm>
                    <a:off x="697" y="937"/>
                    <a:ext cx="15" cy="45"/>
                    <a:chOff x="65" y="891"/>
                    <a:chExt cx="15" cy="45"/>
                  </a:xfrm>
                  <a:solidFill>
                    <a:srgbClr val="FFFFFF"/>
                  </a:solidFill>
                </xdr:grpSpPr>
                <xdr:sp>
                  <xdr:nvSpPr>
                    <xdr:cNvPr id="152" name="Line 1095"/>
                    <xdr:cNvSpPr>
                      <a:spLocks/>
                    </xdr:cNvSpPr>
                  </xdr:nvSpPr>
                  <xdr:spPr>
                    <a:xfrm>
                      <a:off x="73" y="919"/>
                      <a:ext cx="0" cy="17"/>
                    </a:xfrm>
                    <a:prstGeom prst="line">
                      <a:avLst/>
                    </a:prstGeom>
                    <a:noFill/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53" name="Line 1096"/>
                    <xdr:cNvSpPr>
                      <a:spLocks/>
                    </xdr:cNvSpPr>
                  </xdr:nvSpPr>
                  <xdr:spPr>
                    <a:xfrm>
                      <a:off x="73" y="891"/>
                      <a:ext cx="0" cy="17"/>
                    </a:xfrm>
                    <a:prstGeom prst="line">
                      <a:avLst/>
                    </a:prstGeom>
                    <a:noFill/>
                    <a:ln w="31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54" name="Group 1097"/>
                  <xdr:cNvGrpSpPr>
                    <a:grpSpLocks/>
                  </xdr:cNvGrpSpPr>
                </xdr:nvGrpSpPr>
                <xdr:grpSpPr>
                  <a:xfrm>
                    <a:off x="76" y="955"/>
                    <a:ext cx="303" cy="18"/>
                    <a:chOff x="79" y="906"/>
                    <a:chExt cx="303" cy="18"/>
                  </a:xfrm>
                  <a:solidFill>
                    <a:srgbClr val="FFFFFF"/>
                  </a:solidFill>
                </xdr:grpSpPr>
                <xdr:sp>
                  <xdr:nvSpPr>
                    <xdr:cNvPr id="155" name="Line 1098"/>
                    <xdr:cNvSpPr>
                      <a:spLocks/>
                    </xdr:cNvSpPr>
                  </xdr:nvSpPr>
                  <xdr:spPr>
                    <a:xfrm>
                      <a:off x="79" y="906"/>
                      <a:ext cx="303" cy="0"/>
                    </a:xfrm>
                    <a:prstGeom prst="line">
                      <a:avLst/>
                    </a:prstGeom>
                    <a:noFill/>
                    <a:ln w="158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56" name="Line 1099"/>
                    <xdr:cNvSpPr>
                      <a:spLocks/>
                    </xdr:cNvSpPr>
                  </xdr:nvSpPr>
                  <xdr:spPr>
                    <a:xfrm>
                      <a:off x="80" y="924"/>
                      <a:ext cx="302" cy="0"/>
                    </a:xfrm>
                    <a:prstGeom prst="line">
                      <a:avLst/>
                    </a:prstGeom>
                    <a:noFill/>
                    <a:ln w="158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57" name="Oval 1100"/>
                    <xdr:cNvSpPr>
                      <a:spLocks/>
                    </xdr:cNvSpPr>
                  </xdr:nvSpPr>
                  <xdr:spPr>
                    <a:xfrm>
                      <a:off x="224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58" name="Oval 1101"/>
                    <xdr:cNvSpPr>
                      <a:spLocks/>
                    </xdr:cNvSpPr>
                  </xdr:nvSpPr>
                  <xdr:spPr>
                    <a:xfrm>
                      <a:off x="224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59" name="Oval 1102"/>
                    <xdr:cNvSpPr>
                      <a:spLocks/>
                    </xdr:cNvSpPr>
                  </xdr:nvSpPr>
                  <xdr:spPr>
                    <a:xfrm>
                      <a:off x="289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0" name="Oval 1103"/>
                    <xdr:cNvSpPr>
                      <a:spLocks/>
                    </xdr:cNvSpPr>
                  </xdr:nvSpPr>
                  <xdr:spPr>
                    <a:xfrm>
                      <a:off x="310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1" name="Oval 1104"/>
                    <xdr:cNvSpPr>
                      <a:spLocks/>
                    </xdr:cNvSpPr>
                  </xdr:nvSpPr>
                  <xdr:spPr>
                    <a:xfrm>
                      <a:off x="244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2" name="Oval 1105"/>
                    <xdr:cNvSpPr>
                      <a:spLocks/>
                    </xdr:cNvSpPr>
                  </xdr:nvSpPr>
                  <xdr:spPr>
                    <a:xfrm>
                      <a:off x="311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3" name="Oval 1106"/>
                    <xdr:cNvSpPr>
                      <a:spLocks/>
                    </xdr:cNvSpPr>
                  </xdr:nvSpPr>
                  <xdr:spPr>
                    <a:xfrm>
                      <a:off x="266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4" name="Oval 1107"/>
                    <xdr:cNvSpPr>
                      <a:spLocks/>
                    </xdr:cNvSpPr>
                  </xdr:nvSpPr>
                  <xdr:spPr>
                    <a:xfrm>
                      <a:off x="266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5" name="Oval 1108"/>
                    <xdr:cNvSpPr>
                      <a:spLocks/>
                    </xdr:cNvSpPr>
                  </xdr:nvSpPr>
                  <xdr:spPr>
                    <a:xfrm>
                      <a:off x="244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6" name="Oval 1109"/>
                    <xdr:cNvSpPr>
                      <a:spLocks/>
                    </xdr:cNvSpPr>
                  </xdr:nvSpPr>
                  <xdr:spPr>
                    <a:xfrm>
                      <a:off x="123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7" name="Oval 1110"/>
                    <xdr:cNvSpPr>
                      <a:spLocks/>
                    </xdr:cNvSpPr>
                  </xdr:nvSpPr>
                  <xdr:spPr>
                    <a:xfrm>
                      <a:off x="185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8" name="Oval 1111"/>
                    <xdr:cNvSpPr>
                      <a:spLocks/>
                    </xdr:cNvSpPr>
                  </xdr:nvSpPr>
                  <xdr:spPr>
                    <a:xfrm>
                      <a:off x="164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69" name="Oval 1112"/>
                    <xdr:cNvSpPr>
                      <a:spLocks/>
                    </xdr:cNvSpPr>
                  </xdr:nvSpPr>
                  <xdr:spPr>
                    <a:xfrm>
                      <a:off x="289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0" name="Oval 1113"/>
                    <xdr:cNvSpPr>
                      <a:spLocks/>
                    </xdr:cNvSpPr>
                  </xdr:nvSpPr>
                  <xdr:spPr>
                    <a:xfrm>
                      <a:off x="374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1" name="Oval 1114"/>
                    <xdr:cNvSpPr>
                      <a:spLocks/>
                    </xdr:cNvSpPr>
                  </xdr:nvSpPr>
                  <xdr:spPr>
                    <a:xfrm>
                      <a:off x="374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2" name="Oval 1115"/>
                    <xdr:cNvSpPr>
                      <a:spLocks/>
                    </xdr:cNvSpPr>
                  </xdr:nvSpPr>
                  <xdr:spPr>
                    <a:xfrm>
                      <a:off x="102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3" name="Oval 1116"/>
                    <xdr:cNvSpPr>
                      <a:spLocks/>
                    </xdr:cNvSpPr>
                  </xdr:nvSpPr>
                  <xdr:spPr>
                    <a:xfrm>
                      <a:off x="80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4" name="Oval 1117"/>
                    <xdr:cNvSpPr>
                      <a:spLocks/>
                    </xdr:cNvSpPr>
                  </xdr:nvSpPr>
                  <xdr:spPr>
                    <a:xfrm>
                      <a:off x="332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5" name="Oval 1118"/>
                    <xdr:cNvSpPr>
                      <a:spLocks/>
                    </xdr:cNvSpPr>
                  </xdr:nvSpPr>
                  <xdr:spPr>
                    <a:xfrm>
                      <a:off x="146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6" name="Oval 1119"/>
                    <xdr:cNvSpPr>
                      <a:spLocks/>
                    </xdr:cNvSpPr>
                  </xdr:nvSpPr>
                  <xdr:spPr>
                    <a:xfrm>
                      <a:off x="205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7" name="Oval 1120"/>
                    <xdr:cNvSpPr>
                      <a:spLocks/>
                    </xdr:cNvSpPr>
                  </xdr:nvSpPr>
                  <xdr:spPr>
                    <a:xfrm>
                      <a:off x="332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8" name="Oval 1121"/>
                    <xdr:cNvSpPr>
                      <a:spLocks/>
                    </xdr:cNvSpPr>
                  </xdr:nvSpPr>
                  <xdr:spPr>
                    <a:xfrm>
                      <a:off x="353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79" name="Oval 1122"/>
                    <xdr:cNvSpPr>
                      <a:spLocks/>
                    </xdr:cNvSpPr>
                  </xdr:nvSpPr>
                  <xdr:spPr>
                    <a:xfrm>
                      <a:off x="353" y="919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0" name="Oval 1123"/>
                    <xdr:cNvSpPr>
                      <a:spLocks/>
                    </xdr:cNvSpPr>
                  </xdr:nvSpPr>
                  <xdr:spPr>
                    <a:xfrm>
                      <a:off x="123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1" name="Oval 1124"/>
                    <xdr:cNvSpPr>
                      <a:spLocks/>
                    </xdr:cNvSpPr>
                  </xdr:nvSpPr>
                  <xdr:spPr>
                    <a:xfrm>
                      <a:off x="205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2" name="Oval 1125"/>
                    <xdr:cNvSpPr>
                      <a:spLocks/>
                    </xdr:cNvSpPr>
                  </xdr:nvSpPr>
                  <xdr:spPr>
                    <a:xfrm>
                      <a:off x="185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3" name="Oval 1126"/>
                    <xdr:cNvSpPr>
                      <a:spLocks/>
                    </xdr:cNvSpPr>
                  </xdr:nvSpPr>
                  <xdr:spPr>
                    <a:xfrm>
                      <a:off x="164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4" name="Oval 1127"/>
                    <xdr:cNvSpPr>
                      <a:spLocks/>
                    </xdr:cNvSpPr>
                  </xdr:nvSpPr>
                  <xdr:spPr>
                    <a:xfrm>
                      <a:off x="146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5" name="Oval 1128"/>
                    <xdr:cNvSpPr>
                      <a:spLocks/>
                    </xdr:cNvSpPr>
                  </xdr:nvSpPr>
                  <xdr:spPr>
                    <a:xfrm>
                      <a:off x="102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6" name="Oval 1129"/>
                    <xdr:cNvSpPr>
                      <a:spLocks/>
                    </xdr:cNvSpPr>
                  </xdr:nvSpPr>
                  <xdr:spPr>
                    <a:xfrm>
                      <a:off x="80" y="907"/>
                      <a:ext cx="4" cy="4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87" name="Group 1130"/>
                  <xdr:cNvGrpSpPr>
                    <a:grpSpLocks/>
                  </xdr:cNvGrpSpPr>
                </xdr:nvGrpSpPr>
                <xdr:grpSpPr>
                  <a:xfrm>
                    <a:off x="396" y="955"/>
                    <a:ext cx="303" cy="18"/>
                    <a:chOff x="396" y="955"/>
                    <a:chExt cx="303" cy="18"/>
                  </a:xfrm>
                  <a:solidFill>
                    <a:srgbClr val="FFFFFF"/>
                  </a:solidFill>
                </xdr:grpSpPr>
                <xdr:sp>
                  <xdr:nvSpPr>
                    <xdr:cNvPr id="188" name="Line 1131"/>
                    <xdr:cNvSpPr>
                      <a:spLocks/>
                    </xdr:cNvSpPr>
                  </xdr:nvSpPr>
                  <xdr:spPr>
                    <a:xfrm>
                      <a:off x="396" y="955"/>
                      <a:ext cx="303" cy="0"/>
                    </a:xfrm>
                    <a:prstGeom prst="line">
                      <a:avLst/>
                    </a:prstGeom>
                    <a:noFill/>
                    <a:ln w="158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sp>
                  <xdr:nvSpPr>
                    <xdr:cNvPr id="189" name="Line 1132"/>
                    <xdr:cNvSpPr>
                      <a:spLocks/>
                    </xdr:cNvSpPr>
                  </xdr:nvSpPr>
                  <xdr:spPr>
                    <a:xfrm>
                      <a:off x="397" y="973"/>
                      <a:ext cx="302" cy="0"/>
                    </a:xfrm>
                    <a:prstGeom prst="line">
                      <a:avLst/>
                    </a:prstGeom>
                    <a:noFill/>
                    <a:ln w="158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Helv"/>
                          <a:ea typeface="Helv"/>
                          <a:cs typeface="Helv"/>
                        </a:rPr>
                        <a:t/>
                      </a:r>
                    </a:p>
                  </xdr:txBody>
                </xdr:sp>
                <xdr:grpSp>
                  <xdr:nvGrpSpPr>
                    <xdr:cNvPr id="190" name="Group 1133"/>
                    <xdr:cNvGrpSpPr>
                      <a:grpSpLocks/>
                    </xdr:cNvGrpSpPr>
                  </xdr:nvGrpSpPr>
                  <xdr:grpSpPr>
                    <a:xfrm>
                      <a:off x="397" y="956"/>
                      <a:ext cx="298" cy="16"/>
                      <a:chOff x="397" y="956"/>
                      <a:chExt cx="298" cy="1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91" name="Oval 1134"/>
                      <xdr:cNvSpPr>
                        <a:spLocks/>
                      </xdr:cNvSpPr>
                    </xdr:nvSpPr>
                    <xdr:spPr>
                      <a:xfrm>
                        <a:off x="541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2" name="Oval 1135"/>
                      <xdr:cNvSpPr>
                        <a:spLocks/>
                      </xdr:cNvSpPr>
                    </xdr:nvSpPr>
                    <xdr:spPr>
                      <a:xfrm>
                        <a:off x="541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3" name="Oval 1136"/>
                      <xdr:cNvSpPr>
                        <a:spLocks/>
                      </xdr:cNvSpPr>
                    </xdr:nvSpPr>
                    <xdr:spPr>
                      <a:xfrm>
                        <a:off x="606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4" name="Oval 1137"/>
                      <xdr:cNvSpPr>
                        <a:spLocks/>
                      </xdr:cNvSpPr>
                    </xdr:nvSpPr>
                    <xdr:spPr>
                      <a:xfrm>
                        <a:off x="627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5" name="Oval 1138"/>
                      <xdr:cNvSpPr>
                        <a:spLocks/>
                      </xdr:cNvSpPr>
                    </xdr:nvSpPr>
                    <xdr:spPr>
                      <a:xfrm>
                        <a:off x="561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6" name="Oval 1139"/>
                      <xdr:cNvSpPr>
                        <a:spLocks/>
                      </xdr:cNvSpPr>
                    </xdr:nvSpPr>
                    <xdr:spPr>
                      <a:xfrm>
                        <a:off x="628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7" name="Oval 1140"/>
                      <xdr:cNvSpPr>
                        <a:spLocks/>
                      </xdr:cNvSpPr>
                    </xdr:nvSpPr>
                    <xdr:spPr>
                      <a:xfrm>
                        <a:off x="583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8" name="Oval 1141"/>
                      <xdr:cNvSpPr>
                        <a:spLocks/>
                      </xdr:cNvSpPr>
                    </xdr:nvSpPr>
                    <xdr:spPr>
                      <a:xfrm>
                        <a:off x="583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9" name="Oval 1142"/>
                      <xdr:cNvSpPr>
                        <a:spLocks/>
                      </xdr:cNvSpPr>
                    </xdr:nvSpPr>
                    <xdr:spPr>
                      <a:xfrm>
                        <a:off x="561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0" name="Oval 1143"/>
                      <xdr:cNvSpPr>
                        <a:spLocks/>
                      </xdr:cNvSpPr>
                    </xdr:nvSpPr>
                    <xdr:spPr>
                      <a:xfrm>
                        <a:off x="440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1" name="Oval 1144"/>
                      <xdr:cNvSpPr>
                        <a:spLocks/>
                      </xdr:cNvSpPr>
                    </xdr:nvSpPr>
                    <xdr:spPr>
                      <a:xfrm>
                        <a:off x="502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2" name="Oval 1145"/>
                      <xdr:cNvSpPr>
                        <a:spLocks/>
                      </xdr:cNvSpPr>
                    </xdr:nvSpPr>
                    <xdr:spPr>
                      <a:xfrm>
                        <a:off x="483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3" name="Oval 1146"/>
                      <xdr:cNvSpPr>
                        <a:spLocks/>
                      </xdr:cNvSpPr>
                    </xdr:nvSpPr>
                    <xdr:spPr>
                      <a:xfrm>
                        <a:off x="606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4" name="Oval 1147"/>
                      <xdr:cNvSpPr>
                        <a:spLocks/>
                      </xdr:cNvSpPr>
                    </xdr:nvSpPr>
                    <xdr:spPr>
                      <a:xfrm>
                        <a:off x="691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5" name="Oval 1148"/>
                      <xdr:cNvSpPr>
                        <a:spLocks/>
                      </xdr:cNvSpPr>
                    </xdr:nvSpPr>
                    <xdr:spPr>
                      <a:xfrm>
                        <a:off x="691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6" name="Oval 1149"/>
                      <xdr:cNvSpPr>
                        <a:spLocks/>
                      </xdr:cNvSpPr>
                    </xdr:nvSpPr>
                    <xdr:spPr>
                      <a:xfrm>
                        <a:off x="419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7" name="Oval 1150"/>
                      <xdr:cNvSpPr>
                        <a:spLocks/>
                      </xdr:cNvSpPr>
                    </xdr:nvSpPr>
                    <xdr:spPr>
                      <a:xfrm>
                        <a:off x="397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8" name="Oval 1151"/>
                      <xdr:cNvSpPr>
                        <a:spLocks/>
                      </xdr:cNvSpPr>
                    </xdr:nvSpPr>
                    <xdr:spPr>
                      <a:xfrm>
                        <a:off x="649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9" name="Oval 1152"/>
                      <xdr:cNvSpPr>
                        <a:spLocks/>
                      </xdr:cNvSpPr>
                    </xdr:nvSpPr>
                    <xdr:spPr>
                      <a:xfrm>
                        <a:off x="463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0" name="Oval 1153"/>
                      <xdr:cNvSpPr>
                        <a:spLocks/>
                      </xdr:cNvSpPr>
                    </xdr:nvSpPr>
                    <xdr:spPr>
                      <a:xfrm>
                        <a:off x="522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1" name="Oval 1154"/>
                      <xdr:cNvSpPr>
                        <a:spLocks/>
                      </xdr:cNvSpPr>
                    </xdr:nvSpPr>
                    <xdr:spPr>
                      <a:xfrm>
                        <a:off x="649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2" name="Oval 1155"/>
                      <xdr:cNvSpPr>
                        <a:spLocks/>
                      </xdr:cNvSpPr>
                    </xdr:nvSpPr>
                    <xdr:spPr>
                      <a:xfrm>
                        <a:off x="670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3" name="Oval 1156"/>
                      <xdr:cNvSpPr>
                        <a:spLocks/>
                      </xdr:cNvSpPr>
                    </xdr:nvSpPr>
                    <xdr:spPr>
                      <a:xfrm>
                        <a:off x="670" y="968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4" name="Oval 1157"/>
                      <xdr:cNvSpPr>
                        <a:spLocks/>
                      </xdr:cNvSpPr>
                    </xdr:nvSpPr>
                    <xdr:spPr>
                      <a:xfrm>
                        <a:off x="440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5" name="Oval 1158"/>
                      <xdr:cNvSpPr>
                        <a:spLocks/>
                      </xdr:cNvSpPr>
                    </xdr:nvSpPr>
                    <xdr:spPr>
                      <a:xfrm>
                        <a:off x="522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6" name="Oval 1159"/>
                      <xdr:cNvSpPr>
                        <a:spLocks/>
                      </xdr:cNvSpPr>
                    </xdr:nvSpPr>
                    <xdr:spPr>
                      <a:xfrm>
                        <a:off x="502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7" name="Oval 1160"/>
                      <xdr:cNvSpPr>
                        <a:spLocks/>
                      </xdr:cNvSpPr>
                    </xdr:nvSpPr>
                    <xdr:spPr>
                      <a:xfrm>
                        <a:off x="481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8" name="Oval 1161"/>
                      <xdr:cNvSpPr>
                        <a:spLocks/>
                      </xdr:cNvSpPr>
                    </xdr:nvSpPr>
                    <xdr:spPr>
                      <a:xfrm>
                        <a:off x="463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9" name="Oval 1162"/>
                      <xdr:cNvSpPr>
                        <a:spLocks/>
                      </xdr:cNvSpPr>
                    </xdr:nvSpPr>
                    <xdr:spPr>
                      <a:xfrm>
                        <a:off x="419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20" name="Oval 1163"/>
                      <xdr:cNvSpPr>
                        <a:spLocks/>
                      </xdr:cNvSpPr>
                    </xdr:nvSpPr>
                    <xdr:spPr>
                      <a:xfrm>
                        <a:off x="397" y="956"/>
                        <a:ext cx="4" cy="4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Helv"/>
                            <a:ea typeface="Helv"/>
                            <a:cs typeface="Helv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  <xdr:sp>
              <xdr:nvSpPr>
                <xdr:cNvPr id="221" name="Line 1164"/>
                <xdr:cNvSpPr>
                  <a:spLocks/>
                </xdr:cNvSpPr>
              </xdr:nvSpPr>
              <xdr:spPr>
                <a:xfrm>
                  <a:off x="73" y="949"/>
                  <a:ext cx="632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2" name="Line 1165"/>
                <xdr:cNvSpPr>
                  <a:spLocks/>
                </xdr:cNvSpPr>
              </xdr:nvSpPr>
              <xdr:spPr>
                <a:xfrm>
                  <a:off x="73" y="977"/>
                  <a:ext cx="81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3" name="Line 1166"/>
                <xdr:cNvSpPr>
                  <a:spLocks/>
                </xdr:cNvSpPr>
              </xdr:nvSpPr>
              <xdr:spPr>
                <a:xfrm>
                  <a:off x="298" y="977"/>
                  <a:ext cx="177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4" name="Line 1167"/>
                <xdr:cNvSpPr>
                  <a:spLocks/>
                </xdr:cNvSpPr>
              </xdr:nvSpPr>
              <xdr:spPr>
                <a:xfrm>
                  <a:off x="619" y="977"/>
                  <a:ext cx="8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5" name="Line 1168"/>
                <xdr:cNvSpPr>
                  <a:spLocks/>
                </xdr:cNvSpPr>
              </xdr:nvSpPr>
              <xdr:spPr>
                <a:xfrm>
                  <a:off x="475" y="1008"/>
                  <a:ext cx="144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6" name="Line 1169"/>
                <xdr:cNvSpPr>
                  <a:spLocks/>
                </xdr:cNvSpPr>
              </xdr:nvSpPr>
              <xdr:spPr>
                <a:xfrm rot="16200000">
                  <a:off x="475" y="977"/>
                  <a:ext cx="0" cy="31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7" name="Line 1170"/>
                <xdr:cNvSpPr>
                  <a:spLocks/>
                </xdr:cNvSpPr>
              </xdr:nvSpPr>
              <xdr:spPr>
                <a:xfrm rot="16200000">
                  <a:off x="619" y="977"/>
                  <a:ext cx="0" cy="31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  <xdr:sp>
              <xdr:nvSpPr>
                <xdr:cNvPr id="228" name="Line 1171"/>
                <xdr:cNvSpPr>
                  <a:spLocks/>
                </xdr:cNvSpPr>
              </xdr:nvSpPr>
              <xdr:spPr>
                <a:xfrm>
                  <a:off x="154" y="1008"/>
                  <a:ext cx="144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Helv"/>
                      <a:ea typeface="Helv"/>
                      <a:cs typeface="Helv"/>
                    </a:rPr>
                    <a:t/>
                  </a:r>
                </a:p>
              </xdr:txBody>
            </xdr:sp>
          </xdr:grpSp>
          <xdr:sp>
            <xdr:nvSpPr>
              <xdr:cNvPr id="229" name="Line 1223"/>
              <xdr:cNvSpPr>
                <a:spLocks/>
              </xdr:cNvSpPr>
            </xdr:nvSpPr>
            <xdr:spPr>
              <a:xfrm>
                <a:off x="381" y="1675"/>
                <a:ext cx="23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  <xdr:sp>
            <xdr:nvSpPr>
              <xdr:cNvPr id="230" name="Line 1224"/>
              <xdr:cNvSpPr>
                <a:spLocks/>
              </xdr:cNvSpPr>
            </xdr:nvSpPr>
            <xdr:spPr>
              <a:xfrm>
                <a:off x="383" y="1693"/>
                <a:ext cx="23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Helv"/>
                    <a:ea typeface="Helv"/>
                    <a:cs typeface="Helv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1">
      <selection activeCell="D22" sqref="D22:E22"/>
    </sheetView>
  </sheetViews>
  <sheetFormatPr defaultColWidth="8.88671875" defaultRowHeight="15.75"/>
  <cols>
    <col min="3" max="3" width="11.21484375" style="0" customWidth="1"/>
    <col min="5" max="5" width="9.4453125" style="0" bestFit="1" customWidth="1"/>
  </cols>
  <sheetData>
    <row r="1" spans="1:8" s="1" customFormat="1" ht="21.75" customHeight="1">
      <c r="A1" s="78"/>
      <c r="B1" s="83"/>
      <c r="C1" s="83"/>
      <c r="D1" s="81" t="s">
        <v>5</v>
      </c>
      <c r="E1" s="80"/>
      <c r="F1" s="83"/>
      <c r="G1" s="83"/>
      <c r="H1" s="84"/>
    </row>
    <row r="2" spans="1:8" s="1" customFormat="1" ht="21.75" customHeight="1">
      <c r="A2" s="3"/>
      <c r="B2" s="4"/>
      <c r="C2" s="4"/>
      <c r="D2" s="5"/>
      <c r="E2" s="5"/>
      <c r="F2" s="4"/>
      <c r="G2" s="4"/>
      <c r="H2" s="6"/>
    </row>
    <row r="3" spans="1:8" s="1" customFormat="1" ht="21.75" customHeight="1">
      <c r="A3" s="3"/>
      <c r="B3" s="5" t="s">
        <v>31</v>
      </c>
      <c r="C3" s="2" t="s">
        <v>19</v>
      </c>
      <c r="D3" s="120">
        <v>240</v>
      </c>
      <c r="E3" s="120"/>
      <c r="F3" s="5" t="s">
        <v>0</v>
      </c>
      <c r="G3" s="4"/>
      <c r="H3" s="6"/>
    </row>
    <row r="4" spans="1:8" s="1" customFormat="1" ht="21.75" customHeight="1">
      <c r="A4" s="3"/>
      <c r="B4" s="5" t="s">
        <v>32</v>
      </c>
      <c r="C4" s="2" t="s">
        <v>19</v>
      </c>
      <c r="D4" s="121">
        <v>3000</v>
      </c>
      <c r="E4" s="121"/>
      <c r="F4" s="5" t="s">
        <v>0</v>
      </c>
      <c r="H4" s="6"/>
    </row>
    <row r="5" spans="1:8" s="1" customFormat="1" ht="21.75" customHeight="1">
      <c r="A5" s="3"/>
      <c r="B5" s="5" t="s">
        <v>33</v>
      </c>
      <c r="C5" s="2" t="s">
        <v>19</v>
      </c>
      <c r="D5" s="122">
        <f>0.5*D4</f>
        <v>1500</v>
      </c>
      <c r="E5" s="122"/>
      <c r="F5" s="5" t="s">
        <v>0</v>
      </c>
      <c r="G5" s="4"/>
      <c r="H5" s="6"/>
    </row>
    <row r="6" spans="1:11" s="1" customFormat="1" ht="21.75" customHeight="1">
      <c r="A6" s="3"/>
      <c r="B6" s="5" t="s">
        <v>34</v>
      </c>
      <c r="C6" s="2" t="s">
        <v>19</v>
      </c>
      <c r="D6" s="123">
        <f>0.375*D3</f>
        <v>90</v>
      </c>
      <c r="E6" s="123"/>
      <c r="F6" s="5" t="s">
        <v>0</v>
      </c>
      <c r="G6" s="4"/>
      <c r="H6" s="6"/>
      <c r="I6" s="5"/>
      <c r="J6" s="15" t="s">
        <v>30</v>
      </c>
      <c r="K6" s="5" t="s">
        <v>29</v>
      </c>
    </row>
    <row r="7" spans="1:8" s="1" customFormat="1" ht="21.75" customHeight="1">
      <c r="A7" s="3"/>
      <c r="B7" s="5" t="s">
        <v>35</v>
      </c>
      <c r="C7" s="2" t="s">
        <v>19</v>
      </c>
      <c r="D7" s="124">
        <v>2040000</v>
      </c>
      <c r="E7" s="124"/>
      <c r="F7" s="5" t="s">
        <v>0</v>
      </c>
      <c r="G7" s="4"/>
      <c r="H7" s="6"/>
    </row>
    <row r="8" spans="1:8" s="1" customFormat="1" ht="21.75" customHeight="1">
      <c r="A8" s="3"/>
      <c r="B8" s="5" t="s">
        <v>36</v>
      </c>
      <c r="C8" s="2" t="s">
        <v>19</v>
      </c>
      <c r="D8" s="125">
        <f>15210*(D3^(1/2))</f>
        <v>235632.30678325926</v>
      </c>
      <c r="E8" s="125"/>
      <c r="F8" s="5" t="s">
        <v>0</v>
      </c>
      <c r="G8" s="4"/>
      <c r="H8" s="6"/>
    </row>
    <row r="9" spans="1:8" s="1" customFormat="1" ht="21.75" customHeight="1">
      <c r="A9" s="3"/>
      <c r="B9" s="5" t="s">
        <v>37</v>
      </c>
      <c r="C9" s="2" t="s">
        <v>19</v>
      </c>
      <c r="D9" s="126">
        <f>D7/D8</f>
        <v>8.657556460950175</v>
      </c>
      <c r="E9" s="126"/>
      <c r="F9" s="4"/>
      <c r="G9" s="4"/>
      <c r="H9" s="6"/>
    </row>
    <row r="10" spans="1:8" s="1" customFormat="1" ht="21.75" customHeight="1">
      <c r="A10" s="3"/>
      <c r="B10" s="5" t="s">
        <v>38</v>
      </c>
      <c r="C10" s="2" t="s">
        <v>19</v>
      </c>
      <c r="D10" s="126">
        <f>1/(1+(D5/(D9*D6)))</f>
        <v>0.34186859029483296</v>
      </c>
      <c r="E10" s="126"/>
      <c r="F10" s="5" t="s">
        <v>1</v>
      </c>
      <c r="G10" s="4"/>
      <c r="H10" s="6"/>
    </row>
    <row r="11" spans="1:8" s="1" customFormat="1" ht="21.75" customHeight="1">
      <c r="A11" s="3"/>
      <c r="B11" s="5" t="s">
        <v>39</v>
      </c>
      <c r="C11" s="2" t="s">
        <v>19</v>
      </c>
      <c r="D11" s="126">
        <f>1-(D10/3)</f>
        <v>0.8860438032350557</v>
      </c>
      <c r="E11" s="126"/>
      <c r="F11" s="4"/>
      <c r="G11" s="4"/>
      <c r="H11" s="6"/>
    </row>
    <row r="12" spans="1:8" s="1" customFormat="1" ht="21.75" customHeight="1">
      <c r="A12" s="3"/>
      <c r="B12" s="5" t="s">
        <v>40</v>
      </c>
      <c r="C12" s="2" t="s">
        <v>19</v>
      </c>
      <c r="D12" s="126">
        <f>0.5*D6*D11*D10</f>
        <v>13.630974567814837</v>
      </c>
      <c r="E12" s="126"/>
      <c r="F12" s="5" t="s">
        <v>0</v>
      </c>
      <c r="G12" s="4"/>
      <c r="H12" s="6"/>
    </row>
    <row r="13" spans="1:8" s="1" customFormat="1" ht="21.75" customHeight="1">
      <c r="A13" s="3"/>
      <c r="B13" s="76" t="s">
        <v>46</v>
      </c>
      <c r="C13" s="2" t="s">
        <v>19</v>
      </c>
      <c r="D13" s="127">
        <f>1.33*D3^(1/2)</f>
        <v>20.60427140182346</v>
      </c>
      <c r="E13" s="127"/>
      <c r="F13" s="5" t="s">
        <v>0</v>
      </c>
      <c r="G13" s="4"/>
      <c r="H13" s="6"/>
    </row>
    <row r="14" spans="1:8" s="1" customFormat="1" ht="21.75" customHeight="1">
      <c r="A14" s="3"/>
      <c r="B14" s="76" t="s">
        <v>47</v>
      </c>
      <c r="C14" s="2" t="s">
        <v>19</v>
      </c>
      <c r="D14" s="127">
        <f>0.292*D3^(1/2)</f>
        <v>4.523644548370263</v>
      </c>
      <c r="E14" s="127"/>
      <c r="F14" s="5" t="s">
        <v>0</v>
      </c>
      <c r="G14" s="4"/>
      <c r="H14" s="6"/>
    </row>
    <row r="15" spans="1:8" s="1" customFormat="1" ht="21.75" customHeight="1">
      <c r="A15" s="3"/>
      <c r="B15" s="76" t="s">
        <v>48</v>
      </c>
      <c r="C15" s="2" t="s">
        <v>19</v>
      </c>
      <c r="D15" s="127">
        <f>0.53*D3^(1/2)</f>
        <v>8.210724693959724</v>
      </c>
      <c r="E15" s="127"/>
      <c r="F15" s="5" t="s">
        <v>0</v>
      </c>
      <c r="G15" s="4"/>
      <c r="H15" s="6"/>
    </row>
    <row r="16" spans="1:8" s="1" customFormat="1" ht="21.75" customHeight="1">
      <c r="A16" s="3"/>
      <c r="B16"/>
      <c r="C16"/>
      <c r="D16" s="77"/>
      <c r="E16" s="77"/>
      <c r="F16"/>
      <c r="G16"/>
      <c r="H16" s="6"/>
    </row>
    <row r="17" spans="1:8" s="1" customFormat="1" ht="21.75" customHeight="1">
      <c r="A17" s="78"/>
      <c r="B17" s="79"/>
      <c r="C17" s="80"/>
      <c r="D17" s="81"/>
      <c r="E17" s="82"/>
      <c r="F17" s="83"/>
      <c r="G17" s="83"/>
      <c r="H17" s="84"/>
    </row>
    <row r="18" spans="1:8" s="1" customFormat="1" ht="21.75" customHeight="1">
      <c r="A18" s="3"/>
      <c r="B18" s="5" t="s">
        <v>31</v>
      </c>
      <c r="C18" s="4"/>
      <c r="D18" s="128">
        <v>240</v>
      </c>
      <c r="E18" s="128"/>
      <c r="F18" s="5" t="s">
        <v>0</v>
      </c>
      <c r="G18" s="4"/>
      <c r="H18" s="6"/>
    </row>
    <row r="19" spans="1:8" s="1" customFormat="1" ht="21.75" customHeight="1">
      <c r="A19" s="3"/>
      <c r="B19" s="5" t="s">
        <v>32</v>
      </c>
      <c r="C19" s="4"/>
      <c r="D19" s="129">
        <v>3000</v>
      </c>
      <c r="E19" s="129"/>
      <c r="F19" s="5" t="s">
        <v>0</v>
      </c>
      <c r="G19" s="4"/>
      <c r="H19" s="6"/>
    </row>
    <row r="20" spans="1:8" s="1" customFormat="1" ht="21.75" customHeight="1">
      <c r="A20" s="3"/>
      <c r="B20" s="5" t="s">
        <v>33</v>
      </c>
      <c r="C20" s="4"/>
      <c r="D20" s="130">
        <f>0.5*D19</f>
        <v>1500</v>
      </c>
      <c r="E20" s="130"/>
      <c r="F20" s="5" t="s">
        <v>0</v>
      </c>
      <c r="G20" s="4"/>
      <c r="H20" s="6"/>
    </row>
    <row r="21" spans="1:8" s="1" customFormat="1" ht="21.75" customHeight="1">
      <c r="A21" s="3"/>
      <c r="B21" s="5" t="s">
        <v>34</v>
      </c>
      <c r="C21" s="7"/>
      <c r="D21" s="131">
        <f>0.375*D18</f>
        <v>90</v>
      </c>
      <c r="E21" s="131"/>
      <c r="F21" s="5" t="s">
        <v>0</v>
      </c>
      <c r="G21" s="4"/>
      <c r="H21" s="6"/>
    </row>
    <row r="22" spans="1:8" s="1" customFormat="1" ht="21.75" customHeight="1">
      <c r="A22" s="3"/>
      <c r="B22" s="5" t="s">
        <v>35</v>
      </c>
      <c r="C22" s="4"/>
      <c r="D22" s="124">
        <v>2040000</v>
      </c>
      <c r="E22" s="124"/>
      <c r="F22" s="5" t="s">
        <v>0</v>
      </c>
      <c r="G22" s="4"/>
      <c r="H22" s="6"/>
    </row>
    <row r="23" spans="1:8" s="1" customFormat="1" ht="21.75" customHeight="1">
      <c r="A23" s="3"/>
      <c r="B23" s="5" t="s">
        <v>36</v>
      </c>
      <c r="C23" s="15"/>
      <c r="D23" s="125">
        <f>15210*(D18^(1/2))</f>
        <v>235632.30678325926</v>
      </c>
      <c r="E23" s="125"/>
      <c r="F23" s="5" t="s">
        <v>0</v>
      </c>
      <c r="G23" s="4"/>
      <c r="H23" s="6"/>
    </row>
    <row r="24" spans="1:8" s="1" customFormat="1" ht="21.75" customHeight="1">
      <c r="A24" s="3"/>
      <c r="B24" s="5" t="s">
        <v>37</v>
      </c>
      <c r="C24" s="15"/>
      <c r="D24" s="132">
        <f>D22/D23</f>
        <v>8.657556460950175</v>
      </c>
      <c r="E24" s="132"/>
      <c r="F24" s="4"/>
      <c r="G24" s="4"/>
      <c r="H24" s="6"/>
    </row>
    <row r="25" spans="1:8" s="1" customFormat="1" ht="21.75" customHeight="1">
      <c r="A25" s="3"/>
      <c r="B25" s="5" t="s">
        <v>38</v>
      </c>
      <c r="C25" s="15"/>
      <c r="D25" s="132">
        <f>1/(1+(D20/(D24*D21)))</f>
        <v>0.34186859029483296</v>
      </c>
      <c r="E25" s="132"/>
      <c r="F25" s="5" t="s">
        <v>1</v>
      </c>
      <c r="G25" s="4"/>
      <c r="H25" s="6"/>
    </row>
    <row r="26" spans="1:8" s="1" customFormat="1" ht="21.75" customHeight="1">
      <c r="A26" s="3"/>
      <c r="B26" s="5" t="s">
        <v>39</v>
      </c>
      <c r="C26" s="15"/>
      <c r="D26" s="132">
        <f>1-(D25/3)</f>
        <v>0.8860438032350557</v>
      </c>
      <c r="E26" s="132"/>
      <c r="F26" s="4"/>
      <c r="G26" s="4"/>
      <c r="H26" s="6"/>
    </row>
    <row r="27" spans="1:8" s="1" customFormat="1" ht="21.75" customHeight="1">
      <c r="A27" s="3"/>
      <c r="B27" s="5" t="s">
        <v>40</v>
      </c>
      <c r="C27" s="15"/>
      <c r="D27" s="132">
        <f>0.5*D21*D26*D25</f>
        <v>13.630974567814837</v>
      </c>
      <c r="E27" s="132"/>
      <c r="F27" s="5" t="s">
        <v>0</v>
      </c>
      <c r="G27" s="4"/>
      <c r="H27" s="6"/>
    </row>
    <row r="28" spans="1:8" s="1" customFormat="1" ht="21.75" customHeight="1">
      <c r="A28" s="3"/>
      <c r="B28" s="76" t="s">
        <v>46</v>
      </c>
      <c r="C28" s="15"/>
      <c r="D28" s="132">
        <f>1.33*D18^(1/2)</f>
        <v>20.60427140182346</v>
      </c>
      <c r="E28" s="132"/>
      <c r="F28" s="5" t="s">
        <v>0</v>
      </c>
      <c r="G28" s="4"/>
      <c r="H28" s="6"/>
    </row>
    <row r="29" spans="1:8" s="1" customFormat="1" ht="21.75" customHeight="1">
      <c r="A29" s="3"/>
      <c r="B29" s="76" t="s">
        <v>47</v>
      </c>
      <c r="C29" s="15"/>
      <c r="D29" s="132">
        <f>0.292*D18^(1/2)</f>
        <v>4.523644548370263</v>
      </c>
      <c r="E29" s="132"/>
      <c r="F29" s="5" t="s">
        <v>0</v>
      </c>
      <c r="G29" s="4"/>
      <c r="H29" s="6"/>
    </row>
    <row r="30" spans="1:8" s="1" customFormat="1" ht="21.75" customHeight="1">
      <c r="A30" s="3"/>
      <c r="B30" s="76" t="s">
        <v>48</v>
      </c>
      <c r="C30" s="15"/>
      <c r="D30" s="132">
        <f>0.53*D18^(1/2)</f>
        <v>8.210724693959724</v>
      </c>
      <c r="E30" s="132"/>
      <c r="F30" s="5" t="s">
        <v>0</v>
      </c>
      <c r="G30" s="4"/>
      <c r="H30" s="6"/>
    </row>
    <row r="31" spans="1:8" s="1" customFormat="1" ht="21.75" customHeight="1">
      <c r="A31" s="3"/>
      <c r="B31" s="5"/>
      <c r="C31" s="15"/>
      <c r="D31" s="5"/>
      <c r="E31" s="8"/>
      <c r="F31" s="5"/>
      <c r="G31" s="4"/>
      <c r="H31" s="6"/>
    </row>
    <row r="32" spans="1:8" s="1" customFormat="1" ht="21.75" customHeight="1">
      <c r="A32" s="85"/>
      <c r="B32" s="86"/>
      <c r="C32" s="86"/>
      <c r="D32" s="86"/>
      <c r="E32" s="86"/>
      <c r="F32" s="86"/>
      <c r="G32" s="86"/>
      <c r="H32" s="87"/>
    </row>
  </sheetData>
  <sheetProtection/>
  <mergeCells count="26">
    <mergeCell ref="D23:E23"/>
    <mergeCell ref="D24:E24"/>
    <mergeCell ref="D29:E29"/>
    <mergeCell ref="D30:E30"/>
    <mergeCell ref="D25:E25"/>
    <mergeCell ref="D26:E26"/>
    <mergeCell ref="D27:E27"/>
    <mergeCell ref="D28:E28"/>
    <mergeCell ref="D15:E15"/>
    <mergeCell ref="D18:E18"/>
    <mergeCell ref="D19:E19"/>
    <mergeCell ref="D20:E20"/>
    <mergeCell ref="D21:E21"/>
    <mergeCell ref="D22:E22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2"/>
  <sheetViews>
    <sheetView tabSelected="1" zoomScalePageLayoutView="0" workbookViewId="0" topLeftCell="A55">
      <selection activeCell="C64" sqref="C64"/>
    </sheetView>
  </sheetViews>
  <sheetFormatPr defaultColWidth="8.88671875" defaultRowHeight="12.75" customHeight="1"/>
  <cols>
    <col min="1" max="1" width="3.3359375" style="11" customWidth="1"/>
    <col min="2" max="2" width="5.99609375" style="11" customWidth="1"/>
    <col min="3" max="3" width="6.77734375" style="11" customWidth="1"/>
    <col min="4" max="4" width="4.3359375" style="10" customWidth="1"/>
    <col min="5" max="5" width="5.5546875" style="9" customWidth="1"/>
    <col min="6" max="6" width="4.4453125" style="9" customWidth="1"/>
    <col min="7" max="7" width="2.99609375" style="9" customWidth="1"/>
    <col min="8" max="8" width="4.6640625" style="9" customWidth="1"/>
    <col min="9" max="9" width="3.99609375" style="11" customWidth="1"/>
    <col min="10" max="10" width="4.77734375" style="11" customWidth="1"/>
    <col min="11" max="11" width="2.99609375" style="11" customWidth="1"/>
    <col min="12" max="12" width="5.3359375" style="11" customWidth="1"/>
    <col min="13" max="13" width="2.88671875" style="11" customWidth="1"/>
    <col min="14" max="15" width="3.5546875" style="11" customWidth="1"/>
    <col min="16" max="16" width="2.21484375" style="11" customWidth="1"/>
    <col min="17" max="17" width="2.5546875" style="11" customWidth="1"/>
    <col min="18" max="18" width="2.77734375" style="11" customWidth="1"/>
    <col min="19" max="19" width="3.21484375" style="11" customWidth="1"/>
    <col min="20" max="20" width="5.77734375" style="11" customWidth="1"/>
    <col min="21" max="16384" width="8.88671875" style="11" customWidth="1"/>
  </cols>
  <sheetData>
    <row r="1" spans="1:20" ht="18" customHeight="1">
      <c r="A1" s="136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</row>
    <row r="2" spans="1:20" ht="15.75" customHeight="1">
      <c r="A2" s="100" t="s">
        <v>72</v>
      </c>
      <c r="B2" s="101"/>
      <c r="C2" s="162" t="s">
        <v>69</v>
      </c>
      <c r="D2" s="162"/>
      <c r="E2" s="162"/>
      <c r="F2" s="162"/>
      <c r="G2" s="101"/>
      <c r="H2" s="101"/>
      <c r="I2" s="101"/>
      <c r="J2" s="101"/>
      <c r="K2" s="101"/>
      <c r="L2" s="101"/>
      <c r="M2" s="101"/>
      <c r="N2" s="101"/>
      <c r="O2" s="151" t="s">
        <v>75</v>
      </c>
      <c r="P2" s="151"/>
      <c r="Q2" s="102" t="s">
        <v>21</v>
      </c>
      <c r="R2" s="152">
        <v>238322</v>
      </c>
      <c r="S2" s="152"/>
      <c r="T2" s="153"/>
    </row>
    <row r="3" spans="1:20" ht="15.75" customHeight="1">
      <c r="A3" s="103" t="s">
        <v>73</v>
      </c>
      <c r="B3" s="104"/>
      <c r="C3" s="163" t="s">
        <v>70</v>
      </c>
      <c r="D3" s="163"/>
      <c r="E3" s="163"/>
      <c r="F3" s="163"/>
      <c r="G3" s="104"/>
      <c r="H3" s="104"/>
      <c r="I3" s="104"/>
      <c r="J3" s="104"/>
      <c r="K3" s="104"/>
      <c r="L3" s="104"/>
      <c r="M3" s="104"/>
      <c r="N3" s="168" t="s">
        <v>76</v>
      </c>
      <c r="O3" s="168"/>
      <c r="P3" s="168"/>
      <c r="Q3" s="106" t="s">
        <v>21</v>
      </c>
      <c r="R3" s="105" t="s">
        <v>71</v>
      </c>
      <c r="S3" s="104"/>
      <c r="T3" s="107"/>
    </row>
    <row r="4" spans="1:20" s="17" customFormat="1" ht="15.75" customHeight="1">
      <c r="A4" s="108"/>
      <c r="B4" s="109"/>
      <c r="C4" s="164"/>
      <c r="D4" s="164"/>
      <c r="E4" s="164"/>
      <c r="F4" s="164"/>
      <c r="G4" s="109"/>
      <c r="H4" s="109"/>
      <c r="I4" s="109"/>
      <c r="J4" s="109"/>
      <c r="K4" s="109"/>
      <c r="L4" s="109"/>
      <c r="M4" s="109"/>
      <c r="N4" s="160"/>
      <c r="O4" s="160"/>
      <c r="P4" s="160"/>
      <c r="Q4" s="111"/>
      <c r="R4" s="110"/>
      <c r="S4" s="109"/>
      <c r="T4" s="112"/>
    </row>
    <row r="5" spans="1:20" s="17" customFormat="1" ht="13.5" customHeight="1">
      <c r="A5" s="63"/>
      <c r="B5" s="64"/>
      <c r="C5" s="71"/>
      <c r="D5" s="64"/>
      <c r="E5" s="64"/>
      <c r="F5" s="64"/>
      <c r="G5" s="169" t="s">
        <v>68</v>
      </c>
      <c r="H5" s="170"/>
      <c r="I5" s="170"/>
      <c r="J5" s="170"/>
      <c r="K5" s="171"/>
      <c r="L5" s="62"/>
      <c r="M5" s="62"/>
      <c r="N5" s="62"/>
      <c r="O5" s="67"/>
      <c r="P5" s="73"/>
      <c r="Q5" s="66"/>
      <c r="R5" s="71"/>
      <c r="S5" s="64"/>
      <c r="T5" s="65"/>
    </row>
    <row r="6" spans="1:20" s="17" customFormat="1" ht="13.5" customHeight="1">
      <c r="A6" s="172" t="s">
        <v>62</v>
      </c>
      <c r="B6" s="173"/>
      <c r="C6" s="173"/>
      <c r="D6" s="173"/>
      <c r="E6" s="173"/>
      <c r="F6" s="64"/>
      <c r="G6" s="64"/>
      <c r="H6" s="64"/>
      <c r="I6" s="64"/>
      <c r="J6" s="64"/>
      <c r="K6" s="64"/>
      <c r="L6" s="64"/>
      <c r="M6" s="64"/>
      <c r="N6" s="64"/>
      <c r="O6" s="73"/>
      <c r="P6" s="73"/>
      <c r="Q6" s="66"/>
      <c r="R6" s="71"/>
      <c r="S6" s="64"/>
      <c r="T6" s="65"/>
    </row>
    <row r="7" spans="1:20" s="17" customFormat="1" ht="13.5" customHeight="1">
      <c r="A7" s="63"/>
      <c r="B7" s="64"/>
      <c r="C7" s="7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73"/>
      <c r="P7" s="73"/>
      <c r="Q7" s="66"/>
      <c r="R7" s="71"/>
      <c r="S7" s="64"/>
      <c r="T7" s="65"/>
    </row>
    <row r="8" spans="1:20" ht="13.5" customHeight="1">
      <c r="A8" s="29"/>
      <c r="B8" s="72" t="s">
        <v>15</v>
      </c>
      <c r="C8" s="72"/>
      <c r="D8" s="32" t="s">
        <v>19</v>
      </c>
      <c r="E8" s="96">
        <v>5000</v>
      </c>
      <c r="F8" s="70"/>
      <c r="G8" s="33" t="s">
        <v>9</v>
      </c>
      <c r="H8" s="32"/>
      <c r="I8" s="26"/>
      <c r="J8" s="26"/>
      <c r="K8" s="140" t="s">
        <v>22</v>
      </c>
      <c r="L8" s="140"/>
      <c r="M8" s="32" t="s">
        <v>19</v>
      </c>
      <c r="N8" s="155">
        <v>2.5</v>
      </c>
      <c r="O8" s="155"/>
      <c r="P8" s="26" t="s">
        <v>2</v>
      </c>
      <c r="Q8" s="26"/>
      <c r="R8" s="26"/>
      <c r="S8" s="26"/>
      <c r="T8" s="34"/>
    </row>
    <row r="9" spans="1:20" ht="13.5" customHeight="1">
      <c r="A9" s="29"/>
      <c r="B9" s="72" t="s">
        <v>16</v>
      </c>
      <c r="C9" s="72"/>
      <c r="D9" s="32" t="s">
        <v>19</v>
      </c>
      <c r="E9" s="96">
        <v>0</v>
      </c>
      <c r="F9" s="70"/>
      <c r="G9" s="33" t="s">
        <v>9</v>
      </c>
      <c r="H9" s="26"/>
      <c r="I9" s="26"/>
      <c r="J9" s="26"/>
      <c r="K9" s="140" t="s">
        <v>23</v>
      </c>
      <c r="L9" s="140"/>
      <c r="M9" s="32" t="s">
        <v>19</v>
      </c>
      <c r="N9" s="156">
        <v>2.5</v>
      </c>
      <c r="O9" s="156"/>
      <c r="P9" s="26" t="s">
        <v>2</v>
      </c>
      <c r="Q9" s="26"/>
      <c r="R9" s="26"/>
      <c r="S9" s="26"/>
      <c r="T9" s="34"/>
    </row>
    <row r="10" spans="1:20" ht="13.5" customHeight="1">
      <c r="A10" s="29"/>
      <c r="B10" s="72" t="s">
        <v>17</v>
      </c>
      <c r="C10" s="72"/>
      <c r="D10" s="32" t="s">
        <v>19</v>
      </c>
      <c r="E10" s="94">
        <f>(2400*(N10/100))</f>
        <v>480</v>
      </c>
      <c r="F10" s="70"/>
      <c r="G10" s="33" t="s">
        <v>9</v>
      </c>
      <c r="H10" s="32"/>
      <c r="I10" s="26"/>
      <c r="J10" s="26"/>
      <c r="K10" s="141" t="s">
        <v>24</v>
      </c>
      <c r="L10" s="141"/>
      <c r="M10" s="32" t="s">
        <v>19</v>
      </c>
      <c r="N10" s="156">
        <v>20</v>
      </c>
      <c r="O10" s="156"/>
      <c r="P10" s="30" t="s">
        <v>3</v>
      </c>
      <c r="Q10" s="26"/>
      <c r="R10" s="26"/>
      <c r="S10" s="26"/>
      <c r="T10" s="34"/>
    </row>
    <row r="11" spans="1:20" ht="13.5" customHeight="1">
      <c r="A11" s="29"/>
      <c r="B11" s="72" t="s">
        <v>18</v>
      </c>
      <c r="C11" s="72"/>
      <c r="D11" s="32" t="s">
        <v>19</v>
      </c>
      <c r="E11" s="94">
        <f>SUM(E8:E10)</f>
        <v>5480</v>
      </c>
      <c r="F11" s="70"/>
      <c r="G11" s="33" t="s">
        <v>9</v>
      </c>
      <c r="H11" s="32"/>
      <c r="I11" s="26"/>
      <c r="J11" s="26"/>
      <c r="K11" s="141" t="s">
        <v>25</v>
      </c>
      <c r="L11" s="141"/>
      <c r="M11" s="32" t="s">
        <v>19</v>
      </c>
      <c r="N11" s="156">
        <v>2.5</v>
      </c>
      <c r="O11" s="156"/>
      <c r="P11" s="30" t="s">
        <v>3</v>
      </c>
      <c r="Q11" s="26"/>
      <c r="R11" s="26"/>
      <c r="S11" s="26"/>
      <c r="T11" s="34"/>
    </row>
    <row r="12" spans="1:20" ht="13.5" customHeight="1">
      <c r="A12" s="29"/>
      <c r="B12" s="72" t="s">
        <v>20</v>
      </c>
      <c r="C12" s="72"/>
      <c r="D12" s="32" t="s">
        <v>19</v>
      </c>
      <c r="E12" s="75">
        <f>N9/N8</f>
        <v>1</v>
      </c>
      <c r="F12" s="68" t="str">
        <f>IF(E12&lt;=1.33,"&lt;","&gt;")</f>
        <v>&lt;</v>
      </c>
      <c r="G12" s="27">
        <v>1.33</v>
      </c>
      <c r="H12" s="27"/>
      <c r="I12" s="26"/>
      <c r="J12" s="30"/>
      <c r="K12" s="26"/>
      <c r="L12" s="91"/>
      <c r="M12" s="26"/>
      <c r="N12" s="89"/>
      <c r="O12" s="89"/>
      <c r="P12" s="26"/>
      <c r="Q12" s="26"/>
      <c r="R12" s="90" t="str">
        <f>IF(E12&lt;=G12,"OK","Check Data")</f>
        <v>OK</v>
      </c>
      <c r="S12" s="26"/>
      <c r="T12" s="34"/>
    </row>
    <row r="13" spans="1:20" ht="13.5" customHeight="1">
      <c r="A13" s="29"/>
      <c r="B13" s="72" t="s">
        <v>26</v>
      </c>
      <c r="C13" s="72"/>
      <c r="D13" s="32" t="s">
        <v>19</v>
      </c>
      <c r="E13" s="88">
        <v>60</v>
      </c>
      <c r="F13" s="36"/>
      <c r="G13" s="30" t="s">
        <v>3</v>
      </c>
      <c r="H13" s="26"/>
      <c r="I13" s="142" t="str">
        <f>"RANGE "&amp;(0.2*N9*100)&amp;" TO "&amp;(0.3*N9*100)&amp;" cm."</f>
        <v>RANGE 50 TO 75 cm.</v>
      </c>
      <c r="J13" s="142"/>
      <c r="K13" s="142"/>
      <c r="L13" s="142"/>
      <c r="M13" s="26"/>
      <c r="N13" s="89"/>
      <c r="O13" s="89"/>
      <c r="P13" s="26"/>
      <c r="Q13" s="26"/>
      <c r="R13" s="32"/>
      <c r="S13" s="32"/>
      <c r="T13" s="34"/>
    </row>
    <row r="14" spans="1:20" ht="13.5" customHeight="1">
      <c r="A14" s="29"/>
      <c r="B14" s="72" t="s">
        <v>27</v>
      </c>
      <c r="C14" s="72"/>
      <c r="D14" s="32" t="s">
        <v>19</v>
      </c>
      <c r="E14" s="75">
        <f>SQRT(N20/(IF(G28="DB",Criteria!$D$27*3/4*E13/100,Criteria!$D$12*3/4*E13/100)))</f>
        <v>22.280510425536143</v>
      </c>
      <c r="F14" s="32"/>
      <c r="G14" s="30" t="s">
        <v>3</v>
      </c>
      <c r="H14" s="32"/>
      <c r="I14" s="28" t="s">
        <v>65</v>
      </c>
      <c r="J14" s="28"/>
      <c r="K14" s="28"/>
      <c r="L14" s="28"/>
      <c r="M14" s="32" t="s">
        <v>19</v>
      </c>
      <c r="N14" s="149">
        <f>ROUND(E14+N11+1,0)</f>
        <v>26</v>
      </c>
      <c r="O14" s="149"/>
      <c r="P14" s="30" t="s">
        <v>3</v>
      </c>
      <c r="Q14" s="26"/>
      <c r="R14" s="90" t="str">
        <f>IF(E14&lt;=N14,"OK","Check Data")</f>
        <v>OK</v>
      </c>
      <c r="S14" s="37"/>
      <c r="T14" s="34"/>
    </row>
    <row r="15" spans="1:20" ht="13.5" customHeight="1">
      <c r="A15" s="29"/>
      <c r="B15" s="28" t="s">
        <v>66</v>
      </c>
      <c r="C15" s="70"/>
      <c r="D15" s="30"/>
      <c r="E15" s="26"/>
      <c r="F15" s="31"/>
      <c r="G15" s="36"/>
      <c r="H15" s="36"/>
      <c r="I15" s="30"/>
      <c r="J15" s="30"/>
      <c r="K15" s="26"/>
      <c r="L15" s="26"/>
      <c r="M15" s="32"/>
      <c r="N15" s="26"/>
      <c r="O15" s="26"/>
      <c r="P15" s="26"/>
      <c r="Q15" s="26"/>
      <c r="R15" s="32"/>
      <c r="S15" s="32"/>
      <c r="T15" s="34"/>
    </row>
    <row r="16" spans="1:20" ht="13.5" customHeight="1">
      <c r="A16" s="29"/>
      <c r="B16" s="72" t="s">
        <v>27</v>
      </c>
      <c r="C16" s="26"/>
      <c r="D16" s="32" t="s">
        <v>19</v>
      </c>
      <c r="E16" s="75">
        <f>IF(N9*100/40&gt;10,N9*100/40,10)</f>
        <v>10</v>
      </c>
      <c r="F16" s="30" t="s">
        <v>3</v>
      </c>
      <c r="G16" s="32" t="str">
        <f>IF(E16&lt;=N10,"&lt;=","&gt;")</f>
        <v>&lt;=</v>
      </c>
      <c r="H16" s="150">
        <f>N10</f>
        <v>20</v>
      </c>
      <c r="I16" s="150"/>
      <c r="J16" s="32" t="s">
        <v>3</v>
      </c>
      <c r="K16" s="26"/>
      <c r="L16" s="31"/>
      <c r="M16" s="26"/>
      <c r="N16" s="26"/>
      <c r="O16" s="26"/>
      <c r="P16" s="26"/>
      <c r="Q16" s="26"/>
      <c r="R16" s="90" t="str">
        <f>IF(E16&lt;=H16,"OK","NO OK")</f>
        <v>OK</v>
      </c>
      <c r="S16" s="32"/>
      <c r="T16" s="34"/>
    </row>
    <row r="17" spans="1:20" ht="13.5" customHeight="1">
      <c r="A17" s="29"/>
      <c r="B17" s="72" t="s">
        <v>63</v>
      </c>
      <c r="C17" s="26"/>
      <c r="D17" s="32" t="s">
        <v>19</v>
      </c>
      <c r="E17" s="75">
        <f>(0.091*N9*100)*(1-((2*E13)/(3*N9*100)))*(SQRT((E11/10000)/(Criteria!$D$3/141)))+2.54</f>
        <v>13.38313592071039</v>
      </c>
      <c r="F17" s="30" t="s">
        <v>3</v>
      </c>
      <c r="G17" s="32" t="str">
        <f>IF(E17&lt;=N10,"&lt;=","&gt;")</f>
        <v>&lt;=</v>
      </c>
      <c r="H17" s="150">
        <f>N10</f>
        <v>20</v>
      </c>
      <c r="I17" s="150"/>
      <c r="J17" s="32" t="s">
        <v>3</v>
      </c>
      <c r="K17" s="26"/>
      <c r="L17" s="26"/>
      <c r="M17" s="32"/>
      <c r="N17" s="26"/>
      <c r="O17" s="26"/>
      <c r="P17" s="26"/>
      <c r="Q17" s="26"/>
      <c r="R17" s="90" t="str">
        <f>IF(E17&lt;=H17,"OK","NO OK")</f>
        <v>OK</v>
      </c>
      <c r="S17" s="32"/>
      <c r="T17" s="34"/>
    </row>
    <row r="18" spans="1:20" ht="13.5" customHeight="1">
      <c r="A18" s="29"/>
      <c r="B18" s="28" t="s">
        <v>28</v>
      </c>
      <c r="C18" s="70"/>
      <c r="D18" s="30"/>
      <c r="E18" s="32"/>
      <c r="F18" s="39"/>
      <c r="G18" s="32"/>
      <c r="H18" s="154">
        <f>N8*N9*E11</f>
        <v>34250</v>
      </c>
      <c r="I18" s="154"/>
      <c r="J18" s="32" t="s">
        <v>4</v>
      </c>
      <c r="K18" s="26"/>
      <c r="L18" s="26"/>
      <c r="M18" s="26"/>
      <c r="N18" s="26"/>
      <c r="O18" s="26"/>
      <c r="P18" s="26"/>
      <c r="Q18" s="26"/>
      <c r="R18" s="32"/>
      <c r="S18" s="32"/>
      <c r="T18" s="34"/>
    </row>
    <row r="19" spans="1:20" ht="13.5" customHeight="1">
      <c r="A19" s="29"/>
      <c r="B19" s="161" t="s">
        <v>45</v>
      </c>
      <c r="C19" s="161"/>
      <c r="D19" s="26"/>
      <c r="E19" s="32"/>
      <c r="F19" s="32"/>
      <c r="G19" s="40"/>
      <c r="H19" s="74" t="s">
        <v>51</v>
      </c>
      <c r="I19" s="26"/>
      <c r="J19" s="26"/>
      <c r="K19" s="26"/>
      <c r="L19" s="26"/>
      <c r="M19" s="32" t="s">
        <v>19</v>
      </c>
      <c r="N19" s="139">
        <f>0.09*(IF(1.15-(1/N9)&gt;1,1.15-(1/N9),1))*H18*N9*((1-(2*((E13/100)/(3*N9))))^2)</f>
        <v>5437.529999999999</v>
      </c>
      <c r="O19" s="139"/>
      <c r="P19" s="26" t="s">
        <v>10</v>
      </c>
      <c r="Q19" s="26"/>
      <c r="R19" s="32"/>
      <c r="S19" s="32"/>
      <c r="T19" s="34"/>
    </row>
    <row r="20" spans="1:20" ht="13.5" customHeight="1">
      <c r="A20" s="29"/>
      <c r="B20" s="140" t="s">
        <v>43</v>
      </c>
      <c r="C20" s="140"/>
      <c r="D20" s="140"/>
      <c r="E20" s="31"/>
      <c r="F20" s="32"/>
      <c r="G20" s="40"/>
      <c r="H20" s="74" t="s">
        <v>53</v>
      </c>
      <c r="I20" s="32" t="s">
        <v>19</v>
      </c>
      <c r="J20" s="36">
        <v>0.56</v>
      </c>
      <c r="K20" s="26"/>
      <c r="L20" s="32" t="s">
        <v>51</v>
      </c>
      <c r="M20" s="32" t="s">
        <v>19</v>
      </c>
      <c r="N20" s="139">
        <f>J20*$N$19</f>
        <v>3045.0167999999994</v>
      </c>
      <c r="O20" s="139"/>
      <c r="P20" s="26" t="s">
        <v>10</v>
      </c>
      <c r="Q20" s="26"/>
      <c r="R20" s="32"/>
      <c r="S20" s="32"/>
      <c r="T20" s="34"/>
    </row>
    <row r="21" spans="1:20" ht="13.5" customHeight="1">
      <c r="A21" s="29"/>
      <c r="B21" s="26"/>
      <c r="C21" s="31"/>
      <c r="D21" s="32"/>
      <c r="E21" s="31"/>
      <c r="F21" s="32"/>
      <c r="G21" s="40"/>
      <c r="H21" s="74" t="s">
        <v>52</v>
      </c>
      <c r="I21" s="32" t="s">
        <v>19</v>
      </c>
      <c r="J21" s="40">
        <v>0.24</v>
      </c>
      <c r="K21" s="26"/>
      <c r="L21" s="32" t="s">
        <v>51</v>
      </c>
      <c r="M21" s="32" t="s">
        <v>19</v>
      </c>
      <c r="N21" s="139">
        <f>J21*$N$19</f>
        <v>1305.0071999999998</v>
      </c>
      <c r="O21" s="139"/>
      <c r="P21" s="26" t="s">
        <v>10</v>
      </c>
      <c r="Q21" s="26"/>
      <c r="R21" s="32"/>
      <c r="S21" s="32"/>
      <c r="T21" s="34"/>
    </row>
    <row r="22" spans="1:20" ht="13.5" customHeight="1">
      <c r="A22" s="29"/>
      <c r="B22" s="140" t="s">
        <v>44</v>
      </c>
      <c r="C22" s="140"/>
      <c r="D22" s="140"/>
      <c r="E22" s="31"/>
      <c r="F22" s="32"/>
      <c r="G22" s="40"/>
      <c r="H22" s="74" t="s">
        <v>54</v>
      </c>
      <c r="I22" s="32" t="s">
        <v>19</v>
      </c>
      <c r="J22" s="40">
        <v>0.17</v>
      </c>
      <c r="K22" s="26"/>
      <c r="L22" s="32" t="s">
        <v>51</v>
      </c>
      <c r="M22" s="32" t="s">
        <v>19</v>
      </c>
      <c r="N22" s="139">
        <f>J22*$N$19</f>
        <v>924.3800999999999</v>
      </c>
      <c r="O22" s="139"/>
      <c r="P22" s="26" t="s">
        <v>10</v>
      </c>
      <c r="Q22" s="26"/>
      <c r="R22" s="32"/>
      <c r="S22" s="32"/>
      <c r="T22" s="34"/>
    </row>
    <row r="23" spans="1:20" ht="13.5" customHeight="1">
      <c r="A23" s="29"/>
      <c r="B23" s="26"/>
      <c r="C23" s="31"/>
      <c r="D23" s="31"/>
      <c r="E23" s="31"/>
      <c r="F23" s="32"/>
      <c r="G23" s="40"/>
      <c r="H23" s="74" t="s">
        <v>52</v>
      </c>
      <c r="I23" s="32" t="s">
        <v>19</v>
      </c>
      <c r="J23" s="40">
        <v>0.2</v>
      </c>
      <c r="K23" s="26"/>
      <c r="L23" s="32" t="s">
        <v>51</v>
      </c>
      <c r="M23" s="32" t="s">
        <v>19</v>
      </c>
      <c r="N23" s="139">
        <f>J23*$N$19</f>
        <v>1087.5059999999999</v>
      </c>
      <c r="O23" s="139"/>
      <c r="P23" s="26" t="s">
        <v>10</v>
      </c>
      <c r="Q23" s="26"/>
      <c r="R23" s="32"/>
      <c r="S23" s="32"/>
      <c r="T23" s="34"/>
    </row>
    <row r="24" spans="1:20" ht="13.5" customHeight="1">
      <c r="A24" s="29"/>
      <c r="B24" s="26"/>
      <c r="C24" s="31"/>
      <c r="D24" s="31"/>
      <c r="E24" s="31"/>
      <c r="F24" s="32"/>
      <c r="G24" s="40"/>
      <c r="H24" s="74"/>
      <c r="I24" s="32"/>
      <c r="J24" s="40"/>
      <c r="K24" s="26"/>
      <c r="L24" s="32"/>
      <c r="M24" s="32"/>
      <c r="N24" s="94"/>
      <c r="O24" s="94"/>
      <c r="P24" s="26"/>
      <c r="Q24" s="26"/>
      <c r="R24" s="32"/>
      <c r="S24" s="32"/>
      <c r="T24" s="34"/>
    </row>
    <row r="25" spans="1:20" ht="13.5" customHeight="1">
      <c r="A25" s="29"/>
      <c r="B25" s="26"/>
      <c r="C25" s="31"/>
      <c r="D25" s="31"/>
      <c r="E25" s="31"/>
      <c r="F25" s="39"/>
      <c r="G25" s="39"/>
      <c r="H25" s="32"/>
      <c r="I25" s="30"/>
      <c r="J25" s="26"/>
      <c r="K25" s="26"/>
      <c r="L25" s="26"/>
      <c r="M25" s="26"/>
      <c r="N25" s="26"/>
      <c r="O25" s="26"/>
      <c r="P25" s="26"/>
      <c r="Q25" s="26"/>
      <c r="R25" s="32"/>
      <c r="S25" s="32"/>
      <c r="T25" s="34"/>
    </row>
    <row r="26" spans="1:23" ht="13.5" customHeight="1">
      <c r="A26" s="172" t="s">
        <v>13</v>
      </c>
      <c r="B26" s="173"/>
      <c r="C26" s="173"/>
      <c r="D26" s="173"/>
      <c r="E26" s="173"/>
      <c r="F26" s="32"/>
      <c r="G26" s="32"/>
      <c r="H26" s="32"/>
      <c r="I26" s="30"/>
      <c r="J26" s="26"/>
      <c r="K26" s="26"/>
      <c r="L26" s="26"/>
      <c r="M26" s="32"/>
      <c r="N26" s="26"/>
      <c r="O26" s="31"/>
      <c r="P26" s="26"/>
      <c r="Q26" s="26"/>
      <c r="R26" s="32"/>
      <c r="S26" s="32"/>
      <c r="T26" s="34"/>
      <c r="W26" s="12"/>
    </row>
    <row r="27" spans="1:23" ht="13.5" customHeight="1">
      <c r="A27" s="41"/>
      <c r="B27" s="26"/>
      <c r="C27" s="26"/>
      <c r="D27" s="30"/>
      <c r="E27" s="32"/>
      <c r="F27" s="32"/>
      <c r="G27" s="32"/>
      <c r="H27" s="32"/>
      <c r="I27" s="30"/>
      <c r="J27" s="26"/>
      <c r="K27" s="26"/>
      <c r="L27" s="26"/>
      <c r="M27" s="32"/>
      <c r="N27" s="26"/>
      <c r="O27" s="31"/>
      <c r="P27" s="26"/>
      <c r="Q27" s="26"/>
      <c r="R27" s="32"/>
      <c r="S27" s="32"/>
      <c r="T27" s="34"/>
      <c r="W27" s="12"/>
    </row>
    <row r="28" spans="1:23" ht="13.5" customHeight="1">
      <c r="A28" s="159" t="s">
        <v>43</v>
      </c>
      <c r="B28" s="140"/>
      <c r="C28" s="140"/>
      <c r="D28" s="42" t="s">
        <v>55</v>
      </c>
      <c r="E28" s="36">
        <f>(N20/(IF(G28="RB",Criteria!$D$5,Criteria!$D$20)*IF(G28="RB",Criteria!$D$11,Criteria!$D$26)*((N10-N11)/100)))</f>
        <v>13.09197576648776</v>
      </c>
      <c r="F28" s="32" t="s">
        <v>7</v>
      </c>
      <c r="G28" s="32" t="str">
        <f>IF(H28&lt;12,"RB","DB")</f>
        <v>DB</v>
      </c>
      <c r="H28" s="98">
        <v>12</v>
      </c>
      <c r="I28" s="32" t="s">
        <v>6</v>
      </c>
      <c r="J28" s="147" t="str">
        <f>"@ "&amp;FIXED(IF(ROUNDDOWN(((N9/2)/(ROUNDUP(E28*100/(0.25*PI()*(H28^2)),0))),2)&gt;0.3,0.3,(ROUNDDOWN(((N9/2)/(ROUNDUP(E28*100/(0.25*PI()*(H28^2)),0))),2))),2)</f>
        <v>@ 0.10</v>
      </c>
      <c r="K28" s="147"/>
      <c r="L28" s="32" t="s">
        <v>64</v>
      </c>
      <c r="M28" s="32" t="s">
        <v>19</v>
      </c>
      <c r="N28" s="146">
        <f>ROUNDUP(ROUNDUP(E28*100/(0.25*PI()*(H28^2)),0)*((3.14*((H28/10)^2))/4),2)</f>
        <v>13.57</v>
      </c>
      <c r="O28" s="146"/>
      <c r="P28" s="45" t="s">
        <v>8</v>
      </c>
      <c r="Q28" s="45"/>
      <c r="R28" s="92" t="str">
        <f>IF(N28&gt;E28,"OK","NO OK")</f>
        <v>OK</v>
      </c>
      <c r="S28" s="32"/>
      <c r="T28" s="34" t="s">
        <v>41</v>
      </c>
      <c r="W28" s="16"/>
    </row>
    <row r="29" spans="1:23" ht="13.5" customHeight="1">
      <c r="A29" s="29"/>
      <c r="B29" s="26"/>
      <c r="C29" s="26"/>
      <c r="D29" s="30"/>
      <c r="E29" s="32"/>
      <c r="F29" s="32"/>
      <c r="G29" s="32"/>
      <c r="H29" s="99"/>
      <c r="I29" s="26"/>
      <c r="J29" s="26"/>
      <c r="K29" s="26"/>
      <c r="L29" s="26"/>
      <c r="M29" s="26"/>
      <c r="N29" s="26"/>
      <c r="O29" s="26"/>
      <c r="P29" s="26"/>
      <c r="Q29" s="26"/>
      <c r="R29" s="69"/>
      <c r="S29" s="26"/>
      <c r="T29" s="34"/>
      <c r="W29" s="12"/>
    </row>
    <row r="30" spans="1:23" ht="13.5" customHeight="1">
      <c r="A30" s="29"/>
      <c r="B30" s="26"/>
      <c r="C30" s="26"/>
      <c r="D30" s="42" t="s">
        <v>56</v>
      </c>
      <c r="E30" s="36">
        <f>(N21/(IF(G30="RB",Criteria!$D$5,Criteria!$D$20)*IF(G30="RB",Criteria!$D$11,Criteria!$D$26)*((N10-N11)/100)))</f>
        <v>5.610846757066183</v>
      </c>
      <c r="F30" s="32" t="s">
        <v>7</v>
      </c>
      <c r="G30" s="32" t="str">
        <f>IF(H30&lt;12,"RB","DB")</f>
        <v>DB</v>
      </c>
      <c r="H30" s="98">
        <v>12</v>
      </c>
      <c r="I30" s="32" t="s">
        <v>6</v>
      </c>
      <c r="J30" s="147" t="str">
        <f>"@ "&amp;FIXED(IF(ROUNDDOWN(((N9/2)/(ROUNDUP(E30*100/(0.25*PI()*(H30^2)),0))),2)&gt;0.3,0.3,(ROUNDDOWN(((N9/2)/(ROUNDUP(E30*100/(0.25*PI()*(H30^2)),0))),2))),2)</f>
        <v>@ 0.25</v>
      </c>
      <c r="K30" s="147"/>
      <c r="L30" s="32" t="s">
        <v>64</v>
      </c>
      <c r="M30" s="32" t="s">
        <v>19</v>
      </c>
      <c r="N30" s="146">
        <f>ROUNDUP(ROUNDUP(E30*100/(0.25*PI()*(H30^2)),0)*((3.14*((H30/10)^2))/4),2)</f>
        <v>5.66</v>
      </c>
      <c r="O30" s="146"/>
      <c r="P30" s="45" t="s">
        <v>8</v>
      </c>
      <c r="Q30" s="42"/>
      <c r="R30" s="92" t="str">
        <f>IF(N30&gt;E30,"OK","NO OK")</f>
        <v>OK</v>
      </c>
      <c r="S30" s="32"/>
      <c r="T30" s="34" t="s">
        <v>42</v>
      </c>
      <c r="W30" s="20"/>
    </row>
    <row r="31" spans="1:23" ht="13.5" customHeight="1">
      <c r="A31" s="29"/>
      <c r="B31" s="26"/>
      <c r="C31" s="26"/>
      <c r="D31" s="30"/>
      <c r="E31" s="32"/>
      <c r="F31" s="32"/>
      <c r="G31" s="32"/>
      <c r="H31" s="99"/>
      <c r="I31" s="26"/>
      <c r="J31" s="26"/>
      <c r="K31" s="26"/>
      <c r="L31" s="26"/>
      <c r="M31" s="26"/>
      <c r="N31" s="26"/>
      <c r="O31" s="26"/>
      <c r="P31" s="26"/>
      <c r="Q31" s="26"/>
      <c r="R31" s="91"/>
      <c r="S31" s="26"/>
      <c r="T31" s="34"/>
      <c r="W31" s="16"/>
    </row>
    <row r="32" spans="1:23" ht="13.5" customHeight="1">
      <c r="A32" s="159" t="s">
        <v>44</v>
      </c>
      <c r="B32" s="140"/>
      <c r="C32" s="140"/>
      <c r="D32" s="42" t="s">
        <v>57</v>
      </c>
      <c r="E32" s="36">
        <f>(N22/(IF(G32="RB",Criteria!$D$5,Criteria!$D$20)*IF(G32="RB",Criteria!$D$11,Criteria!$D$26)*((N10-N11)/100)))</f>
        <v>3.974349786255213</v>
      </c>
      <c r="F32" s="32" t="s">
        <v>7</v>
      </c>
      <c r="G32" s="32" t="str">
        <f>IF(H32&lt;12,"RB","DB")</f>
        <v>DB</v>
      </c>
      <c r="H32" s="98">
        <v>12</v>
      </c>
      <c r="I32" s="32" t="s">
        <v>6</v>
      </c>
      <c r="J32" s="147" t="str">
        <f>"@ "&amp;FIXED(IF(ROUNDDOWN(((N9/2)/(ROUNDUP(E32*100/(0.25*PI()*(H32^2)),0))),2)&gt;0.3,0.3,(ROUNDDOWN(((N9/2)/(ROUNDUP(E32*100/(0.25*PI()*(H32^2)),0))),2))),2)</f>
        <v>@ 0.30</v>
      </c>
      <c r="K32" s="147"/>
      <c r="L32" s="32" t="s">
        <v>64</v>
      </c>
      <c r="M32" s="32" t="s">
        <v>19</v>
      </c>
      <c r="N32" s="146">
        <f>ROUNDUP(ROUNDUP(E32*100/(0.25*PI()*(H32^2)),0)*((3.14*((H32/10)^2))/4),2)</f>
        <v>4.529999999999999</v>
      </c>
      <c r="O32" s="146"/>
      <c r="P32" s="45" t="s">
        <v>8</v>
      </c>
      <c r="Q32" s="42"/>
      <c r="R32" s="92" t="str">
        <f>IF(N32&gt;E32,"OK","NO OK")</f>
        <v>OK</v>
      </c>
      <c r="S32" s="32"/>
      <c r="T32" s="34" t="s">
        <v>41</v>
      </c>
      <c r="W32" s="12"/>
    </row>
    <row r="33" spans="1:23" ht="13.5" customHeight="1">
      <c r="A33" s="29"/>
      <c r="B33" s="26"/>
      <c r="C33" s="31"/>
      <c r="D33" s="30"/>
      <c r="E33" s="36"/>
      <c r="F33" s="32"/>
      <c r="G33" s="47"/>
      <c r="H33" s="99"/>
      <c r="I33" s="43"/>
      <c r="J33" s="32"/>
      <c r="K33" s="26"/>
      <c r="L33" s="38"/>
      <c r="M33" s="26"/>
      <c r="N33" s="32"/>
      <c r="O33" s="44"/>
      <c r="P33" s="44"/>
      <c r="Q33" s="42"/>
      <c r="R33" s="92"/>
      <c r="S33" s="26"/>
      <c r="T33" s="34"/>
      <c r="W33" s="12"/>
    </row>
    <row r="34" spans="1:23" ht="13.5" customHeight="1">
      <c r="A34" s="29"/>
      <c r="B34" s="26"/>
      <c r="C34" s="31"/>
      <c r="D34" s="42" t="s">
        <v>56</v>
      </c>
      <c r="E34" s="36">
        <f>(N23/(IF(G34="RB",Criteria!$D$5,Criteria!$D$20)*IF(G34="RB",Criteria!$D$11,Criteria!$D$26)*((N10-N11)/100)))</f>
        <v>4.675705630888486</v>
      </c>
      <c r="F34" s="32" t="s">
        <v>7</v>
      </c>
      <c r="G34" s="32" t="str">
        <f>IF(H34&lt;12,"RB","DB")</f>
        <v>DB</v>
      </c>
      <c r="H34" s="98">
        <v>12</v>
      </c>
      <c r="I34" s="32" t="s">
        <v>6</v>
      </c>
      <c r="J34" s="147" t="str">
        <f>"@ "&amp;FIXED(IF(ROUNDDOWN(((N9/2)/(ROUNDUP(E34*100/(0.25*PI()*(H34^2)),0))),2)&gt;0.3,0.3,(ROUNDDOWN(((N9/2)/(ROUNDUP(E34*100/(0.25*PI()*(H34^2)),0))),2))),2)</f>
        <v>@ 0.25</v>
      </c>
      <c r="K34" s="147"/>
      <c r="L34" s="32" t="s">
        <v>64</v>
      </c>
      <c r="M34" s="32" t="s">
        <v>19</v>
      </c>
      <c r="N34" s="146">
        <f>ROUNDUP(ROUNDUP(E34*100/(0.25*PI()*(H34^2)),0)*((3.14*((H34/10)^2))/4),2)</f>
        <v>5.66</v>
      </c>
      <c r="O34" s="146"/>
      <c r="P34" s="45" t="s">
        <v>8</v>
      </c>
      <c r="Q34" s="42"/>
      <c r="R34" s="92" t="str">
        <f>IF(N34&gt;E34,"OK","NO OK")</f>
        <v>OK</v>
      </c>
      <c r="S34" s="32"/>
      <c r="T34" s="34" t="s">
        <v>42</v>
      </c>
      <c r="W34" s="12"/>
    </row>
    <row r="35" spans="1:23" ht="13.5" customHeight="1">
      <c r="A35" s="29"/>
      <c r="B35" s="26"/>
      <c r="C35" s="31"/>
      <c r="D35" s="42"/>
      <c r="E35" s="36"/>
      <c r="F35" s="32"/>
      <c r="G35" s="32"/>
      <c r="H35" s="98"/>
      <c r="I35" s="32"/>
      <c r="J35" s="35"/>
      <c r="K35" s="35"/>
      <c r="L35" s="26"/>
      <c r="M35" s="31"/>
      <c r="N35" s="44"/>
      <c r="O35" s="44"/>
      <c r="P35" s="45"/>
      <c r="Q35" s="42"/>
      <c r="R35" s="92"/>
      <c r="S35" s="26"/>
      <c r="T35" s="34"/>
      <c r="W35" s="16"/>
    </row>
    <row r="36" spans="1:23" ht="13.5" customHeight="1">
      <c r="A36" s="29"/>
      <c r="B36" s="26"/>
      <c r="C36" s="31"/>
      <c r="D36" s="140" t="s">
        <v>49</v>
      </c>
      <c r="E36" s="140"/>
      <c r="F36" s="140"/>
      <c r="G36" s="32" t="str">
        <f>IF(H36&lt;12,"RB","DB")</f>
        <v>DB</v>
      </c>
      <c r="H36" s="98">
        <v>12</v>
      </c>
      <c r="I36" s="32" t="s">
        <v>6</v>
      </c>
      <c r="J36" s="147" t="str">
        <f>"@ "&amp;FIXED(IF(ROUNDDOWN((1/ROUNDUP((IF(G36="RB",0.0025,0.002)*100*N10)*100/(0.25*PI()*(H36^2)),0)),2)&gt;0.3,0.3,ROUNDDOWN((1/ROUNDUP((IF(G36="RB",0.0025,0.002)*100*N10)*100/(0.25*PI()*(H36^2)),0)),2)),2)</f>
        <v>@ 0.25</v>
      </c>
      <c r="K36" s="147"/>
      <c r="L36" s="28" t="s">
        <v>2</v>
      </c>
      <c r="M36" s="26"/>
      <c r="N36" s="26"/>
      <c r="O36" s="44"/>
      <c r="P36" s="44"/>
      <c r="Q36" s="42"/>
      <c r="R36" s="92"/>
      <c r="S36" s="26"/>
      <c r="T36" s="34"/>
      <c r="W36" s="12"/>
    </row>
    <row r="37" spans="1:23" ht="13.5" customHeight="1">
      <c r="A37" s="29"/>
      <c r="B37" s="26"/>
      <c r="C37" s="26"/>
      <c r="D37" s="30"/>
      <c r="E37" s="32"/>
      <c r="F37" s="32"/>
      <c r="G37" s="32"/>
      <c r="H37" s="99"/>
      <c r="I37" s="26"/>
      <c r="J37" s="26"/>
      <c r="K37" s="26"/>
      <c r="L37" s="26"/>
      <c r="M37" s="26"/>
      <c r="N37" s="26"/>
      <c r="O37" s="26"/>
      <c r="P37" s="26"/>
      <c r="Q37" s="26"/>
      <c r="R37" s="91"/>
      <c r="S37" s="26"/>
      <c r="T37" s="34"/>
      <c r="W37" s="16"/>
    </row>
    <row r="38" spans="1:23" ht="13.5" customHeight="1">
      <c r="A38" s="29"/>
      <c r="B38" s="26"/>
      <c r="C38" s="26"/>
      <c r="D38" s="30"/>
      <c r="E38" s="32"/>
      <c r="F38" s="32"/>
      <c r="G38" s="32"/>
      <c r="H38" s="99"/>
      <c r="I38" s="26"/>
      <c r="J38" s="26"/>
      <c r="K38" s="26"/>
      <c r="L38" s="26"/>
      <c r="M38" s="26"/>
      <c r="N38" s="26"/>
      <c r="O38" s="26"/>
      <c r="P38" s="26"/>
      <c r="Q38" s="26"/>
      <c r="R38" s="91"/>
      <c r="S38" s="26"/>
      <c r="T38" s="34"/>
      <c r="W38" s="16"/>
    </row>
    <row r="39" spans="1:23" ht="13.5" customHeight="1">
      <c r="A39" s="172" t="s">
        <v>14</v>
      </c>
      <c r="B39" s="173"/>
      <c r="C39" s="173"/>
      <c r="D39" s="173"/>
      <c r="E39" s="173"/>
      <c r="F39" s="32"/>
      <c r="G39" s="32"/>
      <c r="H39" s="32"/>
      <c r="I39" s="26"/>
      <c r="J39" s="26"/>
      <c r="K39" s="26"/>
      <c r="L39" s="26"/>
      <c r="M39" s="32"/>
      <c r="N39" s="26"/>
      <c r="O39" s="31"/>
      <c r="P39" s="26"/>
      <c r="Q39" s="26"/>
      <c r="R39" s="69"/>
      <c r="S39" s="32"/>
      <c r="T39" s="34"/>
      <c r="W39" s="12"/>
    </row>
    <row r="40" spans="1:23" ht="13.5" customHeight="1">
      <c r="A40" s="41"/>
      <c r="B40" s="26"/>
      <c r="C40" s="26"/>
      <c r="D40" s="30"/>
      <c r="E40" s="32"/>
      <c r="F40" s="32"/>
      <c r="G40" s="32"/>
      <c r="H40" s="32"/>
      <c r="I40" s="26"/>
      <c r="J40" s="26"/>
      <c r="K40" s="26"/>
      <c r="L40" s="26"/>
      <c r="M40" s="32"/>
      <c r="N40" s="26"/>
      <c r="O40" s="31"/>
      <c r="P40" s="26"/>
      <c r="Q40" s="26"/>
      <c r="R40" s="69"/>
      <c r="S40" s="32"/>
      <c r="T40" s="34"/>
      <c r="W40" s="12"/>
    </row>
    <row r="41" spans="1:23" ht="13.5" customHeight="1">
      <c r="A41" s="159" t="s">
        <v>43</v>
      </c>
      <c r="B41" s="140"/>
      <c r="C41" s="140"/>
      <c r="D41" s="42" t="s">
        <v>58</v>
      </c>
      <c r="E41" s="36">
        <f>(N20/(IF(G41="RB",Criteria!$D$5,Criteria!$D$20)*IF(G41="RB",Criteria!$D$11,Criteria!$D$26)*((N10-N11)/100)))</f>
        <v>13.09197576648776</v>
      </c>
      <c r="F41" s="32" t="s">
        <v>7</v>
      </c>
      <c r="G41" s="32" t="str">
        <f>IF(H41&lt;12,"RB","DB")</f>
        <v>DB</v>
      </c>
      <c r="H41" s="98">
        <v>12</v>
      </c>
      <c r="I41" s="32" t="s">
        <v>6</v>
      </c>
      <c r="J41" s="147" t="str">
        <f>"@ "&amp;FIXED(IF(ROUNDDOWN(((N8/2)/(ROUNDUP(E41*100/(0.25*PI()*(H41^2)),0))),2)&gt;0.3,0.3,(ROUNDDOWN(((N8/2)/(ROUNDUP(E41*100/(0.25*PI()*(H41^2)),0))),2))),2)</f>
        <v>@ 0.10</v>
      </c>
      <c r="K41" s="147"/>
      <c r="L41" s="32" t="s">
        <v>64</v>
      </c>
      <c r="M41" s="32" t="s">
        <v>19</v>
      </c>
      <c r="N41" s="146">
        <f>ROUNDUP(ROUNDUP(E41*100/(0.25*PI()*(H41^2)),0)*((3.14*((H41/10)^2))/4),2)</f>
        <v>13.57</v>
      </c>
      <c r="O41" s="146"/>
      <c r="P41" s="45" t="s">
        <v>8</v>
      </c>
      <c r="Q41" s="26"/>
      <c r="R41" s="92" t="str">
        <f>IF(N41&gt;E41,"OK","NO OK")</f>
        <v>OK</v>
      </c>
      <c r="S41" s="32"/>
      <c r="T41" s="34" t="s">
        <v>41</v>
      </c>
      <c r="W41" s="20"/>
    </row>
    <row r="42" spans="1:23" ht="13.5" customHeight="1">
      <c r="A42" s="29"/>
      <c r="B42" s="26"/>
      <c r="C42" s="26"/>
      <c r="D42" s="30"/>
      <c r="E42" s="32"/>
      <c r="F42" s="32"/>
      <c r="G42" s="32"/>
      <c r="H42" s="99"/>
      <c r="I42" s="26"/>
      <c r="J42" s="26"/>
      <c r="K42" s="26"/>
      <c r="L42" s="26"/>
      <c r="M42" s="26"/>
      <c r="N42" s="26"/>
      <c r="O42" s="26"/>
      <c r="P42" s="26"/>
      <c r="Q42" s="26"/>
      <c r="R42" s="69"/>
      <c r="S42" s="26"/>
      <c r="T42" s="34"/>
      <c r="W42" s="16"/>
    </row>
    <row r="43" spans="1:23" ht="13.5" customHeight="1">
      <c r="A43" s="29"/>
      <c r="B43" s="26"/>
      <c r="C43" s="26"/>
      <c r="D43" s="42" t="s">
        <v>56</v>
      </c>
      <c r="E43" s="36">
        <f>(N21/(IF(G43="RB",Criteria!$D$5,Criteria!$D$20)*IF(G43="RB",Criteria!$D$11,Criteria!$D$26)*((N10-N11)/100)))</f>
        <v>5.610846757066183</v>
      </c>
      <c r="F43" s="32" t="s">
        <v>7</v>
      </c>
      <c r="G43" s="32" t="str">
        <f>IF(H43&lt;12,"RB","DB")</f>
        <v>DB</v>
      </c>
      <c r="H43" s="98">
        <v>12</v>
      </c>
      <c r="I43" s="32" t="s">
        <v>6</v>
      </c>
      <c r="J43" s="147" t="str">
        <f>"@ "&amp;FIXED(IF(ROUNDDOWN(((N8/2)/(ROUNDUP(E43*100/(0.25*PI()*(H43^2)),0))),2)&gt;0.3,0.3,(ROUNDDOWN(((N8/2)/(ROUNDUP(E43*100/(0.25*PI()*(H43^2)),0))),2))),2)</f>
        <v>@ 0.25</v>
      </c>
      <c r="K43" s="147"/>
      <c r="L43" s="32" t="s">
        <v>64</v>
      </c>
      <c r="M43" s="32" t="s">
        <v>19</v>
      </c>
      <c r="N43" s="146">
        <f>ROUNDUP(ROUNDUP(E43*100/(0.25*PI()*(H43^2)),0)*((3.14*((H43/10)^2))/4),2)</f>
        <v>5.66</v>
      </c>
      <c r="O43" s="146"/>
      <c r="P43" s="45" t="s">
        <v>8</v>
      </c>
      <c r="Q43" s="26"/>
      <c r="R43" s="92" t="str">
        <f>IF(N43&gt;E43,"OK","NO OK")</f>
        <v>OK</v>
      </c>
      <c r="S43" s="32"/>
      <c r="T43" s="34" t="s">
        <v>42</v>
      </c>
      <c r="W43" s="12"/>
    </row>
    <row r="44" spans="1:23" ht="13.5" customHeight="1">
      <c r="A44" s="29"/>
      <c r="B44" s="26"/>
      <c r="C44" s="26"/>
      <c r="D44" s="30"/>
      <c r="E44" s="32"/>
      <c r="F44" s="32"/>
      <c r="G44" s="32"/>
      <c r="H44" s="99"/>
      <c r="I44" s="26"/>
      <c r="J44" s="26"/>
      <c r="K44" s="26"/>
      <c r="L44" s="26"/>
      <c r="M44" s="26"/>
      <c r="N44" s="26"/>
      <c r="O44" s="26"/>
      <c r="P44" s="26"/>
      <c r="Q44" s="26"/>
      <c r="R44" s="91"/>
      <c r="S44" s="26"/>
      <c r="T44" s="34"/>
      <c r="W44" s="12"/>
    </row>
    <row r="45" spans="1:23" ht="13.5" customHeight="1">
      <c r="A45" s="159" t="s">
        <v>44</v>
      </c>
      <c r="B45" s="140"/>
      <c r="C45" s="140"/>
      <c r="D45" s="42" t="s">
        <v>55</v>
      </c>
      <c r="E45" s="36">
        <f>(N22/(IF(G45="RB",Criteria!$D$5,Criteria!$D$20)*IF(G45="RB",Criteria!$D$11,Criteria!$D$26)*((N10-N11)/100)))</f>
        <v>3.974349786255213</v>
      </c>
      <c r="F45" s="32" t="s">
        <v>7</v>
      </c>
      <c r="G45" s="32" t="str">
        <f>IF(H45&lt;12,"RB","DB")</f>
        <v>DB</v>
      </c>
      <c r="H45" s="98">
        <v>12</v>
      </c>
      <c r="I45" s="32" t="s">
        <v>6</v>
      </c>
      <c r="J45" s="147" t="str">
        <f>"@ "&amp;FIXED(IF(ROUNDDOWN(((N8/2)/(ROUNDUP(E45*100/(0.25*PI()*(H45^2)),0))),2)&gt;0.3,0.3,(ROUNDDOWN(((N8/2)/(ROUNDUP(E45*100/(0.25*PI()*(H45^2)),0))),2))),2)</f>
        <v>@ 0.30</v>
      </c>
      <c r="K45" s="147"/>
      <c r="L45" s="32" t="s">
        <v>64</v>
      </c>
      <c r="M45" s="32" t="s">
        <v>19</v>
      </c>
      <c r="N45" s="146">
        <f>ROUNDUP(ROUNDUP(E45*100/(0.25*PI()*(H45^2)),0)*((3.14*((H45/10)^2))/4),2)</f>
        <v>4.529999999999999</v>
      </c>
      <c r="O45" s="146"/>
      <c r="P45" s="45" t="s">
        <v>8</v>
      </c>
      <c r="Q45" s="26"/>
      <c r="R45" s="92" t="str">
        <f>IF(N45&gt;E45,"OK","NO OK")</f>
        <v>OK</v>
      </c>
      <c r="S45" s="32"/>
      <c r="T45" s="34" t="s">
        <v>41</v>
      </c>
      <c r="W45" s="12"/>
    </row>
    <row r="46" spans="1:23" ht="13.5" customHeight="1">
      <c r="A46" s="29"/>
      <c r="B46" s="26"/>
      <c r="C46" s="31"/>
      <c r="D46" s="30"/>
      <c r="E46" s="36"/>
      <c r="F46" s="32"/>
      <c r="G46" s="47"/>
      <c r="H46" s="99"/>
      <c r="I46" s="43"/>
      <c r="J46" s="32"/>
      <c r="K46" s="26"/>
      <c r="L46" s="38"/>
      <c r="M46" s="26"/>
      <c r="N46" s="32"/>
      <c r="O46" s="44"/>
      <c r="P46" s="44"/>
      <c r="Q46" s="42"/>
      <c r="R46" s="92"/>
      <c r="S46" s="26"/>
      <c r="T46" s="34"/>
      <c r="W46" s="12"/>
    </row>
    <row r="47" spans="1:20" ht="13.5" customHeight="1">
      <c r="A47" s="29"/>
      <c r="B47" s="26"/>
      <c r="C47" s="31"/>
      <c r="D47" s="42" t="s">
        <v>59</v>
      </c>
      <c r="E47" s="36">
        <f>(N23/(IF(G47="RB",Criteria!$D$5,Criteria!$D$20)*IF(G47="RB",Criteria!$D$11,Criteria!$D$26)*((N10-N11)/100)))</f>
        <v>4.675705630888486</v>
      </c>
      <c r="F47" s="32" t="s">
        <v>7</v>
      </c>
      <c r="G47" s="32" t="str">
        <f>IF(H47&lt;12,"RB","DB")</f>
        <v>DB</v>
      </c>
      <c r="H47" s="98">
        <v>12</v>
      </c>
      <c r="I47" s="32" t="s">
        <v>6</v>
      </c>
      <c r="J47" s="147" t="str">
        <f>"@ "&amp;FIXED(IF(ROUNDDOWN(((N8/2)/(ROUNDUP(E47*100/(0.25*PI()*(H47^2)),0))),2)&gt;0.3,0.3,(ROUNDDOWN(((N8/2)/(ROUNDUP(E47*100/(0.25*PI()*(H47^2)),0))),2))),2)</f>
        <v>@ 0.25</v>
      </c>
      <c r="K47" s="147"/>
      <c r="L47" s="32" t="s">
        <v>64</v>
      </c>
      <c r="M47" s="32" t="s">
        <v>19</v>
      </c>
      <c r="N47" s="146">
        <f>ROUNDUP(ROUNDUP(E47*100/(0.25*PI()*(H47^2)),0)*((3.14*((H47/10)^2))/4),2)</f>
        <v>5.66</v>
      </c>
      <c r="O47" s="146"/>
      <c r="P47" s="45" t="s">
        <v>8</v>
      </c>
      <c r="Q47" s="42"/>
      <c r="R47" s="92" t="str">
        <f>IF(N47&gt;E47,"OK","NO OK")</f>
        <v>OK</v>
      </c>
      <c r="S47" s="32"/>
      <c r="T47" s="34" t="s">
        <v>42</v>
      </c>
    </row>
    <row r="48" spans="1:20" ht="13.5" customHeight="1">
      <c r="A48" s="29"/>
      <c r="B48" s="26"/>
      <c r="C48" s="31"/>
      <c r="D48" s="42"/>
      <c r="E48" s="36"/>
      <c r="F48" s="32"/>
      <c r="G48" s="47"/>
      <c r="H48" s="99"/>
      <c r="I48" s="43"/>
      <c r="J48" s="32"/>
      <c r="K48" s="26"/>
      <c r="L48" s="38"/>
      <c r="M48" s="26"/>
      <c r="N48" s="32"/>
      <c r="O48" s="44"/>
      <c r="P48" s="44"/>
      <c r="Q48" s="42"/>
      <c r="R48" s="46"/>
      <c r="S48" s="26"/>
      <c r="T48" s="34"/>
    </row>
    <row r="49" spans="1:20" ht="13.5" customHeight="1">
      <c r="A49" s="29"/>
      <c r="B49" s="26"/>
      <c r="C49" s="26"/>
      <c r="D49" s="140" t="s">
        <v>49</v>
      </c>
      <c r="E49" s="140"/>
      <c r="F49" s="140"/>
      <c r="G49" s="32" t="str">
        <f>IF(H49&lt;12,"RB","DB")</f>
        <v>DB</v>
      </c>
      <c r="H49" s="98">
        <v>12</v>
      </c>
      <c r="I49" s="32" t="s">
        <v>6</v>
      </c>
      <c r="J49" s="147" t="str">
        <f>"@ "&amp;FIXED(IF(ROUNDDOWN((1/ROUNDUP((IF(G49="RB",0.0025,0.002)*100*N10)*100/(0.25*PI()*(H49^2)),0)),2)&gt;0.3,0.3,ROUNDDOWN((1/ROUNDUP((IF(G49="RB",0.0025,0.002)*100*N10)*100/(0.25*PI()*(H49^2)),0)),2)),2)</f>
        <v>@ 0.25</v>
      </c>
      <c r="K49" s="147"/>
      <c r="L49" s="28" t="s">
        <v>2</v>
      </c>
      <c r="M49" s="26"/>
      <c r="N49" s="32"/>
      <c r="O49" s="146"/>
      <c r="P49" s="146"/>
      <c r="Q49" s="26"/>
      <c r="R49" s="46"/>
      <c r="S49" s="26"/>
      <c r="T49" s="34"/>
    </row>
    <row r="50" spans="1:20" ht="13.5" customHeight="1">
      <c r="A50" s="29"/>
      <c r="B50" s="26"/>
      <c r="C50" s="26"/>
      <c r="D50" s="42"/>
      <c r="E50" s="36"/>
      <c r="F50" s="31"/>
      <c r="G50" s="32"/>
      <c r="H50" s="43"/>
      <c r="I50" s="32"/>
      <c r="J50" s="35"/>
      <c r="K50" s="35"/>
      <c r="L50" s="26"/>
      <c r="M50" s="26"/>
      <c r="N50" s="32"/>
      <c r="O50" s="44"/>
      <c r="P50" s="44"/>
      <c r="Q50" s="26"/>
      <c r="R50" s="46"/>
      <c r="S50" s="26"/>
      <c r="T50" s="34"/>
    </row>
    <row r="51" spans="1:20" ht="13.5" customHeight="1">
      <c r="A51" s="29"/>
      <c r="B51" s="26"/>
      <c r="C51" s="26"/>
      <c r="D51" s="42"/>
      <c r="E51" s="36"/>
      <c r="F51" s="31"/>
      <c r="G51" s="32"/>
      <c r="H51" s="43"/>
      <c r="I51" s="32"/>
      <c r="J51" s="35"/>
      <c r="K51" s="35"/>
      <c r="L51" s="26"/>
      <c r="M51" s="26"/>
      <c r="N51" s="32"/>
      <c r="O51" s="44"/>
      <c r="P51" s="44"/>
      <c r="Q51" s="26"/>
      <c r="R51" s="46"/>
      <c r="S51" s="26"/>
      <c r="T51" s="34"/>
    </row>
    <row r="52" spans="1:20" ht="13.5" customHeight="1">
      <c r="A52" s="172" t="s">
        <v>61</v>
      </c>
      <c r="B52" s="173"/>
      <c r="C52" s="173"/>
      <c r="D52" s="173"/>
      <c r="E52" s="173"/>
      <c r="F52" s="32"/>
      <c r="G52" s="32"/>
      <c r="H52" s="32"/>
      <c r="I52" s="26"/>
      <c r="J52" s="26"/>
      <c r="K52" s="26"/>
      <c r="L52" s="26"/>
      <c r="M52" s="26"/>
      <c r="N52" s="26"/>
      <c r="O52" s="26"/>
      <c r="P52" s="26"/>
      <c r="Q52" s="40"/>
      <c r="R52" s="26"/>
      <c r="S52" s="26"/>
      <c r="T52" s="34"/>
    </row>
    <row r="53" spans="1:20" ht="13.5" customHeight="1">
      <c r="A53" s="48"/>
      <c r="B53" s="26"/>
      <c r="C53" s="26"/>
      <c r="D53" s="30"/>
      <c r="E53" s="32"/>
      <c r="F53" s="32"/>
      <c r="G53" s="32"/>
      <c r="H53" s="32"/>
      <c r="I53" s="26"/>
      <c r="J53" s="26"/>
      <c r="K53" s="26"/>
      <c r="L53" s="26"/>
      <c r="M53" s="26"/>
      <c r="N53" s="26"/>
      <c r="O53" s="26"/>
      <c r="P53" s="26"/>
      <c r="Q53" s="40"/>
      <c r="R53" s="26"/>
      <c r="S53" s="26"/>
      <c r="T53" s="34"/>
    </row>
    <row r="54" spans="1:20" ht="13.5" customHeight="1">
      <c r="A54" s="29"/>
      <c r="B54" s="28" t="s">
        <v>67</v>
      </c>
      <c r="C54" s="26"/>
      <c r="D54" s="32"/>
      <c r="E54" s="26"/>
      <c r="F54" s="42"/>
      <c r="G54" s="32"/>
      <c r="H54" s="47"/>
      <c r="I54" s="30"/>
      <c r="J54" s="49"/>
      <c r="K54" s="26"/>
      <c r="L54" s="26"/>
      <c r="M54" s="50"/>
      <c r="N54" s="26"/>
      <c r="O54" s="26"/>
      <c r="P54" s="32"/>
      <c r="Q54" s="40"/>
      <c r="R54" s="42"/>
      <c r="S54" s="26"/>
      <c r="T54" s="34"/>
    </row>
    <row r="55" spans="1:20" ht="13.5" customHeight="1">
      <c r="A55" s="29"/>
      <c r="B55" s="93" t="s">
        <v>50</v>
      </c>
      <c r="C55" s="47">
        <f>(N10)-N11</f>
        <v>17.5</v>
      </c>
      <c r="D55" s="30" t="s">
        <v>3</v>
      </c>
      <c r="E55" s="32"/>
      <c r="F55" s="32"/>
      <c r="G55" s="32"/>
      <c r="H55" s="30"/>
      <c r="I55" s="26"/>
      <c r="J55" s="26"/>
      <c r="K55" s="26"/>
      <c r="L55" s="133" t="s">
        <v>60</v>
      </c>
      <c r="M55" s="133"/>
      <c r="N55" s="148">
        <f>E13+C55</f>
        <v>77.5</v>
      </c>
      <c r="O55" s="148"/>
      <c r="P55" s="30" t="s">
        <v>3</v>
      </c>
      <c r="Q55" s="40"/>
      <c r="R55" s="42"/>
      <c r="S55" s="46"/>
      <c r="T55" s="34"/>
    </row>
    <row r="56" spans="1:20" ht="13.5" customHeight="1">
      <c r="A56" s="29"/>
      <c r="B56" s="32" t="s">
        <v>12</v>
      </c>
      <c r="C56" s="26">
        <f>E11*((N8*N9)-(((E13+N10)-N11)/100)^2)</f>
        <v>30958.575</v>
      </c>
      <c r="D56" s="32" t="s">
        <v>0</v>
      </c>
      <c r="E56" s="32"/>
      <c r="F56" s="26"/>
      <c r="G56" s="32"/>
      <c r="H56" s="32"/>
      <c r="I56" s="31" t="s">
        <v>11</v>
      </c>
      <c r="J56" s="52">
        <f>C56/(4*(N55)*C55)</f>
        <v>5.706649769585254</v>
      </c>
      <c r="K56" s="26"/>
      <c r="L56" s="26" t="s">
        <v>0</v>
      </c>
      <c r="M56" s="32" t="str">
        <f>IF(J56&lt;N56,"&lt;","&gt;")</f>
        <v>&lt;</v>
      </c>
      <c r="N56" s="149">
        <f>0.53*SQRT(Criteria!D3)</f>
        <v>8.210724693959724</v>
      </c>
      <c r="O56" s="149"/>
      <c r="P56" s="26" t="s">
        <v>0</v>
      </c>
      <c r="Q56" s="40"/>
      <c r="R56" s="90" t="str">
        <f>IF(J56&lt;N56,"OK","NO OK")</f>
        <v>OK</v>
      </c>
      <c r="S56" s="26"/>
      <c r="T56" s="34"/>
    </row>
    <row r="57" spans="1:20" ht="13.5" customHeight="1">
      <c r="A57" s="53"/>
      <c r="B57" s="113"/>
      <c r="C57" s="24"/>
      <c r="D57" s="54"/>
      <c r="E57" s="54"/>
      <c r="F57" s="24"/>
      <c r="G57" s="113"/>
      <c r="H57" s="114"/>
      <c r="I57" s="24"/>
      <c r="J57" s="54"/>
      <c r="K57" s="115"/>
      <c r="L57" s="115"/>
      <c r="M57" s="24"/>
      <c r="N57" s="24"/>
      <c r="O57" s="116"/>
      <c r="P57" s="54"/>
      <c r="Q57" s="117"/>
      <c r="R57" s="118"/>
      <c r="S57" s="24"/>
      <c r="T57" s="55"/>
    </row>
    <row r="58" spans="1:20" ht="18" customHeight="1">
      <c r="A58" s="136" t="str">
        <f>A1</f>
        <v> Flat Slab/Plate Design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8"/>
    </row>
    <row r="59" spans="1:20" ht="15.75" customHeight="1">
      <c r="A59" s="100" t="s">
        <v>72</v>
      </c>
      <c r="B59" s="101"/>
      <c r="C59" s="162" t="s">
        <v>69</v>
      </c>
      <c r="D59" s="162"/>
      <c r="E59" s="162"/>
      <c r="F59" s="162"/>
      <c r="G59" s="101"/>
      <c r="H59" s="101"/>
      <c r="I59" s="101"/>
      <c r="J59" s="101"/>
      <c r="K59" s="101"/>
      <c r="L59" s="101"/>
      <c r="M59" s="101"/>
      <c r="N59" s="101"/>
      <c r="O59" s="151" t="s">
        <v>75</v>
      </c>
      <c r="P59" s="151"/>
      <c r="Q59" s="102" t="s">
        <v>21</v>
      </c>
      <c r="R59" s="152">
        <v>238322</v>
      </c>
      <c r="S59" s="152"/>
      <c r="T59" s="153"/>
    </row>
    <row r="60" spans="1:20" ht="15.75" customHeight="1">
      <c r="A60" s="103" t="s">
        <v>73</v>
      </c>
      <c r="B60" s="104"/>
      <c r="C60" s="163" t="s">
        <v>70</v>
      </c>
      <c r="D60" s="163"/>
      <c r="E60" s="163"/>
      <c r="F60" s="163"/>
      <c r="G60" s="104"/>
      <c r="H60" s="104"/>
      <c r="I60" s="104"/>
      <c r="J60" s="104"/>
      <c r="K60" s="104"/>
      <c r="L60" s="104"/>
      <c r="M60" s="104"/>
      <c r="N60" s="168" t="s">
        <v>76</v>
      </c>
      <c r="O60" s="168"/>
      <c r="P60" s="168"/>
      <c r="Q60" s="106" t="s">
        <v>21</v>
      </c>
      <c r="R60" s="105" t="s">
        <v>71</v>
      </c>
      <c r="S60" s="104"/>
      <c r="T60" s="107"/>
    </row>
    <row r="61" spans="1:20" ht="15.75" customHeight="1">
      <c r="A61" s="108"/>
      <c r="B61" s="109"/>
      <c r="C61" s="164"/>
      <c r="D61" s="164"/>
      <c r="E61" s="164"/>
      <c r="F61" s="164"/>
      <c r="G61" s="109"/>
      <c r="H61" s="109"/>
      <c r="I61" s="109"/>
      <c r="J61" s="109"/>
      <c r="K61" s="109"/>
      <c r="L61" s="109"/>
      <c r="M61" s="109"/>
      <c r="N61" s="160"/>
      <c r="O61" s="160"/>
      <c r="P61" s="160"/>
      <c r="Q61" s="111"/>
      <c r="R61" s="110"/>
      <c r="S61" s="109"/>
      <c r="T61" s="112"/>
    </row>
    <row r="62" spans="1:20" ht="13.5" customHeight="1">
      <c r="A62" s="29"/>
      <c r="B62" s="31"/>
      <c r="C62" s="26"/>
      <c r="D62" s="32"/>
      <c r="E62" s="32"/>
      <c r="F62" s="26"/>
      <c r="G62" s="31"/>
      <c r="H62" s="52"/>
      <c r="I62" s="26"/>
      <c r="J62" s="32"/>
      <c r="K62" s="35"/>
      <c r="L62" s="35"/>
      <c r="M62" s="26"/>
      <c r="N62" s="26"/>
      <c r="O62" s="25"/>
      <c r="P62" s="32"/>
      <c r="Q62" s="40"/>
      <c r="R62" s="42"/>
      <c r="S62" s="26"/>
      <c r="T62" s="34"/>
    </row>
    <row r="63" spans="1:20" ht="13.5" customHeight="1">
      <c r="A63" s="29"/>
      <c r="B63" s="31"/>
      <c r="C63" s="26"/>
      <c r="D63" s="32"/>
      <c r="E63" s="32"/>
      <c r="F63" s="26"/>
      <c r="G63" s="31"/>
      <c r="H63" s="52"/>
      <c r="I63" s="26"/>
      <c r="J63" s="32"/>
      <c r="K63" s="35"/>
      <c r="L63" s="35"/>
      <c r="M63" s="26"/>
      <c r="N63" s="26"/>
      <c r="O63" s="25"/>
      <c r="P63" s="32"/>
      <c r="Q63" s="40"/>
      <c r="R63" s="42"/>
      <c r="S63" s="26"/>
      <c r="T63" s="34"/>
    </row>
    <row r="64" spans="1:20" ht="13.5" customHeight="1">
      <c r="A64" s="29"/>
      <c r="B64" s="31"/>
      <c r="C64" s="26"/>
      <c r="D64" s="32"/>
      <c r="E64" s="32"/>
      <c r="F64" s="26"/>
      <c r="G64" s="31"/>
      <c r="H64" s="52"/>
      <c r="I64" s="26"/>
      <c r="J64" s="32"/>
      <c r="K64" s="35"/>
      <c r="L64" s="35"/>
      <c r="M64" s="26"/>
      <c r="N64" s="26"/>
      <c r="O64" s="25"/>
      <c r="P64" s="32"/>
      <c r="Q64" s="40"/>
      <c r="R64" s="42"/>
      <c r="S64" s="26"/>
      <c r="T64" s="34"/>
    </row>
    <row r="65" spans="1:20" ht="13.5" customHeight="1">
      <c r="A65" s="29"/>
      <c r="B65" s="31"/>
      <c r="C65" s="26"/>
      <c r="D65" s="32"/>
      <c r="E65" s="32"/>
      <c r="F65" s="26"/>
      <c r="G65" s="31"/>
      <c r="H65" s="52"/>
      <c r="I65" s="26"/>
      <c r="J65" s="32"/>
      <c r="K65" s="35"/>
      <c r="L65" s="35"/>
      <c r="M65" s="26"/>
      <c r="N65" s="26"/>
      <c r="O65" s="25"/>
      <c r="P65" s="32"/>
      <c r="Q65" s="40"/>
      <c r="R65" s="42"/>
      <c r="S65" s="26"/>
      <c r="T65" s="34"/>
    </row>
    <row r="66" spans="1:20" ht="13.5" customHeight="1">
      <c r="A66" s="29"/>
      <c r="B66" s="31"/>
      <c r="C66" s="26"/>
      <c r="D66" s="32"/>
      <c r="E66" s="32"/>
      <c r="F66" s="26"/>
      <c r="G66" s="31"/>
      <c r="H66" s="52"/>
      <c r="I66" s="26"/>
      <c r="J66" s="32"/>
      <c r="K66" s="35"/>
      <c r="L66" s="35"/>
      <c r="M66" s="26"/>
      <c r="N66" s="26"/>
      <c r="O66" s="25"/>
      <c r="P66" s="32"/>
      <c r="Q66" s="40"/>
      <c r="R66" s="42"/>
      <c r="S66" s="26"/>
      <c r="T66" s="34"/>
    </row>
    <row r="67" spans="1:20" ht="13.5" customHeight="1">
      <c r="A67" s="29"/>
      <c r="B67" s="31"/>
      <c r="C67" s="26"/>
      <c r="D67" s="32"/>
      <c r="E67" s="32"/>
      <c r="F67" s="26"/>
      <c r="G67" s="31"/>
      <c r="H67" s="52"/>
      <c r="I67" s="26"/>
      <c r="J67" s="32"/>
      <c r="K67" s="35"/>
      <c r="L67" s="35"/>
      <c r="M67" s="26"/>
      <c r="N67" s="26"/>
      <c r="O67" s="25"/>
      <c r="P67" s="32"/>
      <c r="Q67" s="40"/>
      <c r="R67" s="42"/>
      <c r="S67" s="26"/>
      <c r="T67" s="34"/>
    </row>
    <row r="68" spans="1:20" ht="12" customHeight="1">
      <c r="A68" s="29"/>
      <c r="B68" s="31"/>
      <c r="C68" s="26"/>
      <c r="D68" s="32"/>
      <c r="E68" s="32"/>
      <c r="F68" s="26"/>
      <c r="G68" s="31"/>
      <c r="H68" s="52"/>
      <c r="I68" s="26"/>
      <c r="J68" s="32"/>
      <c r="K68" s="35"/>
      <c r="L68" s="35"/>
      <c r="M68" s="26"/>
      <c r="N68" s="26"/>
      <c r="O68" s="25"/>
      <c r="P68" s="32"/>
      <c r="Q68" s="40"/>
      <c r="R68" s="42"/>
      <c r="S68" s="26"/>
      <c r="T68" s="34"/>
    </row>
    <row r="69" spans="1:20" ht="14.25" customHeight="1">
      <c r="A69" s="29"/>
      <c r="B69" s="31"/>
      <c r="C69" s="26"/>
      <c r="E69" s="27" t="str">
        <f>FIXED(N8/4)&amp;"m."</f>
        <v>0.63m.</v>
      </c>
      <c r="F69" s="27" t="str">
        <f>E69</f>
        <v>0.63m.</v>
      </c>
      <c r="G69" s="27"/>
      <c r="H69" s="52"/>
      <c r="I69" s="26"/>
      <c r="J69" s="32"/>
      <c r="K69" s="35"/>
      <c r="L69" s="26"/>
      <c r="M69" s="135" t="str">
        <f>E69</f>
        <v>0.63m.</v>
      </c>
      <c r="N69" s="135"/>
      <c r="O69" s="134" t="str">
        <f>E69</f>
        <v>0.63m.</v>
      </c>
      <c r="P69" s="134"/>
      <c r="Q69" s="95"/>
      <c r="R69" s="56"/>
      <c r="S69" s="26"/>
      <c r="T69" s="34"/>
    </row>
    <row r="70" spans="1:20" ht="13.5" customHeight="1">
      <c r="A70" s="29"/>
      <c r="B70" s="31"/>
      <c r="C70" s="26"/>
      <c r="D70" s="32"/>
      <c r="E70" s="32"/>
      <c r="F70" s="26"/>
      <c r="G70" s="31"/>
      <c r="H70" s="52"/>
      <c r="I70" s="26"/>
      <c r="J70" s="32"/>
      <c r="K70" s="35"/>
      <c r="L70" s="26"/>
      <c r="M70" s="32"/>
      <c r="N70" s="32"/>
      <c r="O70" s="26"/>
      <c r="P70" s="31"/>
      <c r="Q70" s="52"/>
      <c r="R70" s="42"/>
      <c r="S70" s="26"/>
      <c r="T70" s="34"/>
    </row>
    <row r="71" spans="1:20" ht="15" customHeight="1">
      <c r="A71" s="29"/>
      <c r="B71" s="31"/>
      <c r="C71" s="26"/>
      <c r="D71" s="30"/>
      <c r="E71" s="32"/>
      <c r="F71" s="57" t="str">
        <f>G28&amp;H28&amp;I28&amp;J28&amp;"m."</f>
        <v>DB12mm. @ 0.10m.</v>
      </c>
      <c r="G71" s="31"/>
      <c r="H71" s="52"/>
      <c r="I71" s="26"/>
      <c r="J71" s="57" t="str">
        <f>G32&amp;H32&amp;I32&amp;J32&amp;"m."</f>
        <v>DB12mm. @ 0.30m.</v>
      </c>
      <c r="K71" s="35"/>
      <c r="L71" s="35"/>
      <c r="M71" s="26"/>
      <c r="N71" s="26"/>
      <c r="O71" s="25"/>
      <c r="P71" s="57"/>
      <c r="Q71" s="40"/>
      <c r="R71" s="42"/>
      <c r="S71" s="26"/>
      <c r="T71" s="34"/>
    </row>
    <row r="72" spans="1:20" ht="15" customHeight="1">
      <c r="A72" s="29"/>
      <c r="B72" s="31"/>
      <c r="C72" s="26"/>
      <c r="D72" s="32"/>
      <c r="E72" s="32"/>
      <c r="F72" s="57" t="str">
        <f>G41&amp;H41&amp;I41&amp;J41&amp;"m."</f>
        <v>DB12mm. @ 0.10m.</v>
      </c>
      <c r="G72" s="31"/>
      <c r="H72" s="52"/>
      <c r="I72" s="26"/>
      <c r="J72" s="57" t="str">
        <f>G45&amp;H45&amp;I45&amp;J45&amp;"m."</f>
        <v>DB12mm. @ 0.30m.</v>
      </c>
      <c r="K72" s="35"/>
      <c r="L72" s="35"/>
      <c r="M72" s="45"/>
      <c r="N72" s="26"/>
      <c r="O72" s="25"/>
      <c r="P72" s="57"/>
      <c r="Q72" s="26"/>
      <c r="R72" s="42"/>
      <c r="S72" s="26"/>
      <c r="T72" s="34"/>
    </row>
    <row r="73" spans="1:20" ht="15" customHeight="1">
      <c r="A73" s="29"/>
      <c r="B73" s="31"/>
      <c r="C73" s="26"/>
      <c r="D73" s="32"/>
      <c r="E73" s="32"/>
      <c r="F73" s="26"/>
      <c r="G73" s="31"/>
      <c r="H73" s="52"/>
      <c r="I73" s="26"/>
      <c r="J73" s="32"/>
      <c r="K73" s="35"/>
      <c r="L73" s="35"/>
      <c r="M73" s="45"/>
      <c r="N73" s="26"/>
      <c r="O73" s="25"/>
      <c r="P73" s="32"/>
      <c r="Q73" s="26"/>
      <c r="R73" s="42"/>
      <c r="S73" s="26"/>
      <c r="T73" s="34"/>
    </row>
    <row r="74" spans="1:20" ht="15" customHeight="1">
      <c r="A74" s="157" t="str">
        <f>FIXED((N10/100),2)&amp;" m."</f>
        <v>0.20 m.</v>
      </c>
      <c r="B74" s="158"/>
      <c r="C74" s="32"/>
      <c r="D74" s="32"/>
      <c r="E74" s="31"/>
      <c r="F74" s="39"/>
      <c r="G74" s="32"/>
      <c r="H74" s="30"/>
      <c r="I74" s="26"/>
      <c r="J74" s="30"/>
      <c r="K74" s="26"/>
      <c r="L74" s="26"/>
      <c r="M74" s="50"/>
      <c r="N74" s="26"/>
      <c r="O74" s="26"/>
      <c r="P74" s="32"/>
      <c r="Q74" s="26"/>
      <c r="R74" s="42"/>
      <c r="S74" s="26"/>
      <c r="T74" s="34"/>
    </row>
    <row r="75" spans="1:20" ht="15.75" customHeight="1">
      <c r="A75" s="157" t="str">
        <f>FIXED(N14/100,2)&amp;"m."</f>
        <v>0.26m.</v>
      </c>
      <c r="B75" s="158"/>
      <c r="C75" s="32"/>
      <c r="D75" s="32"/>
      <c r="E75" s="31"/>
      <c r="F75" s="39"/>
      <c r="G75" s="42"/>
      <c r="H75" s="32"/>
      <c r="I75" s="38"/>
      <c r="J75" s="45"/>
      <c r="K75" s="26"/>
      <c r="L75" s="25"/>
      <c r="M75" s="38"/>
      <c r="N75" s="26"/>
      <c r="O75" s="32"/>
      <c r="P75" s="51"/>
      <c r="Q75" s="51"/>
      <c r="R75" s="42"/>
      <c r="S75" s="46"/>
      <c r="T75" s="34"/>
    </row>
    <row r="76" spans="1:20" ht="16.5" customHeight="1">
      <c r="A76" s="157"/>
      <c r="B76" s="158"/>
      <c r="C76" s="31"/>
      <c r="D76" s="32"/>
      <c r="E76" s="58"/>
      <c r="F76" s="42"/>
      <c r="G76" s="32"/>
      <c r="H76" s="57" t="str">
        <f>G47&amp;H47&amp;I47&amp;J47&amp;"m."</f>
        <v>DB12mm. @ 0.25m.</v>
      </c>
      <c r="I76" s="26"/>
      <c r="J76" s="40"/>
      <c r="K76" s="40"/>
      <c r="L76" s="40"/>
      <c r="M76" s="38"/>
      <c r="N76" s="26"/>
      <c r="O76" s="32"/>
      <c r="P76" s="51"/>
      <c r="Q76" s="51"/>
      <c r="R76" s="42"/>
      <c r="S76" s="46"/>
      <c r="T76" s="34"/>
    </row>
    <row r="77" spans="1:20" ht="13.5" customHeight="1">
      <c r="A77" s="29"/>
      <c r="B77" s="26"/>
      <c r="C77" s="31"/>
      <c r="D77" s="32"/>
      <c r="E77" s="58"/>
      <c r="F77" s="42"/>
      <c r="G77" s="32"/>
      <c r="H77" s="57" t="str">
        <f>G34&amp;H34&amp;I34&amp;J34&amp;"m."</f>
        <v>DB12mm. @ 0.25m.</v>
      </c>
      <c r="I77" s="26"/>
      <c r="J77" s="40"/>
      <c r="K77" s="40"/>
      <c r="L77" s="26"/>
      <c r="M77" s="38"/>
      <c r="N77" s="26"/>
      <c r="O77" s="32"/>
      <c r="P77" s="51"/>
      <c r="Q77" s="51"/>
      <c r="R77" s="42"/>
      <c r="S77" s="46"/>
      <c r="T77" s="34"/>
    </row>
    <row r="78" spans="1:20" ht="12.75" customHeight="1">
      <c r="A78" s="29"/>
      <c r="B78" s="26"/>
      <c r="C78" s="31" t="str">
        <f>G36&amp;H36&amp;" "&amp;I36&amp;J36&amp;" "&amp;L36&amp;"#"</f>
        <v>DB12 mm. @ 0.25 m.#</v>
      </c>
      <c r="D78" s="32"/>
      <c r="E78" s="59"/>
      <c r="F78" s="59"/>
      <c r="G78" s="32"/>
      <c r="H78" s="47"/>
      <c r="I78" s="32"/>
      <c r="J78" s="43"/>
      <c r="K78" s="32"/>
      <c r="L78" s="26"/>
      <c r="M78" s="38"/>
      <c r="N78" s="26"/>
      <c r="O78" s="26"/>
      <c r="P78" s="59"/>
      <c r="Q78" s="143" t="str">
        <f>C78</f>
        <v>DB12 mm. @ 0.25 m.#</v>
      </c>
      <c r="R78" s="143"/>
      <c r="S78" s="143"/>
      <c r="T78" s="144"/>
    </row>
    <row r="79" spans="1:20" ht="12.75" customHeight="1">
      <c r="A79" s="29"/>
      <c r="B79" s="26"/>
      <c r="C79" s="31"/>
      <c r="D79" s="32"/>
      <c r="E79" s="59"/>
      <c r="F79" s="59"/>
      <c r="G79" s="32"/>
      <c r="H79" s="145" t="str">
        <f>G30&amp;H30&amp;I30&amp;J30&amp;"m."</f>
        <v>DB12mm. @ 0.25m.</v>
      </c>
      <c r="I79" s="145"/>
      <c r="J79" s="145"/>
      <c r="K79" s="145"/>
      <c r="L79" s="26"/>
      <c r="M79" s="26"/>
      <c r="N79" s="46"/>
      <c r="O79" s="60"/>
      <c r="P79" s="59"/>
      <c r="Q79" s="26"/>
      <c r="R79" s="26"/>
      <c r="S79" s="61"/>
      <c r="T79" s="34"/>
    </row>
    <row r="80" spans="1:20" ht="12.75" customHeight="1">
      <c r="A80" s="29"/>
      <c r="B80" s="26"/>
      <c r="C80" s="26"/>
      <c r="D80" s="26"/>
      <c r="E80" s="32"/>
      <c r="F80" s="26"/>
      <c r="G80" s="26"/>
      <c r="H80" s="145" t="str">
        <f>G43&amp;H43&amp;I43&amp;J43&amp;"m."</f>
        <v>DB12mm. @ 0.25m.</v>
      </c>
      <c r="I80" s="145"/>
      <c r="J80" s="145"/>
      <c r="K80" s="145"/>
      <c r="L80" s="26"/>
      <c r="M80" s="26"/>
      <c r="N80" s="26"/>
      <c r="O80" s="26"/>
      <c r="P80" s="26"/>
      <c r="Q80" s="26"/>
      <c r="R80" s="26"/>
      <c r="S80" s="26"/>
      <c r="T80" s="34"/>
    </row>
    <row r="81" spans="1:20" ht="12.75" customHeight="1">
      <c r="A81" s="29"/>
      <c r="B81" s="26"/>
      <c r="C81" s="26"/>
      <c r="D81" s="26"/>
      <c r="E81" s="38" t="str">
        <f>FIXED(E13/100,2)&amp;" x "&amp;FIXED(E13/100,2)&amp;" m."</f>
        <v>0.60 x 0.60 m.</v>
      </c>
      <c r="F81" s="31"/>
      <c r="G81" s="26"/>
      <c r="H81" s="30"/>
      <c r="I81" s="26"/>
      <c r="J81" s="30"/>
      <c r="K81" s="26"/>
      <c r="L81" s="26"/>
      <c r="M81" s="26"/>
      <c r="N81" s="38" t="str">
        <f>FIXED(E13/100,2)&amp;" x "&amp;FIXED(E13/100,2)&amp;" m."</f>
        <v>0.60 x 0.60 m.</v>
      </c>
      <c r="O81" s="26"/>
      <c r="P81" s="26"/>
      <c r="Q81" s="26"/>
      <c r="R81" s="26"/>
      <c r="S81" s="26"/>
      <c r="T81" s="34"/>
    </row>
    <row r="82" spans="1:20" ht="12.75" customHeight="1">
      <c r="A82" s="29"/>
      <c r="B82" s="26"/>
      <c r="C82" s="26"/>
      <c r="D82" s="26"/>
      <c r="E82" s="32"/>
      <c r="F82" s="30"/>
      <c r="G82" s="32"/>
      <c r="H82" s="30"/>
      <c r="I82" s="30"/>
      <c r="J82" s="25"/>
      <c r="K82" s="26"/>
      <c r="L82" s="26"/>
      <c r="M82" s="32"/>
      <c r="N82" s="26"/>
      <c r="O82" s="26"/>
      <c r="P82" s="26"/>
      <c r="Q82" s="26"/>
      <c r="R82" s="26"/>
      <c r="S82" s="26"/>
      <c r="T82" s="34"/>
    </row>
    <row r="83" spans="1:20" ht="12.75" customHeight="1">
      <c r="A83" s="29"/>
      <c r="B83" s="26"/>
      <c r="C83" s="26"/>
      <c r="D83" s="26"/>
      <c r="E83" s="32"/>
      <c r="F83" s="30"/>
      <c r="G83" s="32"/>
      <c r="H83" s="30"/>
      <c r="I83" s="30"/>
      <c r="J83" s="25"/>
      <c r="K83" s="26"/>
      <c r="L83" s="26"/>
      <c r="M83" s="32"/>
      <c r="N83" s="26"/>
      <c r="O83" s="26"/>
      <c r="P83" s="26"/>
      <c r="Q83" s="26"/>
      <c r="R83" s="26"/>
      <c r="S83" s="26"/>
      <c r="T83" s="34"/>
    </row>
    <row r="84" spans="1:20" ht="18" customHeight="1">
      <c r="A84" s="165" t="str">
        <f>"Detailed short span of"&amp;" "&amp;C4</f>
        <v>Detailed short span of 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7"/>
    </row>
    <row r="85" spans="1:20" ht="12.75" customHeight="1">
      <c r="A85" s="29"/>
      <c r="B85" s="26"/>
      <c r="C85" s="26"/>
      <c r="D85" s="26"/>
      <c r="E85" s="26"/>
      <c r="F85" s="97"/>
      <c r="G85" s="97"/>
      <c r="H85" s="97"/>
      <c r="I85" s="97"/>
      <c r="J85" s="97"/>
      <c r="K85" s="97"/>
      <c r="L85" s="97"/>
      <c r="M85" s="97"/>
      <c r="N85" s="97"/>
      <c r="O85" s="26"/>
      <c r="P85" s="26"/>
      <c r="Q85" s="26"/>
      <c r="R85" s="26"/>
      <c r="S85" s="26"/>
      <c r="T85" s="34"/>
    </row>
    <row r="86" spans="1:20" ht="12.75" customHeight="1">
      <c r="A86" s="29"/>
      <c r="B86" s="26"/>
      <c r="C86" s="26"/>
      <c r="D86" s="26"/>
      <c r="E86" s="26"/>
      <c r="F86" s="97"/>
      <c r="G86" s="97"/>
      <c r="H86" s="97"/>
      <c r="I86" s="97"/>
      <c r="J86" s="97"/>
      <c r="K86" s="97"/>
      <c r="L86" s="97"/>
      <c r="M86" s="97"/>
      <c r="N86" s="97"/>
      <c r="O86" s="26"/>
      <c r="P86" s="26"/>
      <c r="Q86" s="26"/>
      <c r="R86" s="26"/>
      <c r="S86" s="26"/>
      <c r="T86" s="34"/>
    </row>
    <row r="87" spans="1:20" ht="12.75" customHeight="1">
      <c r="A87" s="29"/>
      <c r="B87" s="26"/>
      <c r="C87" s="26"/>
      <c r="D87" s="26"/>
      <c r="E87" s="26"/>
      <c r="F87" s="97"/>
      <c r="G87" s="97"/>
      <c r="H87" s="97"/>
      <c r="I87" s="97"/>
      <c r="J87" s="97"/>
      <c r="K87" s="97"/>
      <c r="L87" s="97"/>
      <c r="M87" s="97"/>
      <c r="N87" s="97"/>
      <c r="O87" s="26"/>
      <c r="P87" s="26"/>
      <c r="Q87" s="26"/>
      <c r="R87" s="26"/>
      <c r="S87" s="26"/>
      <c r="T87" s="34"/>
    </row>
    <row r="88" spans="1:20" ht="12.75" customHeight="1">
      <c r="A88" s="29"/>
      <c r="B88" s="26"/>
      <c r="C88" s="26"/>
      <c r="D88" s="26"/>
      <c r="E88" s="26"/>
      <c r="F88" s="32"/>
      <c r="G88" s="32"/>
      <c r="H88" s="30"/>
      <c r="I88" s="26"/>
      <c r="J88" s="30"/>
      <c r="K88" s="26"/>
      <c r="L88" s="26"/>
      <c r="M88" s="32"/>
      <c r="N88" s="26"/>
      <c r="O88" s="26"/>
      <c r="P88" s="26"/>
      <c r="Q88" s="26"/>
      <c r="R88" s="26"/>
      <c r="S88" s="26"/>
      <c r="T88" s="34"/>
    </row>
    <row r="89" spans="1:20" ht="12.75" customHeight="1">
      <c r="A89" s="29"/>
      <c r="B89" s="26"/>
      <c r="C89" s="26"/>
      <c r="D89" s="26"/>
      <c r="E89" s="26"/>
      <c r="F89" s="32"/>
      <c r="G89" s="32"/>
      <c r="H89" s="30"/>
      <c r="I89" s="26"/>
      <c r="J89" s="30"/>
      <c r="K89" s="26"/>
      <c r="L89" s="26"/>
      <c r="M89" s="32"/>
      <c r="N89" s="26"/>
      <c r="O89" s="26"/>
      <c r="P89" s="26"/>
      <c r="Q89" s="26"/>
      <c r="R89" s="26"/>
      <c r="S89" s="26"/>
      <c r="T89" s="34"/>
    </row>
    <row r="90" spans="1:20" ht="12.75" customHeight="1">
      <c r="A90" s="53"/>
      <c r="B90" s="24"/>
      <c r="C90" s="24"/>
      <c r="D90" s="24"/>
      <c r="E90" s="24"/>
      <c r="F90" s="54"/>
      <c r="G90" s="54"/>
      <c r="H90" s="119"/>
      <c r="I90" s="24"/>
      <c r="J90" s="119"/>
      <c r="K90" s="24"/>
      <c r="L90" s="24"/>
      <c r="M90" s="54"/>
      <c r="N90" s="24"/>
      <c r="O90" s="24"/>
      <c r="P90" s="24"/>
      <c r="Q90" s="24"/>
      <c r="R90" s="24"/>
      <c r="S90" s="24"/>
      <c r="T90" s="55"/>
    </row>
    <row r="91" spans="1:20" ht="12.75" customHeight="1">
      <c r="A91" s="29"/>
      <c r="B91" s="26"/>
      <c r="C91" s="26"/>
      <c r="D91" s="26"/>
      <c r="E91" s="26"/>
      <c r="F91" s="32"/>
      <c r="G91" s="32"/>
      <c r="H91" s="30"/>
      <c r="I91" s="26"/>
      <c r="J91" s="30"/>
      <c r="K91" s="26"/>
      <c r="L91" s="26"/>
      <c r="M91" s="32"/>
      <c r="N91" s="26"/>
      <c r="O91" s="26"/>
      <c r="P91" s="26"/>
      <c r="Q91" s="26"/>
      <c r="R91" s="26"/>
      <c r="S91" s="26"/>
      <c r="T91" s="34"/>
    </row>
    <row r="92" spans="1:20" ht="12.75" customHeight="1">
      <c r="A92" s="29"/>
      <c r="B92" s="26"/>
      <c r="C92" s="26"/>
      <c r="D92" s="26"/>
      <c r="E92" s="26"/>
      <c r="F92" s="32"/>
      <c r="G92" s="32"/>
      <c r="H92" s="30"/>
      <c r="I92" s="26"/>
      <c r="J92" s="30"/>
      <c r="K92" s="26"/>
      <c r="L92" s="26"/>
      <c r="M92" s="32"/>
      <c r="N92" s="26"/>
      <c r="O92" s="26"/>
      <c r="P92" s="26"/>
      <c r="Q92" s="26"/>
      <c r="R92" s="26"/>
      <c r="S92" s="26"/>
      <c r="T92" s="34"/>
    </row>
    <row r="93" spans="1:20" ht="12.75" customHeight="1">
      <c r="A93" s="29"/>
      <c r="B93" s="26"/>
      <c r="C93" s="26"/>
      <c r="D93" s="26"/>
      <c r="E93" s="26"/>
      <c r="F93" s="32"/>
      <c r="G93" s="32"/>
      <c r="H93" s="30"/>
      <c r="I93" s="26"/>
      <c r="J93" s="30"/>
      <c r="K93" s="26"/>
      <c r="L93" s="26"/>
      <c r="M93" s="32"/>
      <c r="N93" s="26"/>
      <c r="O93" s="26"/>
      <c r="P93" s="26"/>
      <c r="Q93" s="26"/>
      <c r="R93" s="26"/>
      <c r="S93" s="26"/>
      <c r="T93" s="34"/>
    </row>
    <row r="94" spans="1:20" ht="12.75" customHeight="1">
      <c r="A94" s="29"/>
      <c r="B94" s="26"/>
      <c r="C94" s="26"/>
      <c r="D94" s="26"/>
      <c r="E94" s="26"/>
      <c r="F94" s="32"/>
      <c r="G94" s="32"/>
      <c r="H94" s="30"/>
      <c r="I94" s="26"/>
      <c r="J94" s="30"/>
      <c r="K94" s="26"/>
      <c r="L94" s="26"/>
      <c r="M94" s="32"/>
      <c r="N94" s="26"/>
      <c r="O94" s="26"/>
      <c r="P94" s="26"/>
      <c r="Q94" s="26"/>
      <c r="R94" s="26"/>
      <c r="S94" s="26"/>
      <c r="T94" s="34"/>
    </row>
    <row r="95" spans="1:20" ht="12.75" customHeight="1">
      <c r="A95" s="29"/>
      <c r="B95" s="26"/>
      <c r="C95" s="26"/>
      <c r="D95" s="26"/>
      <c r="E95" s="26"/>
      <c r="F95" s="32"/>
      <c r="G95" s="32"/>
      <c r="H95" s="30"/>
      <c r="I95" s="26"/>
      <c r="J95" s="30"/>
      <c r="K95" s="26"/>
      <c r="L95" s="26"/>
      <c r="M95" s="32"/>
      <c r="N95" s="26"/>
      <c r="O95" s="26"/>
      <c r="P95" s="26"/>
      <c r="Q95" s="26"/>
      <c r="R95" s="26"/>
      <c r="S95" s="26"/>
      <c r="T95" s="34"/>
    </row>
    <row r="96" spans="1:20" ht="12.75" customHeight="1">
      <c r="A96" s="29"/>
      <c r="B96" s="26"/>
      <c r="C96" s="26"/>
      <c r="D96" s="26"/>
      <c r="E96" s="26"/>
      <c r="F96" s="32"/>
      <c r="G96" s="32"/>
      <c r="H96" s="30"/>
      <c r="I96" s="26"/>
      <c r="J96" s="30"/>
      <c r="K96" s="26"/>
      <c r="L96" s="26"/>
      <c r="M96" s="32"/>
      <c r="N96" s="26"/>
      <c r="O96" s="26"/>
      <c r="P96" s="26"/>
      <c r="Q96" s="26"/>
      <c r="R96" s="26"/>
      <c r="S96" s="26"/>
      <c r="T96" s="34"/>
    </row>
    <row r="97" spans="1:20" ht="12.75" customHeight="1">
      <c r="A97" s="29"/>
      <c r="B97" s="26"/>
      <c r="C97" s="26"/>
      <c r="D97" s="26"/>
      <c r="E97" s="26"/>
      <c r="F97" s="32"/>
      <c r="G97" s="32"/>
      <c r="H97" s="30"/>
      <c r="I97" s="26"/>
      <c r="J97" s="30"/>
      <c r="K97" s="26"/>
      <c r="L97" s="26"/>
      <c r="M97" s="32"/>
      <c r="N97" s="26"/>
      <c r="O97" s="26"/>
      <c r="P97" s="26"/>
      <c r="Q97" s="26"/>
      <c r="R97" s="26"/>
      <c r="S97" s="26"/>
      <c r="T97" s="34"/>
    </row>
    <row r="98" spans="1:20" ht="12.75" customHeight="1">
      <c r="A98" s="29"/>
      <c r="B98" s="26"/>
      <c r="C98" s="26"/>
      <c r="D98" s="26"/>
      <c r="E98" s="26"/>
      <c r="F98" s="32"/>
      <c r="G98" s="32"/>
      <c r="H98" s="30"/>
      <c r="I98" s="26"/>
      <c r="J98" s="30"/>
      <c r="K98" s="26"/>
      <c r="L98" s="26"/>
      <c r="M98" s="32"/>
      <c r="N98" s="26"/>
      <c r="O98" s="26"/>
      <c r="P98" s="26"/>
      <c r="Q98" s="26"/>
      <c r="R98" s="26"/>
      <c r="S98" s="26"/>
      <c r="T98" s="34"/>
    </row>
    <row r="99" spans="1:20" ht="12.75" customHeight="1">
      <c r="A99" s="29"/>
      <c r="B99" s="26"/>
      <c r="C99" s="26"/>
      <c r="D99" s="26"/>
      <c r="E99" s="26"/>
      <c r="F99" s="32"/>
      <c r="G99" s="32"/>
      <c r="H99" s="30"/>
      <c r="I99" s="26"/>
      <c r="J99" s="30"/>
      <c r="K99" s="26"/>
      <c r="L99" s="26"/>
      <c r="M99" s="32"/>
      <c r="N99" s="26"/>
      <c r="O99" s="26"/>
      <c r="P99" s="26"/>
      <c r="Q99" s="26"/>
      <c r="R99" s="26"/>
      <c r="S99" s="26"/>
      <c r="T99" s="34"/>
    </row>
    <row r="100" spans="1:20" ht="12.75" customHeight="1">
      <c r="A100" s="29"/>
      <c r="B100" s="26"/>
      <c r="C100" s="26"/>
      <c r="D100" s="26"/>
      <c r="E100" s="26"/>
      <c r="F100" s="32"/>
      <c r="G100" s="32"/>
      <c r="H100" s="30"/>
      <c r="I100" s="26"/>
      <c r="J100" s="30"/>
      <c r="K100" s="26"/>
      <c r="L100" s="26"/>
      <c r="M100" s="32"/>
      <c r="N100" s="26"/>
      <c r="O100" s="26"/>
      <c r="P100" s="26"/>
      <c r="Q100" s="26"/>
      <c r="R100" s="26"/>
      <c r="S100" s="26"/>
      <c r="T100" s="34"/>
    </row>
    <row r="101" spans="1:20" ht="12.75" customHeight="1">
      <c r="A101" s="29"/>
      <c r="B101" s="26"/>
      <c r="C101" s="26"/>
      <c r="D101" s="26"/>
      <c r="E101" s="26"/>
      <c r="F101" s="32"/>
      <c r="G101" s="32"/>
      <c r="H101" s="30"/>
      <c r="I101" s="26"/>
      <c r="J101" s="30"/>
      <c r="K101" s="26"/>
      <c r="L101" s="26"/>
      <c r="M101" s="32"/>
      <c r="N101" s="26"/>
      <c r="O101" s="26"/>
      <c r="P101" s="26"/>
      <c r="Q101" s="26"/>
      <c r="R101" s="26"/>
      <c r="S101" s="26"/>
      <c r="T101" s="34"/>
    </row>
    <row r="102" spans="1:20" ht="12.75" customHeight="1">
      <c r="A102" s="29"/>
      <c r="B102" s="26"/>
      <c r="C102" s="26"/>
      <c r="D102" s="26"/>
      <c r="E102" s="26"/>
      <c r="F102" s="32"/>
      <c r="G102" s="32"/>
      <c r="H102" s="30"/>
      <c r="I102" s="26"/>
      <c r="J102" s="30"/>
      <c r="K102" s="26"/>
      <c r="L102" s="26"/>
      <c r="M102" s="32"/>
      <c r="N102" s="26"/>
      <c r="O102" s="26"/>
      <c r="P102" s="26"/>
      <c r="Q102" s="26"/>
      <c r="R102" s="26"/>
      <c r="S102" s="26"/>
      <c r="T102" s="34"/>
    </row>
    <row r="103" spans="1:20" ht="12.75" customHeight="1">
      <c r="A103" s="29"/>
      <c r="B103" s="26"/>
      <c r="C103" s="26"/>
      <c r="D103" s="26"/>
      <c r="E103" s="26"/>
      <c r="F103" s="32"/>
      <c r="G103" s="32"/>
      <c r="H103" s="30"/>
      <c r="I103" s="26"/>
      <c r="J103" s="30"/>
      <c r="K103" s="26"/>
      <c r="L103" s="26"/>
      <c r="M103" s="32"/>
      <c r="N103" s="26"/>
      <c r="O103" s="26"/>
      <c r="P103" s="26"/>
      <c r="Q103" s="26"/>
      <c r="R103" s="26"/>
      <c r="S103" s="26"/>
      <c r="T103" s="34"/>
    </row>
    <row r="104" spans="1:20" ht="12.75" customHeight="1">
      <c r="A104" s="29"/>
      <c r="B104" s="26"/>
      <c r="C104" s="26"/>
      <c r="D104" s="26"/>
      <c r="E104" s="26"/>
      <c r="F104" s="32"/>
      <c r="G104" s="32"/>
      <c r="H104" s="30"/>
      <c r="I104" s="26"/>
      <c r="J104" s="30"/>
      <c r="K104" s="26"/>
      <c r="L104" s="26"/>
      <c r="M104" s="32"/>
      <c r="N104" s="26"/>
      <c r="O104" s="26"/>
      <c r="P104" s="26"/>
      <c r="Q104" s="26"/>
      <c r="R104" s="26"/>
      <c r="S104" s="26"/>
      <c r="T104" s="34"/>
    </row>
    <row r="105" spans="1:20" ht="12.75" customHeight="1">
      <c r="A105" s="29"/>
      <c r="B105" s="26"/>
      <c r="C105" s="26"/>
      <c r="D105" s="26"/>
      <c r="E105" s="26"/>
      <c r="F105" s="32"/>
      <c r="G105" s="32"/>
      <c r="H105" s="30"/>
      <c r="I105" s="26"/>
      <c r="J105" s="30"/>
      <c r="K105" s="26"/>
      <c r="L105" s="26"/>
      <c r="M105" s="32"/>
      <c r="N105" s="26"/>
      <c r="O105" s="26"/>
      <c r="P105" s="26"/>
      <c r="Q105" s="26"/>
      <c r="R105" s="26"/>
      <c r="S105" s="26"/>
      <c r="T105" s="34"/>
    </row>
    <row r="106" spans="1:20" ht="12.75" customHeight="1">
      <c r="A106" s="29"/>
      <c r="B106" s="26"/>
      <c r="C106" s="26"/>
      <c r="D106" s="26"/>
      <c r="E106" s="26"/>
      <c r="F106" s="32"/>
      <c r="G106" s="32"/>
      <c r="H106" s="30"/>
      <c r="I106" s="26"/>
      <c r="J106" s="30"/>
      <c r="K106" s="26"/>
      <c r="L106" s="26"/>
      <c r="M106" s="32"/>
      <c r="N106" s="26"/>
      <c r="O106" s="26"/>
      <c r="P106" s="26"/>
      <c r="Q106" s="26"/>
      <c r="R106" s="26"/>
      <c r="S106" s="26"/>
      <c r="T106" s="34"/>
    </row>
    <row r="107" spans="1:20" ht="12.75" customHeight="1">
      <c r="A107" s="29"/>
      <c r="B107" s="26"/>
      <c r="C107" s="26"/>
      <c r="D107" s="26"/>
      <c r="E107" s="26"/>
      <c r="F107" s="32"/>
      <c r="G107" s="32"/>
      <c r="H107" s="30"/>
      <c r="I107" s="26"/>
      <c r="J107" s="30"/>
      <c r="K107" s="26"/>
      <c r="L107" s="26"/>
      <c r="M107" s="32"/>
      <c r="N107" s="26"/>
      <c r="O107" s="26"/>
      <c r="P107" s="26"/>
      <c r="Q107" s="26"/>
      <c r="R107" s="26"/>
      <c r="S107" s="26"/>
      <c r="T107" s="34"/>
    </row>
    <row r="108" spans="1:20" ht="12.75" customHeight="1">
      <c r="A108" s="29"/>
      <c r="B108" s="26"/>
      <c r="C108" s="26"/>
      <c r="D108" s="26"/>
      <c r="E108" s="26"/>
      <c r="F108" s="32"/>
      <c r="G108" s="32"/>
      <c r="H108" s="30"/>
      <c r="I108" s="26"/>
      <c r="J108" s="30"/>
      <c r="K108" s="26"/>
      <c r="L108" s="26"/>
      <c r="M108" s="32"/>
      <c r="N108" s="26"/>
      <c r="O108" s="26"/>
      <c r="P108" s="26"/>
      <c r="Q108" s="26"/>
      <c r="R108" s="26"/>
      <c r="S108" s="26"/>
      <c r="T108" s="34"/>
    </row>
    <row r="109" spans="1:20" ht="12.75" customHeight="1">
      <c r="A109" s="29"/>
      <c r="B109" s="26"/>
      <c r="C109" s="26"/>
      <c r="D109" s="26"/>
      <c r="E109" s="26"/>
      <c r="F109" s="32"/>
      <c r="G109" s="32"/>
      <c r="H109" s="30"/>
      <c r="I109" s="26"/>
      <c r="J109" s="30"/>
      <c r="K109" s="26"/>
      <c r="L109" s="26"/>
      <c r="M109" s="32"/>
      <c r="N109" s="26"/>
      <c r="O109" s="26"/>
      <c r="P109" s="26"/>
      <c r="Q109" s="26"/>
      <c r="R109" s="26"/>
      <c r="S109" s="26"/>
      <c r="T109" s="34"/>
    </row>
    <row r="110" spans="1:20" ht="12.75" customHeight="1">
      <c r="A110" s="29"/>
      <c r="B110" s="26"/>
      <c r="C110" s="26"/>
      <c r="D110" s="26"/>
      <c r="E110" s="26"/>
      <c r="F110" s="32"/>
      <c r="G110" s="32"/>
      <c r="H110" s="30"/>
      <c r="I110" s="26"/>
      <c r="J110" s="30"/>
      <c r="K110" s="26"/>
      <c r="L110" s="26"/>
      <c r="M110" s="32"/>
      <c r="N110" s="26"/>
      <c r="O110" s="26"/>
      <c r="P110" s="26"/>
      <c r="Q110" s="26"/>
      <c r="R110" s="26"/>
      <c r="S110" s="26"/>
      <c r="T110" s="34"/>
    </row>
    <row r="111" spans="1:20" ht="12.75" customHeight="1">
      <c r="A111" s="29"/>
      <c r="B111" s="26"/>
      <c r="C111" s="26"/>
      <c r="D111" s="26"/>
      <c r="E111" s="26"/>
      <c r="F111" s="32"/>
      <c r="G111" s="32"/>
      <c r="H111" s="30"/>
      <c r="I111" s="26"/>
      <c r="J111" s="30"/>
      <c r="K111" s="26"/>
      <c r="L111" s="26"/>
      <c r="M111" s="32"/>
      <c r="N111" s="26"/>
      <c r="O111" s="26"/>
      <c r="P111" s="26"/>
      <c r="Q111" s="26"/>
      <c r="R111" s="26"/>
      <c r="S111" s="26"/>
      <c r="T111" s="34"/>
    </row>
    <row r="112" spans="1:20" ht="12.75" customHeight="1">
      <c r="A112" s="29"/>
      <c r="B112" s="26"/>
      <c r="C112" s="26"/>
      <c r="D112" s="26"/>
      <c r="E112" s="26"/>
      <c r="F112" s="32"/>
      <c r="G112" s="32"/>
      <c r="H112" s="30"/>
      <c r="I112" s="26"/>
      <c r="J112" s="30"/>
      <c r="K112" s="26"/>
      <c r="L112" s="26"/>
      <c r="M112" s="32"/>
      <c r="N112" s="26"/>
      <c r="O112" s="26"/>
      <c r="P112" s="26"/>
      <c r="Q112" s="26"/>
      <c r="R112" s="26"/>
      <c r="S112" s="26"/>
      <c r="T112" s="34"/>
    </row>
    <row r="113" spans="1:20" ht="12.75" customHeight="1">
      <c r="A113" s="29"/>
      <c r="B113" s="26"/>
      <c r="C113" s="26"/>
      <c r="D113" s="26"/>
      <c r="E113" s="26"/>
      <c r="F113" s="32"/>
      <c r="G113" s="32"/>
      <c r="H113" s="30"/>
      <c r="I113" s="26"/>
      <c r="J113" s="30"/>
      <c r="K113" s="26"/>
      <c r="L113" s="26"/>
      <c r="M113" s="32"/>
      <c r="N113" s="26"/>
      <c r="O113" s="26"/>
      <c r="P113" s="26"/>
      <c r="Q113" s="26"/>
      <c r="R113" s="26"/>
      <c r="S113" s="26"/>
      <c r="T113" s="34"/>
    </row>
    <row r="114" spans="1:20" ht="12.75" customHeight="1">
      <c r="A114" s="29"/>
      <c r="B114" s="26"/>
      <c r="C114" s="26"/>
      <c r="D114" s="26"/>
      <c r="E114" s="26"/>
      <c r="F114" s="32"/>
      <c r="G114" s="32"/>
      <c r="H114" s="30"/>
      <c r="I114" s="26"/>
      <c r="J114" s="30"/>
      <c r="K114" s="26"/>
      <c r="L114" s="26"/>
      <c r="M114" s="32"/>
      <c r="N114" s="26"/>
      <c r="O114" s="26"/>
      <c r="P114" s="26"/>
      <c r="Q114" s="26"/>
      <c r="R114" s="26"/>
      <c r="S114" s="26"/>
      <c r="T114" s="34"/>
    </row>
    <row r="115" spans="1:20" ht="12.75" customHeight="1">
      <c r="A115" s="29"/>
      <c r="B115" s="26"/>
      <c r="C115" s="26"/>
      <c r="D115" s="26"/>
      <c r="E115" s="26"/>
      <c r="F115" s="32"/>
      <c r="G115" s="32"/>
      <c r="H115" s="30"/>
      <c r="I115" s="26"/>
      <c r="J115" s="30"/>
      <c r="K115" s="26"/>
      <c r="L115" s="26"/>
      <c r="M115" s="32"/>
      <c r="N115" s="26"/>
      <c r="O115" s="26"/>
      <c r="P115" s="26"/>
      <c r="Q115" s="26"/>
      <c r="R115" s="26"/>
      <c r="S115" s="26"/>
      <c r="T115" s="34"/>
    </row>
    <row r="116" spans="1:20" ht="12.75" customHeight="1">
      <c r="A116" s="29"/>
      <c r="B116" s="26"/>
      <c r="C116" s="26"/>
      <c r="D116" s="26"/>
      <c r="E116" s="26"/>
      <c r="F116" s="32"/>
      <c r="G116" s="32"/>
      <c r="H116" s="30"/>
      <c r="I116" s="26"/>
      <c r="J116" s="30"/>
      <c r="K116" s="26"/>
      <c r="L116" s="26"/>
      <c r="M116" s="32"/>
      <c r="N116" s="26"/>
      <c r="O116" s="26"/>
      <c r="P116" s="26"/>
      <c r="Q116" s="26"/>
      <c r="R116" s="26"/>
      <c r="S116" s="26"/>
      <c r="T116" s="34"/>
    </row>
    <row r="117" spans="1:20" ht="12.75" customHeight="1">
      <c r="A117" s="18"/>
      <c r="D117" s="11"/>
      <c r="E117" s="11"/>
      <c r="H117" s="10"/>
      <c r="J117" s="10"/>
      <c r="M117" s="9"/>
      <c r="T117" s="19"/>
    </row>
    <row r="118" spans="1:20" ht="12.75" customHeight="1">
      <c r="A118" s="18"/>
      <c r="D118" s="11"/>
      <c r="E118" s="11"/>
      <c r="H118" s="10"/>
      <c r="J118" s="10"/>
      <c r="M118" s="9"/>
      <c r="T118" s="19"/>
    </row>
    <row r="119" spans="1:20" ht="12.75" customHeight="1">
      <c r="A119" s="18"/>
      <c r="D119" s="11"/>
      <c r="E119" s="11"/>
      <c r="H119" s="10"/>
      <c r="J119" s="10"/>
      <c r="M119" s="9"/>
      <c r="T119" s="19"/>
    </row>
    <row r="120" spans="1:20" ht="12.75" customHeight="1">
      <c r="A120" s="18"/>
      <c r="D120" s="11"/>
      <c r="E120" s="11"/>
      <c r="H120" s="10"/>
      <c r="J120" s="10"/>
      <c r="M120" s="9"/>
      <c r="T120" s="19"/>
    </row>
    <row r="121" spans="1:20" ht="12.75" customHeight="1">
      <c r="A121" s="18"/>
      <c r="D121" s="11"/>
      <c r="E121" s="11"/>
      <c r="H121" s="10"/>
      <c r="J121" s="10"/>
      <c r="M121" s="9"/>
      <c r="T121" s="19"/>
    </row>
    <row r="122" spans="1:20" ht="12.75" customHeight="1">
      <c r="A122" s="18"/>
      <c r="D122" s="11"/>
      <c r="E122" s="11"/>
      <c r="H122" s="10"/>
      <c r="J122" s="10"/>
      <c r="M122" s="9"/>
      <c r="T122" s="19"/>
    </row>
    <row r="123" spans="1:20" ht="12.75" customHeight="1">
      <c r="A123" s="18"/>
      <c r="D123" s="11"/>
      <c r="E123" s="11"/>
      <c r="H123" s="10"/>
      <c r="J123" s="10"/>
      <c r="M123" s="9"/>
      <c r="T123" s="19"/>
    </row>
    <row r="124" spans="1:20" ht="12.75" customHeight="1">
      <c r="A124" s="18"/>
      <c r="D124" s="11"/>
      <c r="E124" s="11"/>
      <c r="H124" s="10"/>
      <c r="J124" s="10"/>
      <c r="M124" s="9"/>
      <c r="T124" s="19"/>
    </row>
    <row r="125" spans="1:20" ht="12.75" customHeight="1">
      <c r="A125" s="21"/>
      <c r="B125" s="14"/>
      <c r="C125" s="14"/>
      <c r="D125" s="14"/>
      <c r="E125" s="14"/>
      <c r="F125" s="13"/>
      <c r="G125" s="13"/>
      <c r="H125" s="23"/>
      <c r="I125" s="14"/>
      <c r="J125" s="23"/>
      <c r="K125" s="14"/>
      <c r="L125" s="14"/>
      <c r="M125" s="13"/>
      <c r="N125" s="14"/>
      <c r="O125" s="14"/>
      <c r="P125" s="14"/>
      <c r="Q125" s="14"/>
      <c r="R125" s="14"/>
      <c r="S125" s="14"/>
      <c r="T125" s="22"/>
    </row>
    <row r="126" spans="4:13" ht="12.75" customHeight="1">
      <c r="D126" s="11"/>
      <c r="E126" s="11"/>
      <c r="H126" s="10"/>
      <c r="J126" s="10"/>
      <c r="M126" s="9"/>
    </row>
    <row r="127" spans="4:13" ht="12.75" customHeight="1">
      <c r="D127" s="11"/>
      <c r="E127" s="11"/>
      <c r="H127" s="10"/>
      <c r="J127" s="10"/>
      <c r="M127" s="9"/>
    </row>
    <row r="128" spans="4:13" ht="12.75" customHeight="1">
      <c r="D128" s="11"/>
      <c r="E128" s="11"/>
      <c r="H128" s="10"/>
      <c r="J128" s="10"/>
      <c r="M128" s="9"/>
    </row>
    <row r="129" spans="4:13" ht="12.75" customHeight="1">
      <c r="D129" s="11"/>
      <c r="E129" s="11"/>
      <c r="H129" s="10"/>
      <c r="J129" s="10"/>
      <c r="M129" s="9"/>
    </row>
    <row r="130" spans="4:13" ht="12.75" customHeight="1">
      <c r="D130" s="11"/>
      <c r="E130" s="11"/>
      <c r="H130" s="10"/>
      <c r="J130" s="10"/>
      <c r="M130" s="9"/>
    </row>
    <row r="131" spans="4:13" ht="12.75" customHeight="1">
      <c r="D131" s="11"/>
      <c r="E131" s="11"/>
      <c r="H131" s="10"/>
      <c r="J131" s="10"/>
      <c r="M131" s="9"/>
    </row>
    <row r="132" spans="4:13" ht="12.75" customHeight="1">
      <c r="D132" s="11"/>
      <c r="E132" s="11"/>
      <c r="H132" s="10"/>
      <c r="J132" s="10"/>
      <c r="M132" s="9"/>
    </row>
    <row r="133" spans="4:13" ht="12.75" customHeight="1">
      <c r="D133" s="11"/>
      <c r="E133" s="11"/>
      <c r="H133" s="10"/>
      <c r="J133" s="10"/>
      <c r="M133" s="9"/>
    </row>
    <row r="134" spans="4:13" ht="12.75" customHeight="1">
      <c r="D134" s="11"/>
      <c r="E134" s="11"/>
      <c r="H134" s="10"/>
      <c r="J134" s="10"/>
      <c r="M134" s="9"/>
    </row>
    <row r="135" spans="4:13" ht="12.75" customHeight="1">
      <c r="D135" s="11"/>
      <c r="E135" s="11"/>
      <c r="H135" s="10"/>
      <c r="J135" s="10"/>
      <c r="M135" s="9"/>
    </row>
    <row r="136" spans="4:13" ht="12.75" customHeight="1">
      <c r="D136" s="11"/>
      <c r="E136" s="11"/>
      <c r="H136" s="10"/>
      <c r="J136" s="10"/>
      <c r="M136" s="9"/>
    </row>
    <row r="137" spans="4:13" ht="12.75" customHeight="1">
      <c r="D137" s="11"/>
      <c r="E137" s="11"/>
      <c r="H137" s="10"/>
      <c r="J137" s="10"/>
      <c r="M137" s="9"/>
    </row>
    <row r="138" spans="4:13" ht="12.75" customHeight="1">
      <c r="D138" s="11"/>
      <c r="E138" s="11"/>
      <c r="H138" s="10"/>
      <c r="J138" s="10"/>
      <c r="M138" s="9"/>
    </row>
    <row r="139" spans="4:13" ht="12.75" customHeight="1">
      <c r="D139" s="11"/>
      <c r="E139" s="11"/>
      <c r="H139" s="10"/>
      <c r="J139" s="10"/>
      <c r="M139" s="9"/>
    </row>
    <row r="140" spans="4:13" ht="12.75" customHeight="1">
      <c r="D140" s="11"/>
      <c r="E140" s="11"/>
      <c r="H140" s="10"/>
      <c r="J140" s="10"/>
      <c r="M140" s="9"/>
    </row>
    <row r="141" spans="4:13" ht="12.75" customHeight="1">
      <c r="D141" s="11"/>
      <c r="E141" s="11"/>
      <c r="H141" s="10"/>
      <c r="J141" s="10"/>
      <c r="M141" s="9"/>
    </row>
    <row r="142" spans="4:13" ht="12.75" customHeight="1">
      <c r="D142" s="11"/>
      <c r="E142" s="11"/>
      <c r="H142" s="10"/>
      <c r="J142" s="10"/>
      <c r="M142" s="9"/>
    </row>
    <row r="143" spans="4:13" ht="12.75" customHeight="1">
      <c r="D143" s="11"/>
      <c r="E143" s="11"/>
      <c r="H143" s="10"/>
      <c r="J143" s="10"/>
      <c r="M143" s="9"/>
    </row>
    <row r="144" spans="4:13" ht="12.75" customHeight="1">
      <c r="D144" s="11"/>
      <c r="E144" s="11"/>
      <c r="H144" s="10"/>
      <c r="J144" s="10"/>
      <c r="M144" s="9"/>
    </row>
    <row r="145" spans="4:13" ht="12.75" customHeight="1">
      <c r="D145" s="11"/>
      <c r="E145" s="11"/>
      <c r="H145" s="10"/>
      <c r="J145" s="10"/>
      <c r="M145" s="9"/>
    </row>
    <row r="146" spans="4:13" ht="12.75" customHeight="1">
      <c r="D146" s="11"/>
      <c r="E146" s="11"/>
      <c r="H146" s="10"/>
      <c r="J146" s="10"/>
      <c r="M146" s="9"/>
    </row>
    <row r="147" spans="4:13" ht="12.75" customHeight="1">
      <c r="D147" s="11"/>
      <c r="E147" s="11"/>
      <c r="H147" s="10"/>
      <c r="J147" s="10"/>
      <c r="M147" s="9"/>
    </row>
    <row r="148" spans="4:13" ht="12.75" customHeight="1">
      <c r="D148" s="11"/>
      <c r="E148" s="11"/>
      <c r="H148" s="10"/>
      <c r="J148" s="10"/>
      <c r="M148" s="9"/>
    </row>
    <row r="149" spans="4:13" ht="12.75" customHeight="1">
      <c r="D149" s="11"/>
      <c r="E149" s="11"/>
      <c r="H149" s="10"/>
      <c r="J149" s="10"/>
      <c r="M149" s="9"/>
    </row>
    <row r="150" spans="4:13" ht="12.75" customHeight="1">
      <c r="D150" s="11"/>
      <c r="E150" s="11"/>
      <c r="H150" s="10"/>
      <c r="J150" s="10"/>
      <c r="M150" s="9"/>
    </row>
    <row r="151" spans="4:13" ht="12.75" customHeight="1">
      <c r="D151" s="11"/>
      <c r="E151" s="11"/>
      <c r="H151" s="10"/>
      <c r="J151" s="10"/>
      <c r="M151" s="9"/>
    </row>
    <row r="152" spans="4:13" ht="12.75" customHeight="1">
      <c r="D152" s="11"/>
      <c r="E152" s="11"/>
      <c r="H152" s="10"/>
      <c r="J152" s="10"/>
      <c r="M152" s="9"/>
    </row>
    <row r="153" spans="4:13" ht="12.75" customHeight="1">
      <c r="D153" s="11"/>
      <c r="E153" s="11"/>
      <c r="H153" s="10"/>
      <c r="J153" s="10"/>
      <c r="M153" s="9"/>
    </row>
    <row r="154" spans="4:13" ht="12.75" customHeight="1">
      <c r="D154" s="11"/>
      <c r="E154" s="11"/>
      <c r="H154" s="10"/>
      <c r="J154" s="10"/>
      <c r="M154" s="9"/>
    </row>
    <row r="155" spans="4:13" ht="12.75" customHeight="1">
      <c r="D155" s="11"/>
      <c r="E155" s="11"/>
      <c r="H155" s="10"/>
      <c r="J155" s="10"/>
      <c r="M155" s="9"/>
    </row>
    <row r="156" spans="4:13" ht="12.75" customHeight="1">
      <c r="D156" s="11"/>
      <c r="E156" s="11"/>
      <c r="H156" s="10"/>
      <c r="J156" s="10"/>
      <c r="M156" s="9"/>
    </row>
    <row r="157" spans="4:13" ht="12.75" customHeight="1">
      <c r="D157" s="11"/>
      <c r="E157" s="11"/>
      <c r="H157" s="10"/>
      <c r="J157" s="10"/>
      <c r="M157" s="9"/>
    </row>
    <row r="158" spans="4:13" ht="12.75" customHeight="1">
      <c r="D158" s="11"/>
      <c r="E158" s="11"/>
      <c r="H158" s="10"/>
      <c r="J158" s="10"/>
      <c r="M158" s="9"/>
    </row>
    <row r="159" spans="4:13" ht="12.75" customHeight="1">
      <c r="D159" s="11"/>
      <c r="E159" s="11"/>
      <c r="H159" s="10"/>
      <c r="J159" s="10"/>
      <c r="M159" s="9"/>
    </row>
    <row r="160" spans="4:13" ht="12.75" customHeight="1">
      <c r="D160" s="11"/>
      <c r="E160" s="11"/>
      <c r="H160" s="10"/>
      <c r="J160" s="10"/>
      <c r="M160" s="9"/>
    </row>
    <row r="161" spans="4:13" ht="12.75" customHeight="1">
      <c r="D161" s="11"/>
      <c r="E161" s="11"/>
      <c r="H161" s="10"/>
      <c r="J161" s="10"/>
      <c r="M161" s="9"/>
    </row>
    <row r="162" spans="4:13" ht="12.75" customHeight="1">
      <c r="D162" s="11"/>
      <c r="E162" s="11"/>
      <c r="H162" s="10"/>
      <c r="J162" s="10"/>
      <c r="M162" s="9"/>
    </row>
    <row r="163" spans="4:13" ht="12.75" customHeight="1">
      <c r="D163" s="11"/>
      <c r="E163" s="11"/>
      <c r="H163" s="10"/>
      <c r="J163" s="10"/>
      <c r="M163" s="9"/>
    </row>
    <row r="164" spans="4:13" ht="12.75" customHeight="1">
      <c r="D164" s="11"/>
      <c r="E164" s="11"/>
      <c r="H164" s="10"/>
      <c r="J164" s="10"/>
      <c r="M164" s="9"/>
    </row>
    <row r="165" spans="4:13" ht="12.75" customHeight="1">
      <c r="D165" s="11"/>
      <c r="E165" s="11"/>
      <c r="H165" s="10"/>
      <c r="J165" s="10"/>
      <c r="M165" s="9"/>
    </row>
    <row r="166" spans="4:13" ht="12.75" customHeight="1">
      <c r="D166" s="11"/>
      <c r="E166" s="11"/>
      <c r="H166" s="10"/>
      <c r="J166" s="10"/>
      <c r="M166" s="9"/>
    </row>
    <row r="167" spans="4:13" ht="12.75" customHeight="1">
      <c r="D167" s="11"/>
      <c r="E167" s="11"/>
      <c r="H167" s="10"/>
      <c r="J167" s="10"/>
      <c r="M167" s="9"/>
    </row>
    <row r="168" spans="4:13" ht="12.75" customHeight="1">
      <c r="D168" s="11"/>
      <c r="E168" s="11"/>
      <c r="H168" s="10"/>
      <c r="J168" s="10"/>
      <c r="M168" s="9"/>
    </row>
    <row r="169" spans="4:13" ht="12.75" customHeight="1">
      <c r="D169" s="11"/>
      <c r="E169" s="11"/>
      <c r="H169" s="10"/>
      <c r="J169" s="10"/>
      <c r="M169" s="9"/>
    </row>
    <row r="170" spans="4:13" ht="12.75" customHeight="1">
      <c r="D170" s="11"/>
      <c r="E170" s="11"/>
      <c r="H170" s="10"/>
      <c r="J170" s="10"/>
      <c r="M170" s="9"/>
    </row>
    <row r="171" spans="4:13" ht="12.75" customHeight="1">
      <c r="D171" s="11"/>
      <c r="E171" s="11"/>
      <c r="H171" s="10"/>
      <c r="J171" s="10"/>
      <c r="M171" s="9"/>
    </row>
    <row r="172" spans="4:13" ht="12.75" customHeight="1">
      <c r="D172" s="11"/>
      <c r="E172" s="11"/>
      <c r="H172" s="10"/>
      <c r="J172" s="10"/>
      <c r="M172" s="9"/>
    </row>
    <row r="173" spans="4:13" ht="12.75" customHeight="1">
      <c r="D173" s="11"/>
      <c r="E173" s="11"/>
      <c r="H173" s="10"/>
      <c r="J173" s="10"/>
      <c r="M173" s="9"/>
    </row>
    <row r="174" spans="4:13" ht="12.75" customHeight="1">
      <c r="D174" s="11"/>
      <c r="E174" s="11"/>
      <c r="H174" s="10"/>
      <c r="J174" s="10"/>
      <c r="M174" s="9"/>
    </row>
    <row r="175" spans="4:13" ht="12.75" customHeight="1">
      <c r="D175" s="11"/>
      <c r="E175" s="11"/>
      <c r="H175" s="10"/>
      <c r="J175" s="10"/>
      <c r="M175" s="9"/>
    </row>
    <row r="176" spans="4:13" ht="12.75" customHeight="1">
      <c r="D176" s="11"/>
      <c r="E176" s="11"/>
      <c r="H176" s="10"/>
      <c r="J176" s="10"/>
      <c r="M176" s="9"/>
    </row>
    <row r="177" spans="4:13" ht="12.75" customHeight="1">
      <c r="D177" s="11"/>
      <c r="E177" s="11"/>
      <c r="H177" s="10"/>
      <c r="J177" s="10"/>
      <c r="M177" s="9"/>
    </row>
    <row r="178" spans="4:13" ht="12.75" customHeight="1">
      <c r="D178" s="11"/>
      <c r="E178" s="11"/>
      <c r="H178" s="10"/>
      <c r="J178" s="10"/>
      <c r="M178" s="9"/>
    </row>
    <row r="179" spans="4:13" ht="12.75" customHeight="1">
      <c r="D179" s="11"/>
      <c r="E179" s="11"/>
      <c r="H179" s="10"/>
      <c r="J179" s="10"/>
      <c r="M179" s="9"/>
    </row>
    <row r="180" spans="4:13" ht="12.75" customHeight="1">
      <c r="D180" s="11"/>
      <c r="E180" s="11"/>
      <c r="H180" s="10"/>
      <c r="J180" s="10"/>
      <c r="M180" s="9"/>
    </row>
    <row r="181" spans="4:13" ht="12.75" customHeight="1">
      <c r="D181" s="11"/>
      <c r="E181" s="11"/>
      <c r="H181" s="10"/>
      <c r="J181" s="10"/>
      <c r="M181" s="9"/>
    </row>
    <row r="182" spans="4:13" ht="12.75" customHeight="1">
      <c r="D182" s="11"/>
      <c r="E182" s="11"/>
      <c r="H182" s="10"/>
      <c r="J182" s="10"/>
      <c r="M182" s="9"/>
    </row>
    <row r="183" spans="4:13" ht="12.75" customHeight="1">
      <c r="D183" s="11"/>
      <c r="E183" s="11"/>
      <c r="H183" s="10"/>
      <c r="J183" s="10"/>
      <c r="M183" s="9"/>
    </row>
    <row r="184" spans="4:13" ht="12.75" customHeight="1">
      <c r="D184" s="11"/>
      <c r="E184" s="11"/>
      <c r="H184" s="10"/>
      <c r="J184" s="10"/>
      <c r="M184" s="9"/>
    </row>
    <row r="185" spans="4:13" ht="12.75" customHeight="1">
      <c r="D185" s="11"/>
      <c r="E185" s="11"/>
      <c r="H185" s="10"/>
      <c r="J185" s="10"/>
      <c r="M185" s="9"/>
    </row>
    <row r="186" spans="4:13" ht="12.75" customHeight="1">
      <c r="D186" s="11"/>
      <c r="E186" s="11"/>
      <c r="H186" s="10"/>
      <c r="J186" s="10"/>
      <c r="M186" s="9"/>
    </row>
    <row r="187" spans="4:13" ht="12.75" customHeight="1">
      <c r="D187" s="11"/>
      <c r="E187" s="11"/>
      <c r="H187" s="10"/>
      <c r="J187" s="10"/>
      <c r="M187" s="9"/>
    </row>
    <row r="188" spans="4:13" ht="12.75" customHeight="1">
      <c r="D188" s="11"/>
      <c r="E188" s="11"/>
      <c r="H188" s="10"/>
      <c r="J188" s="10"/>
      <c r="M188" s="9"/>
    </row>
    <row r="189" spans="4:13" ht="12.75" customHeight="1">
      <c r="D189" s="11"/>
      <c r="E189" s="11"/>
      <c r="H189" s="10"/>
      <c r="J189" s="10"/>
      <c r="M189" s="9"/>
    </row>
    <row r="190" spans="4:13" ht="12.75" customHeight="1">
      <c r="D190" s="11"/>
      <c r="E190" s="11"/>
      <c r="H190" s="10"/>
      <c r="J190" s="10"/>
      <c r="M190" s="9"/>
    </row>
    <row r="191" spans="4:13" ht="12.75" customHeight="1">
      <c r="D191" s="11"/>
      <c r="E191" s="11"/>
      <c r="H191" s="10"/>
      <c r="J191" s="10"/>
      <c r="M191" s="9"/>
    </row>
    <row r="192" spans="4:13" ht="12.75" customHeight="1">
      <c r="D192" s="11"/>
      <c r="E192" s="11"/>
      <c r="H192" s="10"/>
      <c r="J192" s="10"/>
      <c r="M192" s="9"/>
    </row>
    <row r="193" spans="4:13" ht="12.75" customHeight="1">
      <c r="D193" s="11"/>
      <c r="E193" s="11"/>
      <c r="H193" s="10"/>
      <c r="J193" s="10"/>
      <c r="M193" s="9"/>
    </row>
    <row r="194" spans="4:13" ht="12.75" customHeight="1">
      <c r="D194" s="11"/>
      <c r="E194" s="11"/>
      <c r="H194" s="10"/>
      <c r="J194" s="10"/>
      <c r="M194" s="9"/>
    </row>
    <row r="195" spans="4:13" ht="12.75" customHeight="1">
      <c r="D195" s="11"/>
      <c r="E195" s="11"/>
      <c r="H195" s="10"/>
      <c r="J195" s="10"/>
      <c r="M195" s="9"/>
    </row>
    <row r="196" spans="4:13" ht="12.75" customHeight="1">
      <c r="D196" s="11"/>
      <c r="E196" s="11"/>
      <c r="H196" s="10"/>
      <c r="J196" s="10"/>
      <c r="M196" s="9"/>
    </row>
    <row r="197" spans="4:13" ht="12.75" customHeight="1">
      <c r="D197" s="11"/>
      <c r="E197" s="11"/>
      <c r="H197" s="10"/>
      <c r="J197" s="10"/>
      <c r="M197" s="9"/>
    </row>
    <row r="198" spans="4:13" ht="12.75" customHeight="1">
      <c r="D198" s="11"/>
      <c r="E198" s="11"/>
      <c r="H198" s="10"/>
      <c r="J198" s="10"/>
      <c r="M198" s="9"/>
    </row>
    <row r="199" spans="4:13" ht="12.75" customHeight="1">
      <c r="D199" s="11"/>
      <c r="E199" s="11"/>
      <c r="H199" s="10"/>
      <c r="J199" s="10"/>
      <c r="M199" s="9"/>
    </row>
    <row r="200" spans="4:13" ht="12.75" customHeight="1">
      <c r="D200" s="11"/>
      <c r="E200" s="11"/>
      <c r="H200" s="10"/>
      <c r="J200" s="10"/>
      <c r="M200" s="9"/>
    </row>
    <row r="201" spans="4:13" ht="12.75" customHeight="1">
      <c r="D201" s="11"/>
      <c r="E201" s="11"/>
      <c r="H201" s="10"/>
      <c r="J201" s="10"/>
      <c r="M201" s="9"/>
    </row>
    <row r="202" spans="4:13" ht="12.75" customHeight="1">
      <c r="D202" s="11"/>
      <c r="E202" s="11"/>
      <c r="H202" s="10"/>
      <c r="J202" s="10"/>
      <c r="M202" s="9"/>
    </row>
    <row r="203" spans="4:13" ht="12.75" customHeight="1">
      <c r="D203" s="11"/>
      <c r="E203" s="11"/>
      <c r="H203" s="10"/>
      <c r="J203" s="10"/>
      <c r="M203" s="9"/>
    </row>
    <row r="204" spans="4:13" ht="12.75" customHeight="1">
      <c r="D204" s="11"/>
      <c r="E204" s="11"/>
      <c r="H204" s="10"/>
      <c r="J204" s="10"/>
      <c r="M204" s="9"/>
    </row>
    <row r="205" spans="4:13" ht="12.75" customHeight="1">
      <c r="D205" s="11"/>
      <c r="E205" s="11"/>
      <c r="H205" s="10"/>
      <c r="J205" s="10"/>
      <c r="M205" s="9"/>
    </row>
    <row r="206" spans="4:13" ht="12.75" customHeight="1">
      <c r="D206" s="11"/>
      <c r="E206" s="11"/>
      <c r="H206" s="10"/>
      <c r="J206" s="10"/>
      <c r="M206" s="9"/>
    </row>
    <row r="207" spans="4:13" ht="12.75" customHeight="1">
      <c r="D207" s="11"/>
      <c r="E207" s="11"/>
      <c r="H207" s="10"/>
      <c r="J207" s="10"/>
      <c r="M207" s="9"/>
    </row>
    <row r="208" spans="4:13" ht="12.75" customHeight="1">
      <c r="D208" s="11"/>
      <c r="E208" s="11"/>
      <c r="H208" s="10"/>
      <c r="J208" s="10"/>
      <c r="M208" s="9"/>
    </row>
    <row r="209" spans="4:13" ht="12.75" customHeight="1">
      <c r="D209" s="11"/>
      <c r="E209" s="11"/>
      <c r="H209" s="10"/>
      <c r="J209" s="10"/>
      <c r="M209" s="9"/>
    </row>
    <row r="210" spans="4:13" ht="12.75" customHeight="1">
      <c r="D210" s="11"/>
      <c r="E210" s="11"/>
      <c r="H210" s="10"/>
      <c r="J210" s="10"/>
      <c r="M210" s="9"/>
    </row>
    <row r="211" spans="4:13" ht="12.75" customHeight="1">
      <c r="D211" s="11"/>
      <c r="E211" s="11"/>
      <c r="H211" s="10"/>
      <c r="J211" s="10"/>
      <c r="M211" s="9"/>
    </row>
    <row r="212" spans="4:13" ht="12.75" customHeight="1">
      <c r="D212" s="11"/>
      <c r="E212" s="11"/>
      <c r="H212" s="10"/>
      <c r="J212" s="10"/>
      <c r="M212" s="9"/>
    </row>
    <row r="213" spans="4:13" ht="12.75" customHeight="1">
      <c r="D213" s="11"/>
      <c r="E213" s="11"/>
      <c r="H213" s="10"/>
      <c r="J213" s="10"/>
      <c r="M213" s="9"/>
    </row>
    <row r="214" spans="4:13" ht="12.75" customHeight="1">
      <c r="D214" s="11"/>
      <c r="E214" s="11"/>
      <c r="H214" s="10"/>
      <c r="J214" s="10"/>
      <c r="M214" s="9"/>
    </row>
    <row r="215" spans="4:13" ht="12.75" customHeight="1">
      <c r="D215" s="11"/>
      <c r="E215" s="11"/>
      <c r="H215" s="10"/>
      <c r="J215" s="10"/>
      <c r="M215" s="9"/>
    </row>
    <row r="216" spans="4:13" ht="12.75" customHeight="1">
      <c r="D216" s="11"/>
      <c r="E216" s="11"/>
      <c r="H216" s="10"/>
      <c r="J216" s="10"/>
      <c r="M216" s="9"/>
    </row>
    <row r="217" spans="4:13" ht="12.75" customHeight="1">
      <c r="D217" s="11"/>
      <c r="E217" s="11"/>
      <c r="H217" s="10"/>
      <c r="J217" s="10"/>
      <c r="M217" s="9"/>
    </row>
    <row r="218" spans="4:13" ht="12.75" customHeight="1">
      <c r="D218" s="11"/>
      <c r="E218" s="11"/>
      <c r="H218" s="10"/>
      <c r="J218" s="10"/>
      <c r="M218" s="9"/>
    </row>
    <row r="219" spans="4:13" ht="12.75" customHeight="1">
      <c r="D219" s="11"/>
      <c r="E219" s="11"/>
      <c r="H219" s="10"/>
      <c r="J219" s="10"/>
      <c r="M219" s="9"/>
    </row>
    <row r="220" spans="4:13" ht="12.75" customHeight="1">
      <c r="D220" s="11"/>
      <c r="E220" s="11"/>
      <c r="H220" s="10"/>
      <c r="J220" s="10"/>
      <c r="M220" s="9"/>
    </row>
    <row r="221" spans="4:13" ht="12.75" customHeight="1">
      <c r="D221" s="11"/>
      <c r="E221" s="11"/>
      <c r="H221" s="10"/>
      <c r="J221" s="10"/>
      <c r="M221" s="9"/>
    </row>
    <row r="222" spans="4:13" ht="12.75" customHeight="1">
      <c r="D222" s="11"/>
      <c r="E222" s="11"/>
      <c r="H222" s="10"/>
      <c r="J222" s="10"/>
      <c r="M222" s="9"/>
    </row>
    <row r="223" spans="4:13" ht="12.75" customHeight="1">
      <c r="D223" s="11"/>
      <c r="E223" s="11"/>
      <c r="H223" s="10"/>
      <c r="J223" s="10"/>
      <c r="M223" s="9"/>
    </row>
    <row r="224" spans="4:13" ht="12.75" customHeight="1">
      <c r="D224" s="11"/>
      <c r="E224" s="11"/>
      <c r="H224" s="10"/>
      <c r="J224" s="10"/>
      <c r="M224" s="9"/>
    </row>
    <row r="225" spans="4:13" ht="12.75" customHeight="1">
      <c r="D225" s="11"/>
      <c r="E225" s="11"/>
      <c r="H225" s="10"/>
      <c r="J225" s="10"/>
      <c r="M225" s="9"/>
    </row>
    <row r="226" spans="4:13" ht="12.75" customHeight="1">
      <c r="D226" s="11"/>
      <c r="E226" s="11"/>
      <c r="H226" s="10"/>
      <c r="J226" s="10"/>
      <c r="M226" s="9"/>
    </row>
    <row r="227" spans="4:13" ht="12.75" customHeight="1">
      <c r="D227" s="11"/>
      <c r="E227" s="11"/>
      <c r="H227" s="10"/>
      <c r="J227" s="10"/>
      <c r="M227" s="9"/>
    </row>
    <row r="228" spans="4:13" ht="12.75" customHeight="1">
      <c r="D228" s="11"/>
      <c r="E228" s="11"/>
      <c r="H228" s="10"/>
      <c r="J228" s="10"/>
      <c r="M228" s="9"/>
    </row>
    <row r="229" spans="4:13" ht="12.75" customHeight="1">
      <c r="D229" s="11"/>
      <c r="E229" s="11"/>
      <c r="H229" s="10"/>
      <c r="J229" s="10"/>
      <c r="M229" s="9"/>
    </row>
    <row r="230" spans="4:13" ht="12.75" customHeight="1">
      <c r="D230" s="11"/>
      <c r="E230" s="11"/>
      <c r="H230" s="10"/>
      <c r="J230" s="10"/>
      <c r="M230" s="9"/>
    </row>
    <row r="231" spans="4:13" ht="12.75" customHeight="1">
      <c r="D231" s="11"/>
      <c r="E231" s="11"/>
      <c r="H231" s="10"/>
      <c r="J231" s="10"/>
      <c r="M231" s="9"/>
    </row>
    <row r="232" spans="4:13" ht="12.75" customHeight="1">
      <c r="D232" s="11"/>
      <c r="E232" s="11"/>
      <c r="H232" s="10"/>
      <c r="J232" s="10"/>
      <c r="M232" s="9"/>
    </row>
    <row r="233" spans="4:13" ht="12.75" customHeight="1">
      <c r="D233" s="11"/>
      <c r="E233" s="11"/>
      <c r="H233" s="10"/>
      <c r="J233" s="10"/>
      <c r="M233" s="9"/>
    </row>
    <row r="234" spans="4:13" ht="12.75" customHeight="1">
      <c r="D234" s="11"/>
      <c r="E234" s="11"/>
      <c r="H234" s="10"/>
      <c r="J234" s="10"/>
      <c r="M234" s="9"/>
    </row>
    <row r="235" spans="4:13" ht="12.75" customHeight="1">
      <c r="D235" s="11"/>
      <c r="E235" s="11"/>
      <c r="H235" s="10"/>
      <c r="J235" s="10"/>
      <c r="M235" s="9"/>
    </row>
    <row r="236" spans="4:13" ht="12.75" customHeight="1">
      <c r="D236" s="11"/>
      <c r="E236" s="11"/>
      <c r="H236" s="10"/>
      <c r="J236" s="10"/>
      <c r="M236" s="9"/>
    </row>
    <row r="237" spans="4:13" ht="12.75" customHeight="1">
      <c r="D237" s="11"/>
      <c r="E237" s="11"/>
      <c r="H237" s="10"/>
      <c r="J237" s="10"/>
      <c r="M237" s="9"/>
    </row>
    <row r="238" spans="4:13" ht="12.75" customHeight="1">
      <c r="D238" s="11"/>
      <c r="E238" s="11"/>
      <c r="H238" s="10"/>
      <c r="J238" s="10"/>
      <c r="M238" s="9"/>
    </row>
    <row r="239" spans="4:13" ht="12.75" customHeight="1">
      <c r="D239" s="11"/>
      <c r="E239" s="11"/>
      <c r="H239" s="10"/>
      <c r="J239" s="10"/>
      <c r="M239" s="9"/>
    </row>
    <row r="240" spans="4:13" ht="12.75" customHeight="1">
      <c r="D240" s="11"/>
      <c r="E240" s="11"/>
      <c r="H240" s="10"/>
      <c r="J240" s="10"/>
      <c r="M240" s="9"/>
    </row>
    <row r="241" spans="4:13" ht="12.75" customHeight="1">
      <c r="D241" s="11"/>
      <c r="E241" s="11"/>
      <c r="H241" s="10"/>
      <c r="J241" s="10"/>
      <c r="M241" s="9"/>
    </row>
    <row r="242" spans="4:13" ht="12.75" customHeight="1">
      <c r="D242" s="11"/>
      <c r="E242" s="11"/>
      <c r="H242" s="10"/>
      <c r="J242" s="10"/>
      <c r="M242" s="9"/>
    </row>
    <row r="243" spans="4:13" ht="12.75" customHeight="1">
      <c r="D243" s="11"/>
      <c r="E243" s="11"/>
      <c r="H243" s="10"/>
      <c r="J243" s="10"/>
      <c r="M243" s="9"/>
    </row>
    <row r="244" spans="4:13" ht="12.75" customHeight="1">
      <c r="D244" s="11"/>
      <c r="E244" s="11"/>
      <c r="H244" s="10"/>
      <c r="J244" s="10"/>
      <c r="M244" s="9"/>
    </row>
    <row r="245" spans="4:13" ht="12.75" customHeight="1">
      <c r="D245" s="11"/>
      <c r="E245" s="11"/>
      <c r="H245" s="10"/>
      <c r="J245" s="10"/>
      <c r="M245" s="9"/>
    </row>
    <row r="246" spans="4:13" ht="12.75" customHeight="1">
      <c r="D246" s="11"/>
      <c r="E246" s="11"/>
      <c r="H246" s="10"/>
      <c r="J246" s="10"/>
      <c r="M246" s="9"/>
    </row>
    <row r="247" spans="4:13" ht="12.75" customHeight="1">
      <c r="D247" s="11"/>
      <c r="E247" s="11"/>
      <c r="H247" s="10"/>
      <c r="J247" s="10"/>
      <c r="M247" s="9"/>
    </row>
    <row r="248" spans="4:13" ht="12.75" customHeight="1">
      <c r="D248" s="11"/>
      <c r="E248" s="11"/>
      <c r="H248" s="10"/>
      <c r="J248" s="10"/>
      <c r="M248" s="9"/>
    </row>
    <row r="249" spans="4:13" ht="12.75" customHeight="1">
      <c r="D249" s="11"/>
      <c r="E249" s="11"/>
      <c r="H249" s="10"/>
      <c r="J249" s="10"/>
      <c r="M249" s="9"/>
    </row>
    <row r="250" spans="4:13" ht="12.75" customHeight="1">
      <c r="D250" s="11"/>
      <c r="E250" s="11"/>
      <c r="H250" s="10"/>
      <c r="J250" s="10"/>
      <c r="M250" s="9"/>
    </row>
    <row r="251" spans="4:13" ht="12.75" customHeight="1">
      <c r="D251" s="11"/>
      <c r="E251" s="11"/>
      <c r="H251" s="10"/>
      <c r="J251" s="10"/>
      <c r="M251" s="9"/>
    </row>
    <row r="252" spans="4:13" ht="12.75" customHeight="1">
      <c r="D252" s="11"/>
      <c r="E252" s="11"/>
      <c r="H252" s="10"/>
      <c r="J252" s="10"/>
      <c r="M252" s="9"/>
    </row>
    <row r="253" spans="4:13" ht="12.75" customHeight="1">
      <c r="D253" s="11"/>
      <c r="E253" s="11"/>
      <c r="H253" s="10"/>
      <c r="J253" s="10"/>
      <c r="M253" s="9"/>
    </row>
    <row r="254" spans="4:13" ht="12.75" customHeight="1">
      <c r="D254" s="11"/>
      <c r="E254" s="11"/>
      <c r="H254" s="10"/>
      <c r="J254" s="10"/>
      <c r="M254" s="9"/>
    </row>
    <row r="255" spans="4:13" ht="12.75" customHeight="1">
      <c r="D255" s="11"/>
      <c r="E255" s="11"/>
      <c r="H255" s="10"/>
      <c r="J255" s="10"/>
      <c r="M255" s="9"/>
    </row>
    <row r="256" spans="4:13" ht="12.75" customHeight="1">
      <c r="D256" s="11"/>
      <c r="E256" s="11"/>
      <c r="H256" s="10"/>
      <c r="J256" s="10"/>
      <c r="M256" s="9"/>
    </row>
    <row r="257" spans="4:13" ht="12.75" customHeight="1">
      <c r="D257" s="11"/>
      <c r="E257" s="11"/>
      <c r="H257" s="10"/>
      <c r="J257" s="10"/>
      <c r="M257" s="9"/>
    </row>
    <row r="258" spans="4:13" ht="12.75" customHeight="1">
      <c r="D258" s="11"/>
      <c r="E258" s="11"/>
      <c r="H258" s="10"/>
      <c r="J258" s="10"/>
      <c r="M258" s="9"/>
    </row>
    <row r="259" spans="4:13" ht="12.75" customHeight="1">
      <c r="D259" s="11"/>
      <c r="E259" s="11"/>
      <c r="H259" s="10"/>
      <c r="J259" s="10"/>
      <c r="M259" s="9"/>
    </row>
    <row r="260" spans="4:13" ht="12.75" customHeight="1">
      <c r="D260" s="11"/>
      <c r="E260" s="11"/>
      <c r="H260" s="10"/>
      <c r="J260" s="10"/>
      <c r="M260" s="9"/>
    </row>
    <row r="261" spans="4:13" ht="12.75" customHeight="1">
      <c r="D261" s="11"/>
      <c r="E261" s="11"/>
      <c r="H261" s="10"/>
      <c r="J261" s="10"/>
      <c r="M261" s="9"/>
    </row>
    <row r="262" spans="4:13" ht="12.75" customHeight="1">
      <c r="D262" s="11"/>
      <c r="E262" s="11"/>
      <c r="H262" s="10"/>
      <c r="J262" s="10"/>
      <c r="M262" s="9"/>
    </row>
    <row r="263" spans="4:13" ht="12.75" customHeight="1">
      <c r="D263" s="11"/>
      <c r="E263" s="11"/>
      <c r="H263" s="10"/>
      <c r="J263" s="10"/>
      <c r="M263" s="9"/>
    </row>
    <row r="264" spans="4:13" ht="12.75" customHeight="1">
      <c r="D264" s="11"/>
      <c r="E264" s="11"/>
      <c r="H264" s="10"/>
      <c r="J264" s="10"/>
      <c r="M264" s="9"/>
    </row>
    <row r="265" spans="4:13" ht="12.75" customHeight="1">
      <c r="D265" s="11"/>
      <c r="E265" s="11"/>
      <c r="H265" s="10"/>
      <c r="J265" s="10"/>
      <c r="M265" s="9"/>
    </row>
    <row r="266" spans="4:13" ht="12.75" customHeight="1">
      <c r="D266" s="11"/>
      <c r="E266" s="11"/>
      <c r="H266" s="10"/>
      <c r="J266" s="10"/>
      <c r="M266" s="9"/>
    </row>
    <row r="267" spans="4:13" ht="12.75" customHeight="1">
      <c r="D267" s="11"/>
      <c r="E267" s="11"/>
      <c r="H267" s="10"/>
      <c r="J267" s="10"/>
      <c r="M267" s="9"/>
    </row>
    <row r="268" spans="4:13" ht="12.75" customHeight="1">
      <c r="D268" s="11"/>
      <c r="E268" s="11"/>
      <c r="H268" s="10"/>
      <c r="J268" s="10"/>
      <c r="M268" s="9"/>
    </row>
    <row r="269" spans="4:13" ht="12.75" customHeight="1">
      <c r="D269" s="11"/>
      <c r="E269" s="11"/>
      <c r="H269" s="10"/>
      <c r="J269" s="10"/>
      <c r="M269" s="9"/>
    </row>
    <row r="270" spans="4:13" ht="12.75" customHeight="1">
      <c r="D270" s="11"/>
      <c r="E270" s="11"/>
      <c r="H270" s="10"/>
      <c r="J270" s="10"/>
      <c r="M270" s="9"/>
    </row>
    <row r="271" spans="4:13" ht="12.75" customHeight="1">
      <c r="D271" s="11"/>
      <c r="E271" s="11"/>
      <c r="H271" s="10"/>
      <c r="J271" s="10"/>
      <c r="M271" s="9"/>
    </row>
    <row r="272" spans="4:13" ht="12.75" customHeight="1">
      <c r="D272" s="11"/>
      <c r="E272" s="11"/>
      <c r="H272" s="10"/>
      <c r="J272" s="10"/>
      <c r="M272" s="9"/>
    </row>
    <row r="273" spans="4:13" ht="12.75" customHeight="1">
      <c r="D273" s="11"/>
      <c r="E273" s="11"/>
      <c r="H273" s="10"/>
      <c r="J273" s="10"/>
      <c r="M273" s="9"/>
    </row>
    <row r="274" spans="4:13" ht="12.75" customHeight="1">
      <c r="D274" s="11"/>
      <c r="E274" s="11"/>
      <c r="H274" s="10"/>
      <c r="J274" s="10"/>
      <c r="M274" s="9"/>
    </row>
    <row r="275" spans="4:13" ht="12.75" customHeight="1">
      <c r="D275" s="11"/>
      <c r="E275" s="11"/>
      <c r="H275" s="10"/>
      <c r="J275" s="10"/>
      <c r="M275" s="9"/>
    </row>
    <row r="276" spans="4:13" ht="12.75" customHeight="1">
      <c r="D276" s="11"/>
      <c r="E276" s="11"/>
      <c r="H276" s="10"/>
      <c r="J276" s="10"/>
      <c r="M276" s="9"/>
    </row>
    <row r="277" spans="4:13" ht="12.75" customHeight="1">
      <c r="D277" s="11"/>
      <c r="E277" s="11"/>
      <c r="H277" s="10"/>
      <c r="J277" s="10"/>
      <c r="M277" s="9"/>
    </row>
    <row r="278" spans="4:13" ht="12.75" customHeight="1">
      <c r="D278" s="11"/>
      <c r="E278" s="11"/>
      <c r="H278" s="10"/>
      <c r="J278" s="10"/>
      <c r="M278" s="9"/>
    </row>
    <row r="279" spans="4:13" ht="12.75" customHeight="1">
      <c r="D279" s="11"/>
      <c r="E279" s="11"/>
      <c r="H279" s="10"/>
      <c r="J279" s="10"/>
      <c r="M279" s="9"/>
    </row>
    <row r="280" spans="4:13" ht="12.75" customHeight="1">
      <c r="D280" s="11"/>
      <c r="E280" s="11"/>
      <c r="H280" s="10"/>
      <c r="J280" s="10"/>
      <c r="M280" s="9"/>
    </row>
    <row r="281" spans="4:13" ht="12.75" customHeight="1">
      <c r="D281" s="11"/>
      <c r="E281" s="11"/>
      <c r="H281" s="10"/>
      <c r="J281" s="10"/>
      <c r="M281" s="9"/>
    </row>
    <row r="282" spans="4:13" ht="12.75" customHeight="1">
      <c r="D282" s="11"/>
      <c r="E282" s="11"/>
      <c r="H282" s="10"/>
      <c r="J282" s="10"/>
      <c r="M282" s="9"/>
    </row>
    <row r="283" spans="4:13" ht="12.75" customHeight="1">
      <c r="D283" s="11"/>
      <c r="E283" s="11"/>
      <c r="H283" s="10"/>
      <c r="J283" s="10"/>
      <c r="M283" s="9"/>
    </row>
    <row r="284" spans="4:13" ht="12.75" customHeight="1">
      <c r="D284" s="11"/>
      <c r="E284" s="11"/>
      <c r="H284" s="10"/>
      <c r="J284" s="10"/>
      <c r="M284" s="9"/>
    </row>
    <row r="285" spans="4:13" ht="12.75" customHeight="1">
      <c r="D285" s="11"/>
      <c r="E285" s="11"/>
      <c r="H285" s="10"/>
      <c r="J285" s="10"/>
      <c r="M285" s="9"/>
    </row>
    <row r="286" spans="4:13" ht="12.75" customHeight="1">
      <c r="D286" s="11"/>
      <c r="E286" s="11"/>
      <c r="H286" s="10"/>
      <c r="J286" s="10"/>
      <c r="M286" s="9"/>
    </row>
    <row r="287" spans="4:13" ht="12.75" customHeight="1">
      <c r="D287" s="11"/>
      <c r="E287" s="11"/>
      <c r="H287" s="10"/>
      <c r="J287" s="10"/>
      <c r="M287" s="9"/>
    </row>
    <row r="288" spans="4:13" ht="12.75" customHeight="1">
      <c r="D288" s="11"/>
      <c r="E288" s="11"/>
      <c r="H288" s="10"/>
      <c r="J288" s="10"/>
      <c r="M288" s="9"/>
    </row>
    <row r="289" spans="4:13" ht="12.75" customHeight="1">
      <c r="D289" s="11"/>
      <c r="E289" s="11"/>
      <c r="H289" s="10"/>
      <c r="J289" s="10"/>
      <c r="M289" s="9"/>
    </row>
    <row r="290" spans="4:13" ht="12.75" customHeight="1">
      <c r="D290" s="11"/>
      <c r="E290" s="11"/>
      <c r="H290" s="10"/>
      <c r="J290" s="10"/>
      <c r="M290" s="9"/>
    </row>
    <row r="291" spans="4:13" ht="12.75" customHeight="1">
      <c r="D291" s="11"/>
      <c r="E291" s="11"/>
      <c r="H291" s="10"/>
      <c r="J291" s="10"/>
      <c r="M291" s="9"/>
    </row>
    <row r="292" spans="4:13" ht="12.75" customHeight="1">
      <c r="D292" s="11"/>
      <c r="E292" s="11"/>
      <c r="H292" s="10"/>
      <c r="J292" s="10"/>
      <c r="M292" s="9"/>
    </row>
    <row r="293" spans="4:13" ht="12.75" customHeight="1">
      <c r="D293" s="11"/>
      <c r="E293" s="11"/>
      <c r="H293" s="10"/>
      <c r="J293" s="10"/>
      <c r="M293" s="9"/>
    </row>
    <row r="294" spans="4:13" ht="12.75" customHeight="1">
      <c r="D294" s="11"/>
      <c r="E294" s="11"/>
      <c r="H294" s="10"/>
      <c r="J294" s="10"/>
      <c r="M294" s="9"/>
    </row>
    <row r="295" spans="4:13" ht="12.75" customHeight="1">
      <c r="D295" s="11"/>
      <c r="E295" s="11"/>
      <c r="H295" s="10"/>
      <c r="J295" s="10"/>
      <c r="M295" s="9"/>
    </row>
    <row r="296" spans="4:13" ht="12.75" customHeight="1">
      <c r="D296" s="11"/>
      <c r="E296" s="11"/>
      <c r="H296" s="10"/>
      <c r="J296" s="10"/>
      <c r="M296" s="9"/>
    </row>
    <row r="297" spans="4:13" ht="12.75" customHeight="1">
      <c r="D297" s="11"/>
      <c r="E297" s="11"/>
      <c r="H297" s="10"/>
      <c r="J297" s="10"/>
      <c r="M297" s="9"/>
    </row>
    <row r="298" spans="4:13" ht="12.75" customHeight="1">
      <c r="D298" s="11"/>
      <c r="E298" s="11"/>
      <c r="H298" s="10"/>
      <c r="J298" s="10"/>
      <c r="M298" s="9"/>
    </row>
    <row r="299" spans="4:13" ht="12.75" customHeight="1">
      <c r="D299" s="11"/>
      <c r="E299" s="11"/>
      <c r="H299" s="10"/>
      <c r="J299" s="10"/>
      <c r="M299" s="9"/>
    </row>
    <row r="300" spans="4:13" ht="12.75" customHeight="1">
      <c r="D300" s="11"/>
      <c r="E300" s="11"/>
      <c r="H300" s="10"/>
      <c r="J300" s="10"/>
      <c r="M300" s="9"/>
    </row>
    <row r="301" spans="4:13" ht="12.75" customHeight="1">
      <c r="D301" s="11"/>
      <c r="E301" s="11"/>
      <c r="H301" s="10"/>
      <c r="J301" s="10"/>
      <c r="M301" s="9"/>
    </row>
    <row r="302" spans="4:13" ht="12.75" customHeight="1">
      <c r="D302" s="11"/>
      <c r="E302" s="11"/>
      <c r="H302" s="10"/>
      <c r="J302" s="10"/>
      <c r="M302" s="9"/>
    </row>
    <row r="303" spans="4:13" ht="12.75" customHeight="1">
      <c r="D303" s="11"/>
      <c r="E303" s="11"/>
      <c r="H303" s="10"/>
      <c r="J303" s="10"/>
      <c r="M303" s="9"/>
    </row>
    <row r="304" spans="4:13" ht="12.75" customHeight="1">
      <c r="D304" s="11"/>
      <c r="E304" s="11"/>
      <c r="H304" s="10"/>
      <c r="J304" s="10"/>
      <c r="M304" s="9"/>
    </row>
    <row r="305" spans="4:13" ht="12.75" customHeight="1">
      <c r="D305" s="11"/>
      <c r="E305" s="11"/>
      <c r="H305" s="10"/>
      <c r="J305" s="10"/>
      <c r="M305" s="9"/>
    </row>
    <row r="306" spans="4:13" ht="12.75" customHeight="1">
      <c r="D306" s="11"/>
      <c r="E306" s="11"/>
      <c r="H306" s="10"/>
      <c r="J306" s="10"/>
      <c r="M306" s="9"/>
    </row>
    <row r="307" spans="4:13" ht="12.75" customHeight="1">
      <c r="D307" s="11"/>
      <c r="E307" s="11"/>
      <c r="H307" s="10"/>
      <c r="J307" s="10"/>
      <c r="M307" s="9"/>
    </row>
    <row r="308" spans="4:13" ht="12.75" customHeight="1">
      <c r="D308" s="11"/>
      <c r="E308" s="11"/>
      <c r="H308" s="10"/>
      <c r="J308" s="10"/>
      <c r="M308" s="9"/>
    </row>
    <row r="309" spans="4:13" ht="12.75" customHeight="1">
      <c r="D309" s="11"/>
      <c r="E309" s="11"/>
      <c r="H309" s="10"/>
      <c r="J309" s="10"/>
      <c r="M309" s="9"/>
    </row>
    <row r="310" spans="4:13" ht="12.75" customHeight="1">
      <c r="D310" s="11"/>
      <c r="E310" s="11"/>
      <c r="H310" s="10"/>
      <c r="J310" s="10"/>
      <c r="M310" s="9"/>
    </row>
    <row r="311" spans="4:13" ht="12.75" customHeight="1">
      <c r="D311" s="11"/>
      <c r="E311" s="11"/>
      <c r="H311" s="10"/>
      <c r="J311" s="10"/>
      <c r="M311" s="9"/>
    </row>
    <row r="312" spans="4:13" ht="12.75" customHeight="1">
      <c r="D312" s="11"/>
      <c r="E312" s="11"/>
      <c r="H312" s="10"/>
      <c r="J312" s="10"/>
      <c r="M312" s="9"/>
    </row>
    <row r="313" spans="4:13" ht="12.75" customHeight="1">
      <c r="D313" s="11"/>
      <c r="E313" s="11"/>
      <c r="H313" s="10"/>
      <c r="J313" s="10"/>
      <c r="M313" s="9"/>
    </row>
    <row r="314" spans="4:13" ht="12.75" customHeight="1">
      <c r="D314" s="11"/>
      <c r="E314" s="11"/>
      <c r="H314" s="10"/>
      <c r="J314" s="10"/>
      <c r="M314" s="9"/>
    </row>
    <row r="315" spans="4:13" ht="12.75" customHeight="1">
      <c r="D315" s="11"/>
      <c r="E315" s="11"/>
      <c r="H315" s="10"/>
      <c r="J315" s="10"/>
      <c r="M315" s="9"/>
    </row>
    <row r="316" spans="4:13" ht="12.75" customHeight="1">
      <c r="D316" s="11"/>
      <c r="E316" s="11"/>
      <c r="H316" s="10"/>
      <c r="J316" s="10"/>
      <c r="M316" s="9"/>
    </row>
    <row r="317" spans="4:13" ht="12.75" customHeight="1">
      <c r="D317" s="11"/>
      <c r="E317" s="11"/>
      <c r="H317" s="10"/>
      <c r="J317" s="10"/>
      <c r="M317" s="9"/>
    </row>
    <row r="318" spans="4:13" ht="12.75" customHeight="1">
      <c r="D318" s="11"/>
      <c r="E318" s="11"/>
      <c r="H318" s="10"/>
      <c r="J318" s="10"/>
      <c r="M318" s="9"/>
    </row>
    <row r="319" spans="4:13" ht="12.75" customHeight="1">
      <c r="D319" s="11"/>
      <c r="E319" s="11"/>
      <c r="H319" s="10"/>
      <c r="J319" s="10"/>
      <c r="M319" s="9"/>
    </row>
    <row r="320" spans="4:13" ht="12.75" customHeight="1">
      <c r="D320" s="11"/>
      <c r="E320" s="11"/>
      <c r="H320" s="10"/>
      <c r="J320" s="10"/>
      <c r="M320" s="9"/>
    </row>
    <row r="321" spans="4:13" ht="12.75" customHeight="1">
      <c r="D321" s="11"/>
      <c r="E321" s="11"/>
      <c r="H321" s="10"/>
      <c r="J321" s="10"/>
      <c r="M321" s="9"/>
    </row>
    <row r="322" spans="4:13" ht="12.75" customHeight="1">
      <c r="D322" s="11"/>
      <c r="E322" s="11"/>
      <c r="H322" s="10"/>
      <c r="J322" s="10"/>
      <c r="M322" s="9"/>
    </row>
    <row r="323" spans="4:13" ht="12.75" customHeight="1">
      <c r="D323" s="11"/>
      <c r="E323" s="11"/>
      <c r="H323" s="10"/>
      <c r="J323" s="10"/>
      <c r="M323" s="9"/>
    </row>
    <row r="324" spans="4:13" ht="12.75" customHeight="1">
      <c r="D324" s="11"/>
      <c r="E324" s="11"/>
      <c r="H324" s="10"/>
      <c r="J324" s="10"/>
      <c r="M324" s="9"/>
    </row>
    <row r="325" spans="4:13" ht="12.75" customHeight="1">
      <c r="D325" s="11"/>
      <c r="E325" s="11"/>
      <c r="H325" s="10"/>
      <c r="J325" s="10"/>
      <c r="M325" s="9"/>
    </row>
    <row r="326" spans="4:13" ht="12.75" customHeight="1">
      <c r="D326" s="11"/>
      <c r="E326" s="11"/>
      <c r="H326" s="10"/>
      <c r="J326" s="10"/>
      <c r="M326" s="9"/>
    </row>
    <row r="327" spans="4:13" ht="12.75" customHeight="1">
      <c r="D327" s="11"/>
      <c r="E327" s="11"/>
      <c r="H327" s="10"/>
      <c r="J327" s="10"/>
      <c r="M327" s="9"/>
    </row>
    <row r="328" spans="4:13" ht="12.75" customHeight="1">
      <c r="D328" s="11"/>
      <c r="E328" s="11"/>
      <c r="H328" s="10"/>
      <c r="J328" s="10"/>
      <c r="M328" s="9"/>
    </row>
    <row r="329" spans="4:13" ht="12.75" customHeight="1">
      <c r="D329" s="11"/>
      <c r="E329" s="11"/>
      <c r="H329" s="10"/>
      <c r="J329" s="10"/>
      <c r="M329" s="9"/>
    </row>
    <row r="330" spans="4:13" ht="12.75" customHeight="1">
      <c r="D330" s="11"/>
      <c r="E330" s="11"/>
      <c r="H330" s="10"/>
      <c r="J330" s="10"/>
      <c r="M330" s="9"/>
    </row>
    <row r="331" spans="4:13" ht="12.75" customHeight="1">
      <c r="D331" s="11"/>
      <c r="E331" s="11"/>
      <c r="H331" s="10"/>
      <c r="J331" s="10"/>
      <c r="M331" s="9"/>
    </row>
    <row r="332" spans="4:13" ht="12.75" customHeight="1">
      <c r="D332" s="11"/>
      <c r="E332" s="11"/>
      <c r="H332" s="10"/>
      <c r="J332" s="10"/>
      <c r="M332" s="9"/>
    </row>
    <row r="333" spans="4:13" ht="12.75" customHeight="1">
      <c r="D333" s="11"/>
      <c r="E333" s="11"/>
      <c r="H333" s="10"/>
      <c r="J333" s="10"/>
      <c r="M333" s="9"/>
    </row>
    <row r="334" spans="4:13" ht="12.75" customHeight="1">
      <c r="D334" s="11"/>
      <c r="E334" s="11"/>
      <c r="H334" s="10"/>
      <c r="J334" s="10"/>
      <c r="M334" s="9"/>
    </row>
    <row r="335" spans="4:13" ht="12.75" customHeight="1">
      <c r="D335" s="11"/>
      <c r="E335" s="11"/>
      <c r="H335" s="10"/>
      <c r="J335" s="10"/>
      <c r="M335" s="9"/>
    </row>
    <row r="336" spans="4:13" ht="12.75" customHeight="1">
      <c r="D336" s="11"/>
      <c r="E336" s="11"/>
      <c r="H336" s="10"/>
      <c r="J336" s="10"/>
      <c r="M336" s="9"/>
    </row>
    <row r="337" spans="4:13" ht="12.75" customHeight="1">
      <c r="D337" s="11"/>
      <c r="E337" s="11"/>
      <c r="H337" s="10"/>
      <c r="J337" s="10"/>
      <c r="M337" s="9"/>
    </row>
    <row r="338" spans="4:13" ht="12.75" customHeight="1">
      <c r="D338" s="11"/>
      <c r="E338" s="11"/>
      <c r="H338" s="10"/>
      <c r="J338" s="10"/>
      <c r="M338" s="9"/>
    </row>
    <row r="339" spans="4:13" ht="12.75" customHeight="1">
      <c r="D339" s="11"/>
      <c r="E339" s="11"/>
      <c r="H339" s="10"/>
      <c r="J339" s="10"/>
      <c r="M339" s="9"/>
    </row>
    <row r="340" spans="4:13" ht="12.75" customHeight="1">
      <c r="D340" s="11"/>
      <c r="E340" s="11"/>
      <c r="H340" s="10"/>
      <c r="J340" s="10"/>
      <c r="M340" s="9"/>
    </row>
    <row r="341" spans="4:13" ht="12.75" customHeight="1">
      <c r="D341" s="11"/>
      <c r="E341" s="11"/>
      <c r="H341" s="10"/>
      <c r="J341" s="10"/>
      <c r="M341" s="9"/>
    </row>
    <row r="342" spans="4:13" ht="12.75" customHeight="1">
      <c r="D342" s="11"/>
      <c r="E342" s="11"/>
      <c r="H342" s="10"/>
      <c r="J342" s="10"/>
      <c r="M342" s="9"/>
    </row>
    <row r="343" spans="4:13" ht="12.75" customHeight="1">
      <c r="D343" s="11"/>
      <c r="E343" s="11"/>
      <c r="H343" s="10"/>
      <c r="J343" s="10"/>
      <c r="M343" s="9"/>
    </row>
    <row r="344" spans="4:13" ht="12.75" customHeight="1">
      <c r="D344" s="11"/>
      <c r="E344" s="11"/>
      <c r="H344" s="10"/>
      <c r="J344" s="10"/>
      <c r="M344" s="9"/>
    </row>
    <row r="345" spans="4:13" ht="12.75" customHeight="1">
      <c r="D345" s="11"/>
      <c r="E345" s="11"/>
      <c r="H345" s="10"/>
      <c r="J345" s="10"/>
      <c r="M345" s="9"/>
    </row>
    <row r="346" spans="4:13" ht="12.75" customHeight="1">
      <c r="D346" s="11"/>
      <c r="E346" s="11"/>
      <c r="H346" s="10"/>
      <c r="J346" s="10"/>
      <c r="M346" s="9"/>
    </row>
    <row r="347" spans="4:13" ht="12.75" customHeight="1">
      <c r="D347" s="11"/>
      <c r="E347" s="11"/>
      <c r="H347" s="10"/>
      <c r="J347" s="10"/>
      <c r="M347" s="9"/>
    </row>
    <row r="348" spans="4:13" ht="12.75" customHeight="1">
      <c r="D348" s="11"/>
      <c r="E348" s="11"/>
      <c r="H348" s="10"/>
      <c r="J348" s="10"/>
      <c r="M348" s="9"/>
    </row>
    <row r="349" spans="4:13" ht="12.75" customHeight="1">
      <c r="D349" s="11"/>
      <c r="E349" s="11"/>
      <c r="H349" s="10"/>
      <c r="J349" s="10"/>
      <c r="M349" s="9"/>
    </row>
    <row r="350" spans="4:13" ht="12.75" customHeight="1">
      <c r="D350" s="11"/>
      <c r="E350" s="11"/>
      <c r="H350" s="10"/>
      <c r="J350" s="10"/>
      <c r="M350" s="9"/>
    </row>
    <row r="351" spans="4:13" ht="12.75" customHeight="1">
      <c r="D351" s="11"/>
      <c r="E351" s="11"/>
      <c r="H351" s="10"/>
      <c r="J351" s="10"/>
      <c r="M351" s="9"/>
    </row>
    <row r="352" spans="4:13" ht="12.75" customHeight="1">
      <c r="D352" s="11"/>
      <c r="E352" s="11"/>
      <c r="H352" s="10"/>
      <c r="J352" s="10"/>
      <c r="M352" s="9"/>
    </row>
    <row r="353" spans="4:13" ht="12.75" customHeight="1">
      <c r="D353" s="11"/>
      <c r="E353" s="11"/>
      <c r="H353" s="10"/>
      <c r="J353" s="10"/>
      <c r="M353" s="9"/>
    </row>
    <row r="354" spans="4:13" ht="12.75" customHeight="1">
      <c r="D354" s="11"/>
      <c r="E354" s="11"/>
      <c r="H354" s="10"/>
      <c r="J354" s="10"/>
      <c r="M354" s="9"/>
    </row>
    <row r="355" spans="4:13" ht="12.75" customHeight="1">
      <c r="D355" s="11"/>
      <c r="E355" s="11"/>
      <c r="H355" s="10"/>
      <c r="J355" s="10"/>
      <c r="M355" s="9"/>
    </row>
    <row r="356" spans="4:13" ht="12.75" customHeight="1">
      <c r="D356" s="11"/>
      <c r="E356" s="11"/>
      <c r="H356" s="10"/>
      <c r="J356" s="10"/>
      <c r="M356" s="9"/>
    </row>
    <row r="357" spans="4:13" ht="12.75" customHeight="1">
      <c r="D357" s="11"/>
      <c r="E357" s="11"/>
      <c r="H357" s="10"/>
      <c r="J357" s="10"/>
      <c r="M357" s="9"/>
    </row>
    <row r="358" spans="4:13" ht="12.75" customHeight="1">
      <c r="D358" s="11"/>
      <c r="E358" s="11"/>
      <c r="H358" s="10"/>
      <c r="J358" s="10"/>
      <c r="M358" s="9"/>
    </row>
    <row r="359" spans="4:13" ht="12.75" customHeight="1">
      <c r="D359" s="11"/>
      <c r="E359" s="11"/>
      <c r="H359" s="10"/>
      <c r="J359" s="10"/>
      <c r="M359" s="9"/>
    </row>
    <row r="360" spans="4:13" ht="12.75" customHeight="1">
      <c r="D360" s="11"/>
      <c r="E360" s="11"/>
      <c r="H360" s="10"/>
      <c r="J360" s="10"/>
      <c r="M360" s="9"/>
    </row>
    <row r="361" spans="4:13" ht="12.75" customHeight="1">
      <c r="D361" s="11"/>
      <c r="E361" s="11"/>
      <c r="H361" s="10"/>
      <c r="J361" s="10"/>
      <c r="M361" s="9"/>
    </row>
    <row r="362" spans="4:13" ht="12.75" customHeight="1">
      <c r="D362" s="11"/>
      <c r="E362" s="11"/>
      <c r="H362" s="10"/>
      <c r="J362" s="10"/>
      <c r="M362" s="9"/>
    </row>
    <row r="363" spans="4:13" ht="12.75" customHeight="1">
      <c r="D363" s="11"/>
      <c r="E363" s="11"/>
      <c r="H363" s="10"/>
      <c r="J363" s="10"/>
      <c r="M363" s="9"/>
    </row>
    <row r="364" spans="4:13" ht="12.75" customHeight="1">
      <c r="D364" s="11"/>
      <c r="E364" s="11"/>
      <c r="H364" s="10"/>
      <c r="J364" s="10"/>
      <c r="M364" s="9"/>
    </row>
    <row r="365" spans="4:13" ht="12.75" customHeight="1">
      <c r="D365" s="11"/>
      <c r="E365" s="11"/>
      <c r="H365" s="10"/>
      <c r="J365" s="10"/>
      <c r="M365" s="9"/>
    </row>
    <row r="366" spans="4:13" ht="12.75" customHeight="1">
      <c r="D366" s="11"/>
      <c r="E366" s="11"/>
      <c r="H366" s="10"/>
      <c r="J366" s="10"/>
      <c r="M366" s="9"/>
    </row>
    <row r="367" spans="4:13" ht="12.75" customHeight="1">
      <c r="D367" s="11"/>
      <c r="E367" s="11"/>
      <c r="H367" s="10"/>
      <c r="J367" s="10"/>
      <c r="M367" s="9"/>
    </row>
    <row r="368" spans="4:13" ht="12.75" customHeight="1">
      <c r="D368" s="11"/>
      <c r="E368" s="11"/>
      <c r="H368" s="10"/>
      <c r="J368" s="10"/>
      <c r="M368" s="9"/>
    </row>
    <row r="369" spans="4:13" ht="12.75" customHeight="1">
      <c r="D369" s="11"/>
      <c r="E369" s="11"/>
      <c r="H369" s="10"/>
      <c r="J369" s="10"/>
      <c r="M369" s="9"/>
    </row>
    <row r="370" spans="4:13" ht="12.75" customHeight="1">
      <c r="D370" s="11"/>
      <c r="E370" s="11"/>
      <c r="H370" s="10"/>
      <c r="J370" s="10"/>
      <c r="M370" s="9"/>
    </row>
    <row r="371" spans="4:13" ht="12.75" customHeight="1">
      <c r="D371" s="11"/>
      <c r="E371" s="11"/>
      <c r="H371" s="10"/>
      <c r="J371" s="10"/>
      <c r="M371" s="9"/>
    </row>
    <row r="372" spans="4:13" ht="12.75" customHeight="1">
      <c r="D372" s="11"/>
      <c r="E372" s="11"/>
      <c r="H372" s="10"/>
      <c r="J372" s="10"/>
      <c r="M372" s="9"/>
    </row>
  </sheetData>
  <sheetProtection/>
  <mergeCells count="78">
    <mergeCell ref="C59:F59"/>
    <mergeCell ref="C60:F60"/>
    <mergeCell ref="C61:F61"/>
    <mergeCell ref="G5:K5"/>
    <mergeCell ref="A26:E26"/>
    <mergeCell ref="A6:E6"/>
    <mergeCell ref="A39:E39"/>
    <mergeCell ref="A52:E52"/>
    <mergeCell ref="C2:F2"/>
    <mergeCell ref="C3:F3"/>
    <mergeCell ref="C4:F4"/>
    <mergeCell ref="A84:T84"/>
    <mergeCell ref="N3:P3"/>
    <mergeCell ref="N4:P4"/>
    <mergeCell ref="A58:T58"/>
    <mergeCell ref="O59:P59"/>
    <mergeCell ref="R59:T59"/>
    <mergeCell ref="N60:P60"/>
    <mergeCell ref="N61:P61"/>
    <mergeCell ref="B22:D22"/>
    <mergeCell ref="B19:C19"/>
    <mergeCell ref="D36:F36"/>
    <mergeCell ref="B20:D20"/>
    <mergeCell ref="J43:K43"/>
    <mergeCell ref="J45:K45"/>
    <mergeCell ref="J36:K36"/>
    <mergeCell ref="D49:F49"/>
    <mergeCell ref="N32:O32"/>
    <mergeCell ref="N8:O8"/>
    <mergeCell ref="N9:O9"/>
    <mergeCell ref="N10:O10"/>
    <mergeCell ref="N11:O11"/>
    <mergeCell ref="A75:B76"/>
    <mergeCell ref="A28:C28"/>
    <mergeCell ref="A32:C32"/>
    <mergeCell ref="A41:C41"/>
    <mergeCell ref="A45:C45"/>
    <mergeCell ref="A74:B74"/>
    <mergeCell ref="N28:O28"/>
    <mergeCell ref="N30:O30"/>
    <mergeCell ref="N43:O43"/>
    <mergeCell ref="N19:O19"/>
    <mergeCell ref="H17:I17"/>
    <mergeCell ref="J34:K34"/>
    <mergeCell ref="J41:K41"/>
    <mergeCell ref="J28:K28"/>
    <mergeCell ref="J30:K30"/>
    <mergeCell ref="J32:K32"/>
    <mergeCell ref="N56:O56"/>
    <mergeCell ref="H16:I16"/>
    <mergeCell ref="O2:P2"/>
    <mergeCell ref="R2:T2"/>
    <mergeCell ref="N14:O14"/>
    <mergeCell ref="N22:O22"/>
    <mergeCell ref="N23:O23"/>
    <mergeCell ref="H18:I18"/>
    <mergeCell ref="N47:O47"/>
    <mergeCell ref="N34:O34"/>
    <mergeCell ref="I13:L13"/>
    <mergeCell ref="Q78:T78"/>
    <mergeCell ref="H80:K80"/>
    <mergeCell ref="H79:K79"/>
    <mergeCell ref="N41:O41"/>
    <mergeCell ref="J49:K49"/>
    <mergeCell ref="O49:P49"/>
    <mergeCell ref="N45:O45"/>
    <mergeCell ref="J47:K47"/>
    <mergeCell ref="N55:O55"/>
    <mergeCell ref="L55:M55"/>
    <mergeCell ref="O69:P69"/>
    <mergeCell ref="M69:N69"/>
    <mergeCell ref="A1:T1"/>
    <mergeCell ref="N20:O20"/>
    <mergeCell ref="N21:O21"/>
    <mergeCell ref="K8:L8"/>
    <mergeCell ref="K9:L9"/>
    <mergeCell ref="K10:L10"/>
    <mergeCell ref="K11:L11"/>
  </mergeCells>
  <printOptions horizontalCentered="1" verticalCentered="1"/>
  <pageMargins left="0.3937007874015748" right="0.1968503937007874" top="0.4330708661417323" bottom="0.2362204724409449" header="0.15748031496062992" footer="0.1574803149606299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Pkk</dc:creator>
  <cp:keywords/>
  <dc:description/>
  <cp:lastModifiedBy>Personal</cp:lastModifiedBy>
  <cp:lastPrinted>2007-08-16T15:33:13Z</cp:lastPrinted>
  <dcterms:created xsi:type="dcterms:W3CDTF">1999-04-16T08:33:21Z</dcterms:created>
  <dcterms:modified xsi:type="dcterms:W3CDTF">2009-07-14T06:48:32Z</dcterms:modified>
  <cp:category/>
  <cp:version/>
  <cp:contentType/>
  <cp:contentStatus/>
</cp:coreProperties>
</file>