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240" yWindow="105" windowWidth="14805" windowHeight="8010" tabRatio="487"/>
  </bookViews>
  <sheets>
    <sheet name="Longit" sheetId="4" r:id="rId1"/>
  </sheets>
  <definedNames>
    <definedName name="_xlnm.Print_Area" localSheetId="0">Longit!$A$1:$O$82</definedName>
  </definedNames>
  <calcPr calcId="152511"/>
</workbook>
</file>

<file path=xl/calcChain.xml><?xml version="1.0" encoding="utf-8"?>
<calcChain xmlns="http://schemas.openxmlformats.org/spreadsheetml/2006/main">
  <c r="P16" i="4" l="1"/>
  <c r="A68" i="4"/>
  <c r="A69" i="4" s="1"/>
  <c r="A70" i="4" s="1"/>
  <c r="A71" i="4" s="1"/>
  <c r="A72" i="4" s="1"/>
  <c r="A73" i="4" s="1"/>
  <c r="A74" i="4" s="1"/>
  <c r="A75" i="4" l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76" i="4" l="1"/>
  <c r="D12" i="4"/>
  <c r="C16" i="4" l="1"/>
  <c r="P17" i="4" s="1"/>
  <c r="L16" i="4"/>
  <c r="P26" i="4" s="1"/>
  <c r="J16" i="4"/>
  <c r="P24" i="4" s="1"/>
  <c r="H16" i="4"/>
  <c r="P22" i="4" s="1"/>
  <c r="F16" i="4"/>
  <c r="P20" i="4" s="1"/>
  <c r="D16" i="4"/>
  <c r="P18" i="4" s="1"/>
  <c r="K16" i="4"/>
  <c r="P25" i="4" s="1"/>
  <c r="I16" i="4"/>
  <c r="P23" i="4" s="1"/>
  <c r="G16" i="4"/>
  <c r="P21" i="4" s="1"/>
  <c r="E16" i="4"/>
  <c r="P19" i="4" s="1"/>
  <c r="I12" i="4"/>
  <c r="B19" i="4" s="1"/>
  <c r="F12" i="4"/>
  <c r="A77" i="4"/>
  <c r="I19" i="4" l="1"/>
  <c r="K19" i="4"/>
  <c r="H19" i="4"/>
  <c r="J19" i="4"/>
  <c r="L19" i="4"/>
  <c r="B74" i="4"/>
  <c r="B75" i="4"/>
  <c r="B76" i="4"/>
  <c r="G19" i="4"/>
  <c r="C19" i="4"/>
  <c r="E19" i="4"/>
  <c r="F19" i="4"/>
  <c r="D19" i="4"/>
  <c r="B77" i="4"/>
  <c r="A78" i="4"/>
  <c r="B78" i="4" s="1"/>
  <c r="B68" i="4"/>
  <c r="B70" i="4"/>
  <c r="B72" i="4"/>
  <c r="B69" i="4"/>
  <c r="B71" i="4"/>
  <c r="B73" i="4"/>
  <c r="B18" i="4"/>
  <c r="B20" i="4"/>
  <c r="H20" i="4" l="1"/>
  <c r="J20" i="4"/>
  <c r="L20" i="4"/>
  <c r="I20" i="4"/>
  <c r="K20" i="4"/>
  <c r="L69" i="4"/>
  <c r="I69" i="4"/>
  <c r="K69" i="4"/>
  <c r="H69" i="4"/>
  <c r="J69" i="4"/>
  <c r="J18" i="4"/>
  <c r="K18" i="4"/>
  <c r="I18" i="4"/>
  <c r="L18" i="4"/>
  <c r="H18" i="4"/>
  <c r="J71" i="4"/>
  <c r="I71" i="4"/>
  <c r="K71" i="4"/>
  <c r="H71" i="4"/>
  <c r="L71" i="4"/>
  <c r="I72" i="4"/>
  <c r="H72" i="4"/>
  <c r="J72" i="4"/>
  <c r="L72" i="4"/>
  <c r="K72" i="4"/>
  <c r="K68" i="4"/>
  <c r="R25" i="4" s="1"/>
  <c r="H68" i="4"/>
  <c r="R22" i="4" s="1"/>
  <c r="J68" i="4"/>
  <c r="R24" i="4" s="1"/>
  <c r="L68" i="4"/>
  <c r="R26" i="4" s="1"/>
  <c r="R16" i="4"/>
  <c r="I68" i="4"/>
  <c r="R23" i="4" s="1"/>
  <c r="H77" i="4"/>
  <c r="L77" i="4"/>
  <c r="I77" i="4"/>
  <c r="K77" i="4"/>
  <c r="J77" i="4"/>
  <c r="E76" i="4"/>
  <c r="I76" i="4"/>
  <c r="H76" i="4"/>
  <c r="J76" i="4"/>
  <c r="L76" i="4"/>
  <c r="K76" i="4"/>
  <c r="I74" i="4"/>
  <c r="H74" i="4"/>
  <c r="J74" i="4"/>
  <c r="L74" i="4"/>
  <c r="K74" i="4"/>
  <c r="J73" i="4"/>
  <c r="I73" i="4"/>
  <c r="K73" i="4"/>
  <c r="H73" i="4"/>
  <c r="L73" i="4"/>
  <c r="K70" i="4"/>
  <c r="H70" i="4"/>
  <c r="J70" i="4"/>
  <c r="L70" i="4"/>
  <c r="I70" i="4"/>
  <c r="K78" i="4"/>
  <c r="H78" i="4"/>
  <c r="J78" i="4"/>
  <c r="L78" i="4"/>
  <c r="I78" i="4"/>
  <c r="H75" i="4"/>
  <c r="I75" i="4"/>
  <c r="K75" i="4"/>
  <c r="J75" i="4"/>
  <c r="L75" i="4"/>
  <c r="F76" i="4"/>
  <c r="G76" i="4"/>
  <c r="D76" i="4"/>
  <c r="C76" i="4"/>
  <c r="G75" i="4"/>
  <c r="E75" i="4"/>
  <c r="D75" i="4"/>
  <c r="C75" i="4"/>
  <c r="F75" i="4"/>
  <c r="G74" i="4"/>
  <c r="D74" i="4"/>
  <c r="E74" i="4"/>
  <c r="C74" i="4"/>
  <c r="F74" i="4"/>
  <c r="G71" i="4"/>
  <c r="C71" i="4"/>
  <c r="E71" i="4"/>
  <c r="E20" i="4"/>
  <c r="G20" i="4"/>
  <c r="C20" i="4"/>
  <c r="G73" i="4"/>
  <c r="E73" i="4"/>
  <c r="C73" i="4"/>
  <c r="G69" i="4"/>
  <c r="E69" i="4"/>
  <c r="C69" i="4"/>
  <c r="E70" i="4"/>
  <c r="G70" i="4"/>
  <c r="C70" i="4"/>
  <c r="E78" i="4"/>
  <c r="G78" i="4"/>
  <c r="C78" i="4"/>
  <c r="G18" i="4"/>
  <c r="C18" i="4"/>
  <c r="E18" i="4"/>
  <c r="E72" i="4"/>
  <c r="G72" i="4"/>
  <c r="C72" i="4"/>
  <c r="E68" i="4"/>
  <c r="R19" i="4" s="1"/>
  <c r="G68" i="4"/>
  <c r="R21" i="4" s="1"/>
  <c r="C68" i="4"/>
  <c r="R17" i="4" s="1"/>
  <c r="G77" i="4"/>
  <c r="E77" i="4"/>
  <c r="C77" i="4"/>
  <c r="F18" i="4"/>
  <c r="D18" i="4"/>
  <c r="D72" i="4"/>
  <c r="F72" i="4"/>
  <c r="D20" i="4"/>
  <c r="F20" i="4"/>
  <c r="F73" i="4"/>
  <c r="D73" i="4"/>
  <c r="F69" i="4"/>
  <c r="D69" i="4"/>
  <c r="D70" i="4"/>
  <c r="F70" i="4"/>
  <c r="D78" i="4"/>
  <c r="F78" i="4"/>
  <c r="F71" i="4"/>
  <c r="D71" i="4"/>
  <c r="D68" i="4"/>
  <c r="R18" i="4" s="1"/>
  <c r="F68" i="4"/>
  <c r="R20" i="4" s="1"/>
  <c r="F77" i="4"/>
  <c r="D77" i="4"/>
  <c r="B21" i="4"/>
  <c r="I21" i="4" l="1"/>
  <c r="K21" i="4"/>
  <c r="H21" i="4"/>
  <c r="J21" i="4"/>
  <c r="L21" i="4"/>
  <c r="G21" i="4"/>
  <c r="C21" i="4"/>
  <c r="E21" i="4"/>
  <c r="F21" i="4"/>
  <c r="D21" i="4"/>
  <c r="B22" i="4"/>
  <c r="H22" i="4" l="1"/>
  <c r="J22" i="4"/>
  <c r="L22" i="4"/>
  <c r="I22" i="4"/>
  <c r="K22" i="4"/>
  <c r="E22" i="4"/>
  <c r="G22" i="4"/>
  <c r="C22" i="4"/>
  <c r="D22" i="4"/>
  <c r="F22" i="4"/>
  <c r="B23" i="4"/>
  <c r="I23" i="4" l="1"/>
  <c r="K23" i="4"/>
  <c r="H23" i="4"/>
  <c r="J23" i="4"/>
  <c r="L23" i="4"/>
  <c r="G23" i="4"/>
  <c r="C23" i="4"/>
  <c r="E23" i="4"/>
  <c r="F23" i="4"/>
  <c r="D23" i="4"/>
  <c r="B24" i="4"/>
  <c r="H24" i="4" l="1"/>
  <c r="J24" i="4"/>
  <c r="L24" i="4"/>
  <c r="I24" i="4"/>
  <c r="K24" i="4"/>
  <c r="E24" i="4"/>
  <c r="G24" i="4"/>
  <c r="C24" i="4"/>
  <c r="D24" i="4"/>
  <c r="F24" i="4"/>
  <c r="B25" i="4"/>
  <c r="I25" i="4" l="1"/>
  <c r="K25" i="4"/>
  <c r="H25" i="4"/>
  <c r="J25" i="4"/>
  <c r="L25" i="4"/>
  <c r="G25" i="4"/>
  <c r="C25" i="4"/>
  <c r="E25" i="4"/>
  <c r="F25" i="4"/>
  <c r="D25" i="4"/>
  <c r="B26" i="4"/>
  <c r="H26" i="4" l="1"/>
  <c r="J26" i="4"/>
  <c r="L26" i="4"/>
  <c r="I26" i="4"/>
  <c r="K26" i="4"/>
  <c r="E26" i="4"/>
  <c r="G26" i="4"/>
  <c r="C26" i="4"/>
  <c r="D26" i="4"/>
  <c r="F26" i="4"/>
  <c r="B27" i="4"/>
  <c r="I27" i="4" l="1"/>
  <c r="K27" i="4"/>
  <c r="H27" i="4"/>
  <c r="J27" i="4"/>
  <c r="L27" i="4"/>
  <c r="G27" i="4"/>
  <c r="C27" i="4"/>
  <c r="E27" i="4"/>
  <c r="F27" i="4"/>
  <c r="D27" i="4"/>
  <c r="B28" i="4"/>
  <c r="H28" i="4" l="1"/>
  <c r="J28" i="4"/>
  <c r="L28" i="4"/>
  <c r="I28" i="4"/>
  <c r="K28" i="4"/>
  <c r="E28" i="4"/>
  <c r="G28" i="4"/>
  <c r="C28" i="4"/>
  <c r="D28" i="4"/>
  <c r="F28" i="4"/>
  <c r="B29" i="4"/>
  <c r="I29" i="4" l="1"/>
  <c r="K29" i="4"/>
  <c r="H29" i="4"/>
  <c r="J29" i="4"/>
  <c r="L29" i="4"/>
  <c r="G29" i="4"/>
  <c r="C29" i="4"/>
  <c r="E29" i="4"/>
  <c r="F29" i="4"/>
  <c r="D29" i="4"/>
  <c r="B30" i="4"/>
  <c r="H30" i="4" l="1"/>
  <c r="J30" i="4"/>
  <c r="L30" i="4"/>
  <c r="I30" i="4"/>
  <c r="K30" i="4"/>
  <c r="E30" i="4"/>
  <c r="G30" i="4"/>
  <c r="C30" i="4"/>
  <c r="D30" i="4"/>
  <c r="F30" i="4"/>
  <c r="B31" i="4"/>
  <c r="I31" i="4" l="1"/>
  <c r="K31" i="4"/>
  <c r="H31" i="4"/>
  <c r="J31" i="4"/>
  <c r="L31" i="4"/>
  <c r="G31" i="4"/>
  <c r="C31" i="4"/>
  <c r="E31" i="4"/>
  <c r="F31" i="4"/>
  <c r="D31" i="4"/>
  <c r="B32" i="4"/>
  <c r="H32" i="4" l="1"/>
  <c r="J32" i="4"/>
  <c r="L32" i="4"/>
  <c r="I32" i="4"/>
  <c r="K32" i="4"/>
  <c r="E32" i="4"/>
  <c r="G32" i="4"/>
  <c r="C32" i="4"/>
  <c r="D32" i="4"/>
  <c r="F32" i="4"/>
  <c r="B33" i="4"/>
  <c r="I33" i="4" l="1"/>
  <c r="K33" i="4"/>
  <c r="H33" i="4"/>
  <c r="J33" i="4"/>
  <c r="L33" i="4"/>
  <c r="G33" i="4"/>
  <c r="C33" i="4"/>
  <c r="E33" i="4"/>
  <c r="F33" i="4"/>
  <c r="D33" i="4"/>
  <c r="B34" i="4"/>
  <c r="H34" i="4" l="1"/>
  <c r="J34" i="4"/>
  <c r="L34" i="4"/>
  <c r="I34" i="4"/>
  <c r="K34" i="4"/>
  <c r="E34" i="4"/>
  <c r="G34" i="4"/>
  <c r="C34" i="4"/>
  <c r="D34" i="4"/>
  <c r="F34" i="4"/>
  <c r="B35" i="4"/>
  <c r="I35" i="4" l="1"/>
  <c r="K35" i="4"/>
  <c r="H35" i="4"/>
  <c r="J35" i="4"/>
  <c r="L35" i="4"/>
  <c r="G35" i="4"/>
  <c r="C35" i="4"/>
  <c r="E35" i="4"/>
  <c r="F35" i="4"/>
  <c r="D35" i="4"/>
  <c r="B36" i="4"/>
  <c r="H36" i="4" l="1"/>
  <c r="J36" i="4"/>
  <c r="L36" i="4"/>
  <c r="I36" i="4"/>
  <c r="K36" i="4"/>
  <c r="E36" i="4"/>
  <c r="G36" i="4"/>
  <c r="C36" i="4"/>
  <c r="D36" i="4"/>
  <c r="F36" i="4"/>
  <c r="B37" i="4"/>
  <c r="I37" i="4" l="1"/>
  <c r="K37" i="4"/>
  <c r="H37" i="4"/>
  <c r="J37" i="4"/>
  <c r="L37" i="4"/>
  <c r="G37" i="4"/>
  <c r="C37" i="4"/>
  <c r="E37" i="4"/>
  <c r="F37" i="4"/>
  <c r="D37" i="4"/>
  <c r="B38" i="4"/>
  <c r="H38" i="4" l="1"/>
  <c r="J38" i="4"/>
  <c r="L38" i="4"/>
  <c r="I38" i="4"/>
  <c r="K38" i="4"/>
  <c r="E38" i="4"/>
  <c r="G38" i="4"/>
  <c r="C38" i="4"/>
  <c r="D38" i="4"/>
  <c r="F38" i="4"/>
  <c r="B39" i="4"/>
  <c r="I39" i="4" l="1"/>
  <c r="H39" i="4"/>
  <c r="J39" i="4"/>
  <c r="L39" i="4"/>
  <c r="K39" i="4"/>
  <c r="G39" i="4"/>
  <c r="C39" i="4"/>
  <c r="E39" i="4"/>
  <c r="F39" i="4"/>
  <c r="D39" i="4"/>
  <c r="B40" i="4"/>
  <c r="I40" i="4" l="1"/>
  <c r="K40" i="4"/>
  <c r="H40" i="4"/>
  <c r="L40" i="4"/>
  <c r="J40" i="4"/>
  <c r="E40" i="4"/>
  <c r="G40" i="4"/>
  <c r="C40" i="4"/>
  <c r="D40" i="4"/>
  <c r="F40" i="4"/>
  <c r="B41" i="4"/>
  <c r="H41" i="4" l="1"/>
  <c r="J41" i="4"/>
  <c r="L41" i="4"/>
  <c r="K41" i="4"/>
  <c r="I41" i="4"/>
  <c r="G41" i="4"/>
  <c r="C41" i="4"/>
  <c r="E41" i="4"/>
  <c r="F41" i="4"/>
  <c r="D41" i="4"/>
  <c r="B42" i="4"/>
  <c r="I42" i="4" l="1"/>
  <c r="K42" i="4"/>
  <c r="J42" i="4"/>
  <c r="H42" i="4"/>
  <c r="L42" i="4"/>
  <c r="E42" i="4"/>
  <c r="G42" i="4"/>
  <c r="C42" i="4"/>
  <c r="D42" i="4"/>
  <c r="F42" i="4"/>
  <c r="B43" i="4"/>
  <c r="H43" i="4" l="1"/>
  <c r="Q22" i="4" s="1"/>
  <c r="J43" i="4"/>
  <c r="Q24" i="4" s="1"/>
  <c r="L43" i="4"/>
  <c r="Q26" i="4" s="1"/>
  <c r="I43" i="4"/>
  <c r="Q23" i="4" s="1"/>
  <c r="K43" i="4"/>
  <c r="Q25" i="4" s="1"/>
  <c r="Q16" i="4"/>
  <c r="G43" i="4"/>
  <c r="Q21" i="4" s="1"/>
  <c r="C43" i="4"/>
  <c r="Q17" i="4" s="1"/>
  <c r="E43" i="4"/>
  <c r="Q19" i="4" s="1"/>
  <c r="F43" i="4"/>
  <c r="Q20" i="4" s="1"/>
  <c r="D43" i="4"/>
  <c r="Q18" i="4" s="1"/>
  <c r="B44" i="4"/>
  <c r="I44" i="4" l="1"/>
  <c r="K44" i="4"/>
  <c r="H44" i="4"/>
  <c r="L44" i="4"/>
  <c r="J44" i="4"/>
  <c r="E44" i="4"/>
  <c r="G44" i="4"/>
  <c r="C44" i="4"/>
  <c r="D44" i="4"/>
  <c r="F44" i="4"/>
  <c r="B45" i="4"/>
  <c r="H45" i="4" l="1"/>
  <c r="J45" i="4"/>
  <c r="L45" i="4"/>
  <c r="K45" i="4"/>
  <c r="I45" i="4"/>
  <c r="G45" i="4"/>
  <c r="C45" i="4"/>
  <c r="E45" i="4"/>
  <c r="F45" i="4"/>
  <c r="D45" i="4"/>
  <c r="B46" i="4"/>
  <c r="I46" i="4" l="1"/>
  <c r="K46" i="4"/>
  <c r="J46" i="4"/>
  <c r="H46" i="4"/>
  <c r="L46" i="4"/>
  <c r="E46" i="4"/>
  <c r="G46" i="4"/>
  <c r="C46" i="4"/>
  <c r="D46" i="4"/>
  <c r="F46" i="4"/>
  <c r="B47" i="4"/>
  <c r="H47" i="4" l="1"/>
  <c r="J47" i="4"/>
  <c r="L47" i="4"/>
  <c r="I47" i="4"/>
  <c r="K47" i="4"/>
  <c r="G47" i="4"/>
  <c r="C47" i="4"/>
  <c r="E47" i="4"/>
  <c r="F47" i="4"/>
  <c r="D47" i="4"/>
  <c r="B48" i="4"/>
  <c r="I48" i="4" l="1"/>
  <c r="K48" i="4"/>
  <c r="H48" i="4"/>
  <c r="L48" i="4"/>
  <c r="J48" i="4"/>
  <c r="E48" i="4"/>
  <c r="G48" i="4"/>
  <c r="C48" i="4"/>
  <c r="D48" i="4"/>
  <c r="F48" i="4"/>
  <c r="B49" i="4"/>
  <c r="H49" i="4" l="1"/>
  <c r="J49" i="4"/>
  <c r="L49" i="4"/>
  <c r="K49" i="4"/>
  <c r="I49" i="4"/>
  <c r="G49" i="4"/>
  <c r="C49" i="4"/>
  <c r="E49" i="4"/>
  <c r="F49" i="4"/>
  <c r="D49" i="4"/>
  <c r="B50" i="4"/>
  <c r="I50" i="4" l="1"/>
  <c r="K50" i="4"/>
  <c r="J50" i="4"/>
  <c r="H50" i="4"/>
  <c r="L50" i="4"/>
  <c r="E50" i="4"/>
  <c r="G50" i="4"/>
  <c r="C50" i="4"/>
  <c r="D50" i="4"/>
  <c r="F50" i="4"/>
  <c r="B51" i="4"/>
  <c r="H51" i="4" l="1"/>
  <c r="J51" i="4"/>
  <c r="L51" i="4"/>
  <c r="I51" i="4"/>
  <c r="K51" i="4"/>
  <c r="G51" i="4"/>
  <c r="C51" i="4"/>
  <c r="E51" i="4"/>
  <c r="F51" i="4"/>
  <c r="D51" i="4"/>
  <c r="B52" i="4"/>
  <c r="I52" i="4" l="1"/>
  <c r="K52" i="4"/>
  <c r="H52" i="4"/>
  <c r="J52" i="4"/>
  <c r="L52" i="4"/>
  <c r="E52" i="4"/>
  <c r="G52" i="4"/>
  <c r="C52" i="4"/>
  <c r="D52" i="4"/>
  <c r="F52" i="4"/>
  <c r="B53" i="4"/>
  <c r="H53" i="4" l="1"/>
  <c r="J53" i="4"/>
  <c r="L53" i="4"/>
  <c r="I53" i="4"/>
  <c r="K53" i="4"/>
  <c r="G53" i="4"/>
  <c r="C53" i="4"/>
  <c r="E53" i="4"/>
  <c r="F53" i="4"/>
  <c r="D53" i="4"/>
  <c r="B54" i="4"/>
  <c r="I54" i="4" l="1"/>
  <c r="K54" i="4"/>
  <c r="H54" i="4"/>
  <c r="J54" i="4"/>
  <c r="L54" i="4"/>
  <c r="E54" i="4"/>
  <c r="G54" i="4"/>
  <c r="C54" i="4"/>
  <c r="D54" i="4"/>
  <c r="F54" i="4"/>
  <c r="B55" i="4"/>
  <c r="H55" i="4" l="1"/>
  <c r="J55" i="4"/>
  <c r="L55" i="4"/>
  <c r="I55" i="4"/>
  <c r="K55" i="4"/>
  <c r="G55" i="4"/>
  <c r="C55" i="4"/>
  <c r="E55" i="4"/>
  <c r="F55" i="4"/>
  <c r="D55" i="4"/>
  <c r="B56" i="4"/>
  <c r="I56" i="4" l="1"/>
  <c r="K56" i="4"/>
  <c r="H56" i="4"/>
  <c r="J56" i="4"/>
  <c r="L56" i="4"/>
  <c r="E56" i="4"/>
  <c r="G56" i="4"/>
  <c r="C56" i="4"/>
  <c r="D56" i="4"/>
  <c r="F56" i="4"/>
  <c r="B57" i="4"/>
  <c r="H57" i="4" l="1"/>
  <c r="J57" i="4"/>
  <c r="L57" i="4"/>
  <c r="I57" i="4"/>
  <c r="K57" i="4"/>
  <c r="G57" i="4"/>
  <c r="C57" i="4"/>
  <c r="E57" i="4"/>
  <c r="F57" i="4"/>
  <c r="D57" i="4"/>
  <c r="B58" i="4"/>
  <c r="K58" i="4" l="1"/>
  <c r="H58" i="4"/>
  <c r="J58" i="4"/>
  <c r="L58" i="4"/>
  <c r="I58" i="4"/>
  <c r="E58" i="4"/>
  <c r="G58" i="4"/>
  <c r="C58" i="4"/>
  <c r="D58" i="4"/>
  <c r="F58" i="4"/>
  <c r="B59" i="4"/>
  <c r="H59" i="4" l="1"/>
  <c r="J59" i="4"/>
  <c r="I59" i="4"/>
  <c r="K59" i="4"/>
  <c r="L59" i="4"/>
  <c r="G59" i="4"/>
  <c r="C59" i="4"/>
  <c r="E59" i="4"/>
  <c r="F59" i="4"/>
  <c r="D59" i="4"/>
  <c r="B60" i="4"/>
  <c r="I60" i="4" l="1"/>
  <c r="H60" i="4"/>
  <c r="J60" i="4"/>
  <c r="L60" i="4"/>
  <c r="K60" i="4"/>
  <c r="E60" i="4"/>
  <c r="G60" i="4"/>
  <c r="C60" i="4"/>
  <c r="D60" i="4"/>
  <c r="F60" i="4"/>
  <c r="B61" i="4"/>
  <c r="H61" i="4" l="1"/>
  <c r="I61" i="4"/>
  <c r="K61" i="4"/>
  <c r="J61" i="4"/>
  <c r="L61" i="4"/>
  <c r="G61" i="4"/>
  <c r="C61" i="4"/>
  <c r="E61" i="4"/>
  <c r="F61" i="4"/>
  <c r="D61" i="4"/>
  <c r="B62" i="4"/>
  <c r="I62" i="4" l="1"/>
  <c r="H62" i="4"/>
  <c r="J62" i="4"/>
  <c r="L62" i="4"/>
  <c r="K62" i="4"/>
  <c r="E62" i="4"/>
  <c r="G62" i="4"/>
  <c r="C62" i="4"/>
  <c r="D62" i="4"/>
  <c r="F62" i="4"/>
  <c r="B63" i="4"/>
  <c r="H63" i="4" l="1"/>
  <c r="L63" i="4"/>
  <c r="I63" i="4"/>
  <c r="K63" i="4"/>
  <c r="J63" i="4"/>
  <c r="G63" i="4"/>
  <c r="C63" i="4"/>
  <c r="E63" i="4"/>
  <c r="F63" i="4"/>
  <c r="D63" i="4"/>
  <c r="B64" i="4"/>
  <c r="K64" i="4" l="1"/>
  <c r="H64" i="4"/>
  <c r="J64" i="4"/>
  <c r="L64" i="4"/>
  <c r="I64" i="4"/>
  <c r="E64" i="4"/>
  <c r="G64" i="4"/>
  <c r="C64" i="4"/>
  <c r="D64" i="4"/>
  <c r="F64" i="4"/>
  <c r="B65" i="4"/>
  <c r="J65" i="4" l="1"/>
  <c r="I65" i="4"/>
  <c r="K65" i="4"/>
  <c r="H65" i="4"/>
  <c r="L65" i="4"/>
  <c r="G65" i="4"/>
  <c r="C65" i="4"/>
  <c r="E65" i="4"/>
  <c r="F65" i="4"/>
  <c r="D65" i="4"/>
  <c r="B67" i="4"/>
  <c r="B66" i="4"/>
  <c r="H67" i="4" l="1"/>
  <c r="L67" i="4"/>
  <c r="I67" i="4"/>
  <c r="K67" i="4"/>
  <c r="J67" i="4"/>
  <c r="I66" i="4"/>
  <c r="H66" i="4"/>
  <c r="J66" i="4"/>
  <c r="L66" i="4"/>
  <c r="K66" i="4"/>
  <c r="E66" i="4"/>
  <c r="G66" i="4"/>
  <c r="C66" i="4"/>
  <c r="G67" i="4"/>
  <c r="C67" i="4"/>
  <c r="E67" i="4"/>
  <c r="F67" i="4"/>
  <c r="D67" i="4"/>
  <c r="D66" i="4"/>
  <c r="F66" i="4"/>
</calcChain>
</file>

<file path=xl/comments1.xml><?xml version="1.0" encoding="utf-8"?>
<comments xmlns="http://schemas.openxmlformats.org/spreadsheetml/2006/main">
  <authors>
    <author>Author</author>
  </authors>
  <commentList>
    <comment ref="B9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Volume Loss</t>
        </r>
      </text>
    </comment>
    <comment ref="B13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Initial Position</t>
        </r>
      </text>
    </comment>
    <comment ref="D13" authorId="0" shapeId="0">
      <text>
        <r>
          <rPr>
            <b/>
            <sz val="8"/>
            <color indexed="81"/>
            <rFont val="Tahoma"/>
            <charset val="1"/>
          </rPr>
          <t>Author:</t>
        </r>
        <r>
          <rPr>
            <sz val="8"/>
            <color indexed="81"/>
            <rFont val="Tahoma"/>
            <charset val="1"/>
          </rPr>
          <t xml:space="preserve">
Position of Tunnel Face</t>
        </r>
      </text>
    </comment>
  </commentList>
</comments>
</file>

<file path=xl/sharedStrings.xml><?xml version="1.0" encoding="utf-8"?>
<sst xmlns="http://schemas.openxmlformats.org/spreadsheetml/2006/main" count="60" uniqueCount="45">
  <si>
    <t>R =</t>
  </si>
  <si>
    <t>H =</t>
  </si>
  <si>
    <t>m</t>
  </si>
  <si>
    <t>%</t>
  </si>
  <si>
    <t>(-)</t>
  </si>
  <si>
    <t>Input Parameters</t>
  </si>
  <si>
    <t>Outputs</t>
  </si>
  <si>
    <t>Remark:</t>
  </si>
  <si>
    <t>Reference:</t>
  </si>
  <si>
    <t>Attewell, P.B. and Woodman, J.P. (1982). "Predicting the dynamics of ground settlement and its derivatives caused by tunnelling in soil." Ground Engineering, Vol.15, No.8, p.13-22 and 36.</t>
  </si>
  <si>
    <t>K =</t>
  </si>
  <si>
    <t>m              Thus, i =</t>
  </si>
  <si>
    <t xml:space="preserve">m          Thus, 2.5i = </t>
  </si>
  <si>
    <t>y =</t>
  </si>
  <si>
    <t>Uz=0 (mm)</t>
  </si>
  <si>
    <t>mm</t>
  </si>
  <si>
    <t>0.5i</t>
  </si>
  <si>
    <t>1.5i</t>
  </si>
  <si>
    <t>2.0i</t>
  </si>
  <si>
    <t>2.5i</t>
  </si>
  <si>
    <t>Plotting Transverse Settlements</t>
  </si>
  <si>
    <t>Typical</t>
  </si>
  <si>
    <t>At Face</t>
  </si>
  <si>
    <t>0.25i</t>
  </si>
  <si>
    <t>0.75i</t>
  </si>
  <si>
    <t>1.0i</t>
  </si>
  <si>
    <t>1.25i</t>
  </si>
  <si>
    <t>1.75i</t>
  </si>
  <si>
    <t>2.25i</t>
  </si>
  <si>
    <t>x (m)</t>
  </si>
  <si>
    <t>y</t>
  </si>
  <si>
    <r>
      <t>m                       x</t>
    </r>
    <r>
      <rPr>
        <vertAlign val="subscript"/>
        <sz val="11"/>
        <color theme="1"/>
        <rFont val="Calibri"/>
        <family val="2"/>
        <scheme val="minor"/>
      </rPr>
      <t>face</t>
    </r>
    <r>
      <rPr>
        <sz val="11"/>
        <color theme="1"/>
        <rFont val="Calibri"/>
        <family val="2"/>
        <scheme val="minor"/>
      </rPr>
      <t xml:space="preserve"> =</t>
    </r>
  </si>
  <si>
    <t>หมายเหตุ</t>
  </si>
  <si>
    <t>1)</t>
  </si>
  <si>
    <r>
      <t xml:space="preserve">ตารางคำนวณนี้เขียนขึ้นโดย </t>
    </r>
    <r>
      <rPr>
        <i/>
        <sz val="11"/>
        <color theme="1"/>
        <rFont val="Calibri"/>
        <family val="2"/>
        <scheme val="minor"/>
      </rPr>
      <t>พัลลภ วิสุทธิ์เมธานุกูล</t>
    </r>
    <r>
      <rPr>
        <sz val="11"/>
        <color theme="1"/>
        <rFont val="Calibri"/>
        <family val="2"/>
        <scheme val="minor"/>
      </rPr>
      <t xml:space="preserve">  โดยมีวัตถุประสงค์ด้านวิชาการเพื่อใช้ประกอบหนังสือ </t>
    </r>
    <r>
      <rPr>
        <i/>
        <sz val="11"/>
        <color theme="1"/>
        <rFont val="Calibri"/>
        <family val="2"/>
        <scheme val="minor"/>
      </rPr>
      <t>คู่มือวิศวกรรมฐานราก</t>
    </r>
    <r>
      <rPr>
        <sz val="11"/>
        <color theme="1"/>
        <rFont val="Calibri"/>
        <family val="2"/>
        <scheme val="minor"/>
      </rPr>
      <t xml:space="preserve">  ของผู้เขียนเดียวกัน</t>
    </r>
  </si>
  <si>
    <t>2)</t>
  </si>
  <si>
    <t>ถึงแม้ว่าผู้เขียนจะพัฒนาตารางคำนวณขึ้นมาอย่างระมัดระวัง แต่ก็อาจจะมีความผิดพลาด รวมทั้งไม่สามารถใช้ครอบคลุมและแก้ปัญหาทุกสิ่งทุกอย่างได้</t>
  </si>
  <si>
    <t>3)</t>
  </si>
  <si>
    <t>ผู้เขียนตารางคำนวณไม่จำเป็นต้องรับผิดชอบความผิดพลาดในตารางคำนวณ หรือรับผิดชอบความเสียหายที่เกิดจากผู้อื่นนำไปใช้</t>
  </si>
  <si>
    <t>GLR =</t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</si>
  <si>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</si>
  <si>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=</t>
    </r>
  </si>
  <si>
    <t>Tunnelling-Induced Transverse and Longitudinal Settlements</t>
  </si>
  <si>
    <t>Peck, R.B. (1969). "Deep excavation and tunnelling in soft ground." Proceedings, 7th ICSMFE, Mexico City, State-of-the-Art Volume, 225-290.</t>
  </si>
  <si>
    <t>ver 2014.07.18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</si>
</sst>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333FF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rgb="FFFF66FF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1" xfId="0" applyBorder="1"/>
    <xf numFmtId="0" fontId="3" fillId="0" borderId="10" xfId="0" applyFont="1" applyBorder="1"/>
    <xf numFmtId="0" fontId="1" fillId="0" borderId="10" xfId="0" applyFont="1" applyBorder="1"/>
    <xf numFmtId="0" fontId="0" fillId="0" borderId="10" xfId="0" applyBorder="1" applyAlignment="1">
      <alignment horizontal="right"/>
    </xf>
    <xf numFmtId="0" fontId="1" fillId="0" borderId="1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4" fillId="0" borderId="3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8" xfId="0" applyFill="1" applyBorder="1"/>
    <xf numFmtId="0" fontId="2" fillId="0" borderId="0" xfId="0" applyFont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2" fontId="0" fillId="0" borderId="1" xfId="0" quotePrefix="1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19" xfId="0" applyFill="1" applyBorder="1"/>
    <xf numFmtId="0" fontId="0" fillId="0" borderId="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ont="1" applyFill="1" applyBorder="1" applyAlignment="1">
      <alignment horizontal="right"/>
    </xf>
    <xf numFmtId="0" fontId="0" fillId="0" borderId="17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11" xfId="0" applyFill="1" applyBorder="1"/>
    <xf numFmtId="0" fontId="10" fillId="0" borderId="8" xfId="0" applyFont="1" applyBorder="1"/>
    <xf numFmtId="0" fontId="12" fillId="0" borderId="9" xfId="0" applyFont="1" applyBorder="1" applyAlignment="1">
      <alignment horizontal="right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3333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Longitudinal</a:t>
            </a:r>
            <a:r>
              <a:rPr lang="en-GB" baseline="0"/>
              <a:t> Settlements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95075231022541"/>
          <c:y val="0.25146673954643622"/>
          <c:w val="0.84155032159685261"/>
          <c:h val="0.71238342484325023"/>
        </c:manualLayout>
      </c:layout>
      <c:scatterChart>
        <c:scatterStyle val="smoothMarker"/>
        <c:varyColors val="0"/>
        <c:ser>
          <c:idx val="0"/>
          <c:order val="0"/>
          <c:tx>
            <c:v>Center</c:v>
          </c:tx>
          <c:xVal>
            <c:numRef>
              <c:f>Longit!$A$18:$A$78</c:f>
              <c:numCache>
                <c:formatCode>General</c:formatCode>
                <c:ptCount val="6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  <c:pt idx="28">
                  <c:v>112</c:v>
                </c:pt>
                <c:pt idx="29">
                  <c:v>116</c:v>
                </c:pt>
                <c:pt idx="30">
                  <c:v>120</c:v>
                </c:pt>
                <c:pt idx="31">
                  <c:v>124</c:v>
                </c:pt>
                <c:pt idx="32">
                  <c:v>128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  <c:pt idx="36">
                  <c:v>144</c:v>
                </c:pt>
                <c:pt idx="37">
                  <c:v>148</c:v>
                </c:pt>
                <c:pt idx="38">
                  <c:v>152</c:v>
                </c:pt>
                <c:pt idx="39">
                  <c:v>156</c:v>
                </c:pt>
                <c:pt idx="40">
                  <c:v>160</c:v>
                </c:pt>
                <c:pt idx="41">
                  <c:v>164</c:v>
                </c:pt>
                <c:pt idx="42">
                  <c:v>168</c:v>
                </c:pt>
                <c:pt idx="43">
                  <c:v>172</c:v>
                </c:pt>
                <c:pt idx="44">
                  <c:v>176</c:v>
                </c:pt>
                <c:pt idx="45">
                  <c:v>180</c:v>
                </c:pt>
                <c:pt idx="46">
                  <c:v>184</c:v>
                </c:pt>
                <c:pt idx="47">
                  <c:v>188</c:v>
                </c:pt>
                <c:pt idx="48">
                  <c:v>192</c:v>
                </c:pt>
                <c:pt idx="49">
                  <c:v>196</c:v>
                </c:pt>
                <c:pt idx="50">
                  <c:v>200</c:v>
                </c:pt>
                <c:pt idx="51">
                  <c:v>204</c:v>
                </c:pt>
                <c:pt idx="52">
                  <c:v>208</c:v>
                </c:pt>
                <c:pt idx="53">
                  <c:v>212</c:v>
                </c:pt>
                <c:pt idx="54">
                  <c:v>216</c:v>
                </c:pt>
                <c:pt idx="55">
                  <c:v>220</c:v>
                </c:pt>
                <c:pt idx="56">
                  <c:v>224</c:v>
                </c:pt>
                <c:pt idx="57">
                  <c:v>228</c:v>
                </c:pt>
                <c:pt idx="58">
                  <c:v>232</c:v>
                </c:pt>
                <c:pt idx="59">
                  <c:v>236</c:v>
                </c:pt>
                <c:pt idx="60">
                  <c:v>240</c:v>
                </c:pt>
              </c:numCache>
            </c:numRef>
          </c:xVal>
          <c:yVal>
            <c:numRef>
              <c:f>Longit!$B$18:$B$78</c:f>
              <c:numCache>
                <c:formatCode>General</c:formatCode>
                <c:ptCount val="61"/>
                <c:pt idx="0">
                  <c:v>13.854620510975174</c:v>
                </c:pt>
                <c:pt idx="1">
                  <c:v>19.884339446102814</c:v>
                </c:pt>
                <c:pt idx="2">
                  <c:v>24.252106815194093</c:v>
                </c:pt>
                <c:pt idx="3">
                  <c:v>26.543727067219269</c:v>
                </c:pt>
                <c:pt idx="4">
                  <c:v>27.414420347174453</c:v>
                </c:pt>
                <c:pt idx="5">
                  <c:v>27.653922880338435</c:v>
                </c:pt>
                <c:pt idx="6">
                  <c:v>27.70160220696938</c:v>
                </c:pt>
                <c:pt idx="7">
                  <c:v>27.708468999761077</c:v>
                </c:pt>
                <c:pt idx="8">
                  <c:v>27.709184143062945</c:v>
                </c:pt>
                <c:pt idx="9">
                  <c:v>27.709237976025527</c:v>
                </c:pt>
                <c:pt idx="10">
                  <c:v>27.709240903651843</c:v>
                </c:pt>
                <c:pt idx="11">
                  <c:v>27.709241018623757</c:v>
                </c:pt>
                <c:pt idx="12">
                  <c:v>27.709241021882704</c:v>
                </c:pt>
                <c:pt idx="13">
                  <c:v>27.709241021949353</c:v>
                </c:pt>
                <c:pt idx="14">
                  <c:v>27.709241021950337</c:v>
                </c:pt>
                <c:pt idx="15">
                  <c:v>27.709241021950348</c:v>
                </c:pt>
                <c:pt idx="16">
                  <c:v>27.709241021950348</c:v>
                </c:pt>
                <c:pt idx="17">
                  <c:v>27.709241021950348</c:v>
                </c:pt>
                <c:pt idx="18">
                  <c:v>27.709241021950348</c:v>
                </c:pt>
                <c:pt idx="19">
                  <c:v>27.709241021950348</c:v>
                </c:pt>
                <c:pt idx="20">
                  <c:v>27.709241021950348</c:v>
                </c:pt>
                <c:pt idx="21">
                  <c:v>27.709241021950348</c:v>
                </c:pt>
                <c:pt idx="22">
                  <c:v>27.709241021950348</c:v>
                </c:pt>
                <c:pt idx="23">
                  <c:v>27.709241021950348</c:v>
                </c:pt>
                <c:pt idx="24">
                  <c:v>27.709241021950348</c:v>
                </c:pt>
                <c:pt idx="25">
                  <c:v>27.709241021950348</c:v>
                </c:pt>
                <c:pt idx="26">
                  <c:v>27.709241021950348</c:v>
                </c:pt>
                <c:pt idx="27">
                  <c:v>27.709241021950348</c:v>
                </c:pt>
                <c:pt idx="28">
                  <c:v>27.709241021950348</c:v>
                </c:pt>
                <c:pt idx="29">
                  <c:v>27.709241021950348</c:v>
                </c:pt>
                <c:pt idx="30">
                  <c:v>27.709241021950348</c:v>
                </c:pt>
                <c:pt idx="31">
                  <c:v>27.709241021950348</c:v>
                </c:pt>
                <c:pt idx="32">
                  <c:v>27.709241021950348</c:v>
                </c:pt>
                <c:pt idx="33">
                  <c:v>27.709241021950348</c:v>
                </c:pt>
                <c:pt idx="34">
                  <c:v>27.709241021950348</c:v>
                </c:pt>
                <c:pt idx="35">
                  <c:v>27.709241021950348</c:v>
                </c:pt>
                <c:pt idx="36">
                  <c:v>27.709241021950337</c:v>
                </c:pt>
                <c:pt idx="37">
                  <c:v>27.709241021949353</c:v>
                </c:pt>
                <c:pt idx="38">
                  <c:v>27.709241021882704</c:v>
                </c:pt>
                <c:pt idx="39">
                  <c:v>27.709241018623757</c:v>
                </c:pt>
                <c:pt idx="40">
                  <c:v>27.709240903651843</c:v>
                </c:pt>
                <c:pt idx="41">
                  <c:v>27.709237976025527</c:v>
                </c:pt>
                <c:pt idx="42">
                  <c:v>27.709184143062945</c:v>
                </c:pt>
                <c:pt idx="43">
                  <c:v>27.708468999761077</c:v>
                </c:pt>
                <c:pt idx="44">
                  <c:v>27.70160220696938</c:v>
                </c:pt>
                <c:pt idx="45">
                  <c:v>27.653922880338435</c:v>
                </c:pt>
                <c:pt idx="46">
                  <c:v>27.414420347174453</c:v>
                </c:pt>
                <c:pt idx="47">
                  <c:v>26.543727067219269</c:v>
                </c:pt>
                <c:pt idx="48">
                  <c:v>24.252106815194093</c:v>
                </c:pt>
                <c:pt idx="49">
                  <c:v>19.884339446102814</c:v>
                </c:pt>
                <c:pt idx="50">
                  <c:v>13.854620510975174</c:v>
                </c:pt>
                <c:pt idx="51">
                  <c:v>7.824901575847532</c:v>
                </c:pt>
                <c:pt idx="52">
                  <c:v>3.4571342067562543</c:v>
                </c:pt>
                <c:pt idx="53">
                  <c:v>1.1655139547310789</c:v>
                </c:pt>
                <c:pt idx="54">
                  <c:v>0.29482067477589385</c:v>
                </c:pt>
                <c:pt idx="55">
                  <c:v>5.5318141611912501E-2</c:v>
                </c:pt>
                <c:pt idx="56">
                  <c:v>7.6388149809670618E-3</c:v>
                </c:pt>
                <c:pt idx="57">
                  <c:v>7.7202218927119879E-4</c:v>
                </c:pt>
                <c:pt idx="58">
                  <c:v>5.687888740094913E-5</c:v>
                </c:pt>
                <c:pt idx="59">
                  <c:v>3.0459248216416229E-6</c:v>
                </c:pt>
                <c:pt idx="60">
                  <c:v>1.1829850655892696E-7</c:v>
                </c:pt>
              </c:numCache>
            </c:numRef>
          </c:yVal>
          <c:smooth val="1"/>
        </c:ser>
        <c:ser>
          <c:idx val="1"/>
          <c:order val="1"/>
          <c:tx>
            <c:v>i</c:v>
          </c:tx>
          <c:xVal>
            <c:numRef>
              <c:f>Longit!$A$18:$A$78</c:f>
              <c:numCache>
                <c:formatCode>General</c:formatCode>
                <c:ptCount val="6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  <c:pt idx="28">
                  <c:v>112</c:v>
                </c:pt>
                <c:pt idx="29">
                  <c:v>116</c:v>
                </c:pt>
                <c:pt idx="30">
                  <c:v>120</c:v>
                </c:pt>
                <c:pt idx="31">
                  <c:v>124</c:v>
                </c:pt>
                <c:pt idx="32">
                  <c:v>128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  <c:pt idx="36">
                  <c:v>144</c:v>
                </c:pt>
                <c:pt idx="37">
                  <c:v>148</c:v>
                </c:pt>
                <c:pt idx="38">
                  <c:v>152</c:v>
                </c:pt>
                <c:pt idx="39">
                  <c:v>156</c:v>
                </c:pt>
                <c:pt idx="40">
                  <c:v>160</c:v>
                </c:pt>
                <c:pt idx="41">
                  <c:v>164</c:v>
                </c:pt>
                <c:pt idx="42">
                  <c:v>168</c:v>
                </c:pt>
                <c:pt idx="43">
                  <c:v>172</c:v>
                </c:pt>
                <c:pt idx="44">
                  <c:v>176</c:v>
                </c:pt>
                <c:pt idx="45">
                  <c:v>180</c:v>
                </c:pt>
                <c:pt idx="46">
                  <c:v>184</c:v>
                </c:pt>
                <c:pt idx="47">
                  <c:v>188</c:v>
                </c:pt>
                <c:pt idx="48">
                  <c:v>192</c:v>
                </c:pt>
                <c:pt idx="49">
                  <c:v>196</c:v>
                </c:pt>
                <c:pt idx="50">
                  <c:v>200</c:v>
                </c:pt>
                <c:pt idx="51">
                  <c:v>204</c:v>
                </c:pt>
                <c:pt idx="52">
                  <c:v>208</c:v>
                </c:pt>
                <c:pt idx="53">
                  <c:v>212</c:v>
                </c:pt>
                <c:pt idx="54">
                  <c:v>216</c:v>
                </c:pt>
                <c:pt idx="55">
                  <c:v>220</c:v>
                </c:pt>
                <c:pt idx="56">
                  <c:v>224</c:v>
                </c:pt>
                <c:pt idx="57">
                  <c:v>228</c:v>
                </c:pt>
                <c:pt idx="58">
                  <c:v>232</c:v>
                </c:pt>
                <c:pt idx="59">
                  <c:v>236</c:v>
                </c:pt>
                <c:pt idx="60">
                  <c:v>240</c:v>
                </c:pt>
              </c:numCache>
            </c:numRef>
          </c:xVal>
          <c:yVal>
            <c:numRef>
              <c:f>Longit!$F$18:$F$78</c:f>
              <c:numCache>
                <c:formatCode>General</c:formatCode>
                <c:ptCount val="61"/>
                <c:pt idx="0">
                  <c:v>8.403252118589954</c:v>
                </c:pt>
                <c:pt idx="1">
                  <c:v>12.06046152219468</c:v>
                </c:pt>
                <c:pt idx="2">
                  <c:v>14.709646346040927</c:v>
                </c:pt>
                <c:pt idx="3">
                  <c:v>16.099584289312588</c:v>
                </c:pt>
                <c:pt idx="4">
                  <c:v>16.627686458811162</c:v>
                </c:pt>
                <c:pt idx="5">
                  <c:v>16.772952088253959</c:v>
                </c:pt>
                <c:pt idx="6">
                  <c:v>16.801871061690079</c:v>
                </c:pt>
                <c:pt idx="7">
                  <c:v>16.806035982052137</c:v>
                </c:pt>
                <c:pt idx="8">
                  <c:v>16.80646973839081</c:v>
                </c:pt>
                <c:pt idx="9">
                  <c:v>16.806502389733119</c:v>
                </c:pt>
                <c:pt idx="10">
                  <c:v>16.80650416542824</c:v>
                </c:pt>
                <c:pt idx="11">
                  <c:v>16.80650423516223</c:v>
                </c:pt>
                <c:pt idx="12">
                  <c:v>16.806504237138881</c:v>
                </c:pt>
                <c:pt idx="13">
                  <c:v>16.806504237179304</c:v>
                </c:pt>
                <c:pt idx="14">
                  <c:v>16.806504237179904</c:v>
                </c:pt>
                <c:pt idx="15">
                  <c:v>16.806504237179908</c:v>
                </c:pt>
                <c:pt idx="16">
                  <c:v>16.806504237179908</c:v>
                </c:pt>
                <c:pt idx="17">
                  <c:v>16.806504237179908</c:v>
                </c:pt>
                <c:pt idx="18">
                  <c:v>16.806504237179908</c:v>
                </c:pt>
                <c:pt idx="19">
                  <c:v>16.806504237179908</c:v>
                </c:pt>
                <c:pt idx="20">
                  <c:v>16.806504237179908</c:v>
                </c:pt>
                <c:pt idx="21">
                  <c:v>16.806504237179908</c:v>
                </c:pt>
                <c:pt idx="22">
                  <c:v>16.806504237179908</c:v>
                </c:pt>
                <c:pt idx="23">
                  <c:v>16.806504237179908</c:v>
                </c:pt>
                <c:pt idx="24">
                  <c:v>16.806504237179908</c:v>
                </c:pt>
                <c:pt idx="25">
                  <c:v>16.806504237179908</c:v>
                </c:pt>
                <c:pt idx="26">
                  <c:v>16.806504237179908</c:v>
                </c:pt>
                <c:pt idx="27">
                  <c:v>16.806504237179908</c:v>
                </c:pt>
                <c:pt idx="28">
                  <c:v>16.806504237179908</c:v>
                </c:pt>
                <c:pt idx="29">
                  <c:v>16.806504237179908</c:v>
                </c:pt>
                <c:pt idx="30">
                  <c:v>16.806504237179908</c:v>
                </c:pt>
                <c:pt idx="31">
                  <c:v>16.806504237179908</c:v>
                </c:pt>
                <c:pt idx="32">
                  <c:v>16.806504237179908</c:v>
                </c:pt>
                <c:pt idx="33">
                  <c:v>16.806504237179908</c:v>
                </c:pt>
                <c:pt idx="34">
                  <c:v>16.806504237179908</c:v>
                </c:pt>
                <c:pt idx="35">
                  <c:v>16.806504237179908</c:v>
                </c:pt>
                <c:pt idx="36">
                  <c:v>16.806504237179904</c:v>
                </c:pt>
                <c:pt idx="37">
                  <c:v>16.806504237179304</c:v>
                </c:pt>
                <c:pt idx="38">
                  <c:v>16.806504237138881</c:v>
                </c:pt>
                <c:pt idx="39">
                  <c:v>16.80650423516223</c:v>
                </c:pt>
                <c:pt idx="40">
                  <c:v>16.80650416542824</c:v>
                </c:pt>
                <c:pt idx="41">
                  <c:v>16.806502389733119</c:v>
                </c:pt>
                <c:pt idx="42">
                  <c:v>16.80646973839081</c:v>
                </c:pt>
                <c:pt idx="43">
                  <c:v>16.806035982052137</c:v>
                </c:pt>
                <c:pt idx="44">
                  <c:v>16.801871061690079</c:v>
                </c:pt>
                <c:pt idx="45">
                  <c:v>16.772952088253959</c:v>
                </c:pt>
                <c:pt idx="46">
                  <c:v>16.627686458811162</c:v>
                </c:pt>
                <c:pt idx="47">
                  <c:v>16.099584289312588</c:v>
                </c:pt>
                <c:pt idx="48">
                  <c:v>14.709646346040927</c:v>
                </c:pt>
                <c:pt idx="49">
                  <c:v>12.06046152219468</c:v>
                </c:pt>
                <c:pt idx="50">
                  <c:v>8.403252118589954</c:v>
                </c:pt>
                <c:pt idx="51">
                  <c:v>4.7460427149852285</c:v>
                </c:pt>
                <c:pt idx="52">
                  <c:v>2.0968578911389826</c:v>
                </c:pt>
                <c:pt idx="53">
                  <c:v>0.7069199478673216</c:v>
                </c:pt>
                <c:pt idx="54">
                  <c:v>0.17881777836874665</c:v>
                </c:pt>
                <c:pt idx="55">
                  <c:v>3.3552148925950168E-2</c:v>
                </c:pt>
                <c:pt idx="56">
                  <c:v>4.6331754898286991E-3</c:v>
                </c:pt>
                <c:pt idx="57">
                  <c:v>4.6825512777145173E-4</c:v>
                </c:pt>
                <c:pt idx="58">
                  <c:v>3.4498789099018273E-5</c:v>
                </c:pt>
                <c:pt idx="59">
                  <c:v>1.8474467915053789E-6</c:v>
                </c:pt>
                <c:pt idx="60">
                  <c:v>7.1751671226205261E-8</c:v>
                </c:pt>
              </c:numCache>
            </c:numRef>
          </c:yVal>
          <c:smooth val="1"/>
        </c:ser>
        <c:ser>
          <c:idx val="2"/>
          <c:order val="2"/>
          <c:tx>
            <c:v>2.5i</c:v>
          </c:tx>
          <c:xVal>
            <c:numRef>
              <c:f>Longit!$A$18:$A$78</c:f>
              <c:numCache>
                <c:formatCode>General</c:formatCode>
                <c:ptCount val="6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  <c:pt idx="28">
                  <c:v>112</c:v>
                </c:pt>
                <c:pt idx="29">
                  <c:v>116</c:v>
                </c:pt>
                <c:pt idx="30">
                  <c:v>120</c:v>
                </c:pt>
                <c:pt idx="31">
                  <c:v>124</c:v>
                </c:pt>
                <c:pt idx="32">
                  <c:v>128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  <c:pt idx="36">
                  <c:v>144</c:v>
                </c:pt>
                <c:pt idx="37">
                  <c:v>148</c:v>
                </c:pt>
                <c:pt idx="38">
                  <c:v>152</c:v>
                </c:pt>
                <c:pt idx="39">
                  <c:v>156</c:v>
                </c:pt>
                <c:pt idx="40">
                  <c:v>160</c:v>
                </c:pt>
                <c:pt idx="41">
                  <c:v>164</c:v>
                </c:pt>
                <c:pt idx="42">
                  <c:v>168</c:v>
                </c:pt>
                <c:pt idx="43">
                  <c:v>172</c:v>
                </c:pt>
                <c:pt idx="44">
                  <c:v>176</c:v>
                </c:pt>
                <c:pt idx="45">
                  <c:v>180</c:v>
                </c:pt>
                <c:pt idx="46">
                  <c:v>184</c:v>
                </c:pt>
                <c:pt idx="47">
                  <c:v>188</c:v>
                </c:pt>
                <c:pt idx="48">
                  <c:v>192</c:v>
                </c:pt>
                <c:pt idx="49">
                  <c:v>196</c:v>
                </c:pt>
                <c:pt idx="50">
                  <c:v>200</c:v>
                </c:pt>
                <c:pt idx="51">
                  <c:v>204</c:v>
                </c:pt>
                <c:pt idx="52">
                  <c:v>208</c:v>
                </c:pt>
                <c:pt idx="53">
                  <c:v>212</c:v>
                </c:pt>
                <c:pt idx="54">
                  <c:v>216</c:v>
                </c:pt>
                <c:pt idx="55">
                  <c:v>220</c:v>
                </c:pt>
                <c:pt idx="56">
                  <c:v>224</c:v>
                </c:pt>
                <c:pt idx="57">
                  <c:v>228</c:v>
                </c:pt>
                <c:pt idx="58">
                  <c:v>232</c:v>
                </c:pt>
                <c:pt idx="59">
                  <c:v>236</c:v>
                </c:pt>
                <c:pt idx="60">
                  <c:v>240</c:v>
                </c:pt>
              </c:numCache>
            </c:numRef>
          </c:xVal>
          <c:yVal>
            <c:numRef>
              <c:f>Longit!$L$18:$L$78</c:f>
              <c:numCache>
                <c:formatCode>General</c:formatCode>
                <c:ptCount val="61"/>
                <c:pt idx="0">
                  <c:v>0.60872954176821537</c:v>
                </c:pt>
                <c:pt idx="1">
                  <c:v>0.87365690238872151</c:v>
                </c:pt>
                <c:pt idx="2">
                  <c:v>1.0655632073669699</c:v>
                </c:pt>
                <c:pt idx="3">
                  <c:v>1.1662499742702563</c:v>
                </c:pt>
                <c:pt idx="4">
                  <c:v>1.2045055671179941</c:v>
                </c:pt>
                <c:pt idx="5">
                  <c:v>1.215028574020258</c:v>
                </c:pt>
                <c:pt idx="6">
                  <c:v>1.2171234574296506</c:v>
                </c:pt>
                <c:pt idx="7">
                  <c:v>1.2174251632487449</c:v>
                </c:pt>
                <c:pt idx="8">
                  <c:v>1.2174565844525305</c:v>
                </c:pt>
                <c:pt idx="9">
                  <c:v>1.2174589497078341</c:v>
                </c:pt>
                <c:pt idx="10">
                  <c:v>1.2174590783387573</c:v>
                </c:pt>
                <c:pt idx="11">
                  <c:v>1.2174590833902705</c:v>
                </c:pt>
                <c:pt idx="12">
                  <c:v>1.2174590835334587</c:v>
                </c:pt>
                <c:pt idx="13">
                  <c:v>1.2174590835363872</c:v>
                </c:pt>
                <c:pt idx="14">
                  <c:v>1.2174590835364303</c:v>
                </c:pt>
                <c:pt idx="15">
                  <c:v>1.2174590835364307</c:v>
                </c:pt>
                <c:pt idx="16">
                  <c:v>1.2174590835364307</c:v>
                </c:pt>
                <c:pt idx="17">
                  <c:v>1.2174590835364307</c:v>
                </c:pt>
                <c:pt idx="18">
                  <c:v>1.2174590835364307</c:v>
                </c:pt>
                <c:pt idx="19">
                  <c:v>1.2174590835364307</c:v>
                </c:pt>
                <c:pt idx="20">
                  <c:v>1.2174590835364307</c:v>
                </c:pt>
                <c:pt idx="21">
                  <c:v>1.2174590835364307</c:v>
                </c:pt>
                <c:pt idx="22">
                  <c:v>1.2174590835364307</c:v>
                </c:pt>
                <c:pt idx="23">
                  <c:v>1.2174590835364307</c:v>
                </c:pt>
                <c:pt idx="24">
                  <c:v>1.2174590835364307</c:v>
                </c:pt>
                <c:pt idx="25">
                  <c:v>1.2174590835364307</c:v>
                </c:pt>
                <c:pt idx="26">
                  <c:v>1.2174590835364307</c:v>
                </c:pt>
                <c:pt idx="27">
                  <c:v>1.2174590835364307</c:v>
                </c:pt>
                <c:pt idx="28">
                  <c:v>1.2174590835364307</c:v>
                </c:pt>
                <c:pt idx="29">
                  <c:v>1.2174590835364307</c:v>
                </c:pt>
                <c:pt idx="30">
                  <c:v>1.2174590835364307</c:v>
                </c:pt>
                <c:pt idx="31">
                  <c:v>1.2174590835364307</c:v>
                </c:pt>
                <c:pt idx="32">
                  <c:v>1.2174590835364307</c:v>
                </c:pt>
                <c:pt idx="33">
                  <c:v>1.2174590835364307</c:v>
                </c:pt>
                <c:pt idx="34">
                  <c:v>1.2174590835364307</c:v>
                </c:pt>
                <c:pt idx="35">
                  <c:v>1.2174590835364307</c:v>
                </c:pt>
                <c:pt idx="36">
                  <c:v>1.2174590835364303</c:v>
                </c:pt>
                <c:pt idx="37">
                  <c:v>1.2174590835363872</c:v>
                </c:pt>
                <c:pt idx="38">
                  <c:v>1.2174590835334587</c:v>
                </c:pt>
                <c:pt idx="39">
                  <c:v>1.2174590833902705</c:v>
                </c:pt>
                <c:pt idx="40">
                  <c:v>1.2174590783387573</c:v>
                </c:pt>
                <c:pt idx="41">
                  <c:v>1.2174589497078341</c:v>
                </c:pt>
                <c:pt idx="42">
                  <c:v>1.2174565844525305</c:v>
                </c:pt>
                <c:pt idx="43">
                  <c:v>1.2174251632487449</c:v>
                </c:pt>
                <c:pt idx="44">
                  <c:v>1.2171234574296506</c:v>
                </c:pt>
                <c:pt idx="45">
                  <c:v>1.215028574020258</c:v>
                </c:pt>
                <c:pt idx="46">
                  <c:v>1.2045055671179941</c:v>
                </c:pt>
                <c:pt idx="47">
                  <c:v>1.1662499742702563</c:v>
                </c:pt>
                <c:pt idx="48">
                  <c:v>1.0655632073669699</c:v>
                </c:pt>
                <c:pt idx="49">
                  <c:v>0.87365690238872151</c:v>
                </c:pt>
                <c:pt idx="50">
                  <c:v>0.60872954176821537</c:v>
                </c:pt>
                <c:pt idx="51">
                  <c:v>0.34380218114770922</c:v>
                </c:pt>
                <c:pt idx="52">
                  <c:v>0.15189587616946085</c:v>
                </c:pt>
                <c:pt idx="53">
                  <c:v>5.1209109266174509E-2</c:v>
                </c:pt>
                <c:pt idx="54">
                  <c:v>1.2953516418436639E-2</c:v>
                </c:pt>
                <c:pt idx="55">
                  <c:v>2.4305095161728523E-3</c:v>
                </c:pt>
                <c:pt idx="56">
                  <c:v>3.3562610678024014E-4</c:v>
                </c:pt>
                <c:pt idx="57">
                  <c:v>3.392028768580635E-5</c:v>
                </c:pt>
                <c:pt idx="58">
                  <c:v>2.4990839003087672E-6</c:v>
                </c:pt>
                <c:pt idx="59">
                  <c:v>1.338285967103571E-7</c:v>
                </c:pt>
                <c:pt idx="60">
                  <c:v>5.1976736304278031E-9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79808"/>
        <c:axId val="197083336"/>
      </c:scatterChart>
      <c:valAx>
        <c:axId val="197079808"/>
        <c:scaling>
          <c:orientation val="minMax"/>
          <c:max val="250"/>
          <c:min val="1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x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7083336"/>
        <c:crosses val="autoZero"/>
        <c:crossBetween val="midCat"/>
      </c:valAx>
      <c:valAx>
        <c:axId val="197083336"/>
        <c:scaling>
          <c:orientation val="maxMin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Surface Settlement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7079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876790581339786"/>
          <c:y val="0.7095665978205804"/>
          <c:w val="0.14969385327392704"/>
          <c:h val="0.17663405194426954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/>
            </a:pPr>
            <a:r>
              <a:rPr lang="en-GB"/>
              <a:t>Transverse Settlements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19180690648966"/>
          <c:y val="0.27046177946653793"/>
          <c:w val="0.83483402809942864"/>
          <c:h val="0.68246879690416384"/>
        </c:manualLayout>
      </c:layout>
      <c:scatterChart>
        <c:scatterStyle val="smoothMarker"/>
        <c:varyColors val="0"/>
        <c:ser>
          <c:idx val="0"/>
          <c:order val="0"/>
          <c:tx>
            <c:v>Typical</c:v>
          </c:tx>
          <c:xVal>
            <c:numRef>
              <c:f>Longit!$P$16:$P$26</c:f>
              <c:numCache>
                <c:formatCode>General</c:formatCode>
                <c:ptCount val="11"/>
                <c:pt idx="0">
                  <c:v>0</c:v>
                </c:pt>
                <c:pt idx="1">
                  <c:v>1.7368749999999999</c:v>
                </c:pt>
                <c:pt idx="2">
                  <c:v>3.4737499999999999</c:v>
                </c:pt>
                <c:pt idx="3">
                  <c:v>5.2106250000000003</c:v>
                </c:pt>
                <c:pt idx="4" formatCode="0.00">
                  <c:v>6.9474999999999998</c:v>
                </c:pt>
                <c:pt idx="5">
                  <c:v>8.6843749999999993</c:v>
                </c:pt>
                <c:pt idx="6">
                  <c:v>10.421250000000001</c:v>
                </c:pt>
                <c:pt idx="7">
                  <c:v>12.158125</c:v>
                </c:pt>
                <c:pt idx="8">
                  <c:v>13.895</c:v>
                </c:pt>
                <c:pt idx="9">
                  <c:v>15.631874999999999</c:v>
                </c:pt>
                <c:pt idx="10">
                  <c:v>17.368749999999999</c:v>
                </c:pt>
              </c:numCache>
            </c:numRef>
          </c:xVal>
          <c:yVal>
            <c:numRef>
              <c:f>Longit!$Q$16:$Q$26</c:f>
              <c:numCache>
                <c:formatCode>General</c:formatCode>
                <c:ptCount val="11"/>
                <c:pt idx="0">
                  <c:v>27.709241021950348</c:v>
                </c:pt>
                <c:pt idx="1">
                  <c:v>26.856717300589533</c:v>
                </c:pt>
                <c:pt idx="2">
                  <c:v>24.453319374841193</c:v>
                </c:pt>
                <c:pt idx="3">
                  <c:v>20.916032464426475</c:v>
                </c:pt>
                <c:pt idx="4">
                  <c:v>16.806504237179908</c:v>
                </c:pt>
                <c:pt idx="5">
                  <c:v>12.686214969219449</c:v>
                </c:pt>
                <c:pt idx="6">
                  <c:v>8.9958734664033795</c:v>
                </c:pt>
                <c:pt idx="7">
                  <c:v>5.9925436323416488</c:v>
                </c:pt>
                <c:pt idx="8">
                  <c:v>3.750037981977218</c:v>
                </c:pt>
                <c:pt idx="9">
                  <c:v>2.2045336026613311</c:v>
                </c:pt>
                <c:pt idx="10">
                  <c:v>1.2174590835364307</c:v>
                </c:pt>
              </c:numCache>
            </c:numRef>
          </c:yVal>
          <c:smooth val="1"/>
        </c:ser>
        <c:ser>
          <c:idx val="1"/>
          <c:order val="1"/>
          <c:tx>
            <c:v>At Face</c:v>
          </c:tx>
          <c:xVal>
            <c:numRef>
              <c:f>Longit!$P$16:$P$26</c:f>
              <c:numCache>
                <c:formatCode>General</c:formatCode>
                <c:ptCount val="11"/>
                <c:pt idx="0">
                  <c:v>0</c:v>
                </c:pt>
                <c:pt idx="1">
                  <c:v>1.7368749999999999</c:v>
                </c:pt>
                <c:pt idx="2">
                  <c:v>3.4737499999999999</c:v>
                </c:pt>
                <c:pt idx="3">
                  <c:v>5.2106250000000003</c:v>
                </c:pt>
                <c:pt idx="4" formatCode="0.00">
                  <c:v>6.9474999999999998</c:v>
                </c:pt>
                <c:pt idx="5">
                  <c:v>8.6843749999999993</c:v>
                </c:pt>
                <c:pt idx="6">
                  <c:v>10.421250000000001</c:v>
                </c:pt>
                <c:pt idx="7">
                  <c:v>12.158125</c:v>
                </c:pt>
                <c:pt idx="8">
                  <c:v>13.895</c:v>
                </c:pt>
                <c:pt idx="9">
                  <c:v>15.631874999999999</c:v>
                </c:pt>
                <c:pt idx="10">
                  <c:v>17.368749999999999</c:v>
                </c:pt>
              </c:numCache>
            </c:numRef>
          </c:xVal>
          <c:yVal>
            <c:numRef>
              <c:f>Longit!$R$16:$R$26</c:f>
              <c:numCache>
                <c:formatCode>General</c:formatCode>
                <c:ptCount val="11"/>
                <c:pt idx="0">
                  <c:v>13.854620510975174</c:v>
                </c:pt>
                <c:pt idx="1">
                  <c:v>13.428358650294767</c:v>
                </c:pt>
                <c:pt idx="2">
                  <c:v>12.226659687420597</c:v>
                </c:pt>
                <c:pt idx="3">
                  <c:v>10.458016232213238</c:v>
                </c:pt>
                <c:pt idx="4">
                  <c:v>8.403252118589954</c:v>
                </c:pt>
                <c:pt idx="5">
                  <c:v>6.3431074846097246</c:v>
                </c:pt>
                <c:pt idx="6">
                  <c:v>4.4979367332016897</c:v>
                </c:pt>
                <c:pt idx="7">
                  <c:v>2.9962718161708244</c:v>
                </c:pt>
                <c:pt idx="8">
                  <c:v>1.875018990988609</c:v>
                </c:pt>
                <c:pt idx="9">
                  <c:v>1.1022668013306656</c:v>
                </c:pt>
                <c:pt idx="10">
                  <c:v>0.60872954176821537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80200"/>
        <c:axId val="197080592"/>
      </c:scatterChart>
      <c:valAx>
        <c:axId val="1970802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y, Transverse Distance from Center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7080592"/>
        <c:crosses val="autoZero"/>
        <c:crossBetween val="midCat"/>
      </c:valAx>
      <c:valAx>
        <c:axId val="19708059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Surface Settlements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7080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304544284905564"/>
          <c:y val="0.69673385714376335"/>
          <c:w val="0.15682383819669604"/>
          <c:h val="0.12876123387141544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17</xdr:row>
      <xdr:rowOff>42862</xdr:rowOff>
    </xdr:from>
    <xdr:to>
      <xdr:col>14</xdr:col>
      <xdr:colOff>476250</xdr:colOff>
      <xdr:row>37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38</xdr:row>
      <xdr:rowOff>33336</xdr:rowOff>
    </xdr:from>
    <xdr:to>
      <xdr:col>14</xdr:col>
      <xdr:colOff>485775</xdr:colOff>
      <xdr:row>56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zoomScale="90" zoomScaleNormal="90" workbookViewId="0">
      <selection activeCell="Q33" sqref="Q33"/>
    </sheetView>
  </sheetViews>
  <sheetFormatPr defaultRowHeight="15" x14ac:dyDescent="0.25"/>
  <cols>
    <col min="2" max="2" width="12" customWidth="1"/>
    <col min="3" max="3" width="16.5703125" customWidth="1"/>
    <col min="4" max="4" width="12" customWidth="1"/>
    <col min="5" max="5" width="16.7109375" customWidth="1"/>
    <col min="6" max="6" width="12.42578125" customWidth="1"/>
    <col min="7" max="7" width="11.28515625" customWidth="1"/>
    <col min="8" max="8" width="10" customWidth="1"/>
    <col min="9" max="9" width="10.7109375" customWidth="1"/>
    <col min="10" max="10" width="11.140625" customWidth="1"/>
    <col min="11" max="11" width="10.42578125" customWidth="1"/>
    <col min="12" max="12" width="11.28515625" customWidth="1"/>
    <col min="17" max="17" width="10.42578125" customWidth="1"/>
    <col min="18" max="18" width="10.140625" customWidth="1"/>
  </cols>
  <sheetData>
    <row r="1" spans="1:18" ht="15.75" thickTop="1" x14ac:dyDescent="0.25">
      <c r="A1" s="3"/>
      <c r="B1" s="49" t="s">
        <v>32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0" t="s">
        <v>44</v>
      </c>
    </row>
    <row r="2" spans="1:18" x14ac:dyDescent="0.25">
      <c r="A2" s="5"/>
      <c r="B2" s="7" t="s">
        <v>33</v>
      </c>
      <c r="C2" s="6" t="s">
        <v>34</v>
      </c>
      <c r="D2" s="6"/>
      <c r="E2" s="6"/>
      <c r="F2" s="6"/>
      <c r="G2" s="6"/>
      <c r="H2" s="6"/>
      <c r="I2" s="1"/>
      <c r="J2" s="2"/>
      <c r="K2" s="2"/>
      <c r="L2" s="2"/>
      <c r="M2" s="2"/>
      <c r="N2" s="2"/>
      <c r="O2" s="48"/>
    </row>
    <row r="3" spans="1:18" x14ac:dyDescent="0.25">
      <c r="A3" s="5"/>
      <c r="B3" s="7" t="s">
        <v>35</v>
      </c>
      <c r="C3" s="6" t="s">
        <v>36</v>
      </c>
      <c r="D3" s="6"/>
      <c r="E3" s="6"/>
      <c r="F3" s="6"/>
      <c r="G3" s="6"/>
      <c r="H3" s="6"/>
      <c r="I3" s="1"/>
      <c r="J3" s="2"/>
      <c r="K3" s="2"/>
      <c r="L3" s="2"/>
      <c r="M3" s="2"/>
      <c r="N3" s="2"/>
      <c r="O3" s="48"/>
    </row>
    <row r="4" spans="1:18" x14ac:dyDescent="0.25">
      <c r="A4" s="5"/>
      <c r="B4" s="7" t="s">
        <v>37</v>
      </c>
      <c r="C4" s="6" t="s">
        <v>38</v>
      </c>
      <c r="D4" s="6"/>
      <c r="E4" s="6"/>
      <c r="F4" s="6"/>
      <c r="G4" s="6"/>
      <c r="H4" s="6"/>
      <c r="I4" s="1"/>
      <c r="J4" s="2"/>
      <c r="K4" s="2"/>
      <c r="L4" s="2"/>
      <c r="M4" s="2"/>
      <c r="N4" s="2"/>
      <c r="O4" s="48"/>
    </row>
    <row r="5" spans="1:18" x14ac:dyDescent="0.25">
      <c r="A5" s="5"/>
      <c r="B5" s="6"/>
      <c r="C5" s="6"/>
      <c r="D5" s="6"/>
      <c r="E5" s="6"/>
      <c r="F5" s="6"/>
      <c r="G5" s="6"/>
      <c r="H5" s="6"/>
      <c r="I5" s="1"/>
      <c r="J5" s="2"/>
      <c r="K5" s="2"/>
      <c r="L5" s="2"/>
      <c r="M5" s="2"/>
      <c r="N5" s="2"/>
      <c r="O5" s="48"/>
    </row>
    <row r="6" spans="1:18" ht="18.75" x14ac:dyDescent="0.3">
      <c r="A6" s="9" t="s">
        <v>42</v>
      </c>
      <c r="B6" s="6"/>
      <c r="C6" s="6"/>
      <c r="D6" s="6"/>
      <c r="E6" s="6"/>
      <c r="F6" s="6"/>
      <c r="G6" s="6"/>
      <c r="H6" s="6"/>
      <c r="I6" s="1"/>
      <c r="J6" s="46"/>
      <c r="K6" s="2"/>
      <c r="L6" s="2"/>
      <c r="M6" s="2"/>
      <c r="N6" s="2"/>
      <c r="O6" s="48"/>
    </row>
    <row r="7" spans="1:18" ht="16.5" customHeight="1" x14ac:dyDescent="0.3">
      <c r="A7" s="9"/>
      <c r="B7" s="6"/>
      <c r="C7" s="6"/>
      <c r="D7" s="6"/>
      <c r="E7" s="6"/>
      <c r="F7" s="6"/>
      <c r="G7" s="6"/>
      <c r="H7" s="6"/>
      <c r="I7" s="1"/>
      <c r="J7" s="47"/>
      <c r="K7" s="2"/>
      <c r="L7" s="2"/>
      <c r="M7" s="2"/>
      <c r="N7" s="2"/>
      <c r="O7" s="48"/>
    </row>
    <row r="8" spans="1:18" x14ac:dyDescent="0.25">
      <c r="A8" s="10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8"/>
    </row>
    <row r="9" spans="1:18" x14ac:dyDescent="0.25">
      <c r="A9" s="11" t="s">
        <v>39</v>
      </c>
      <c r="B9" s="51">
        <v>1.5</v>
      </c>
      <c r="C9" s="6" t="s">
        <v>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8"/>
    </row>
    <row r="10" spans="1:18" x14ac:dyDescent="0.25">
      <c r="A10" s="11" t="s">
        <v>10</v>
      </c>
      <c r="B10" s="51">
        <v>0.5</v>
      </c>
      <c r="C10" s="6" t="s">
        <v>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8"/>
    </row>
    <row r="11" spans="1:18" x14ac:dyDescent="0.25">
      <c r="A11" s="11" t="s">
        <v>0</v>
      </c>
      <c r="B11" s="51">
        <v>3.2</v>
      </c>
      <c r="C11" s="6" t="s">
        <v>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8"/>
    </row>
    <row r="12" spans="1:18" ht="18" x14ac:dyDescent="0.35">
      <c r="A12" s="11" t="s">
        <v>1</v>
      </c>
      <c r="B12" s="51">
        <v>13.895</v>
      </c>
      <c r="C12" s="6" t="s">
        <v>11</v>
      </c>
      <c r="D12" s="22">
        <f>B10*B12</f>
        <v>6.9474999999999998</v>
      </c>
      <c r="E12" s="6" t="s">
        <v>12</v>
      </c>
      <c r="F12" s="22">
        <f>2.5*D12</f>
        <v>17.368749999999999</v>
      </c>
      <c r="G12" s="6" t="s">
        <v>2</v>
      </c>
      <c r="H12" s="1" t="s">
        <v>41</v>
      </c>
      <c r="I12" s="37">
        <f>1000*0.0031333*$B$9*((2*$B$11)^2)/$D$12</f>
        <v>27.709241021950348</v>
      </c>
      <c r="J12" s="2" t="s">
        <v>15</v>
      </c>
      <c r="K12" s="6"/>
      <c r="L12" s="6"/>
      <c r="M12" s="6"/>
      <c r="N12" s="6"/>
      <c r="O12" s="8"/>
    </row>
    <row r="13" spans="1:18" ht="18" x14ac:dyDescent="0.35">
      <c r="A13" s="11" t="s">
        <v>40</v>
      </c>
      <c r="B13" s="52">
        <v>0</v>
      </c>
      <c r="C13" s="2" t="s">
        <v>31</v>
      </c>
      <c r="D13" s="52">
        <v>200</v>
      </c>
      <c r="E13" s="6" t="s">
        <v>2</v>
      </c>
      <c r="F13" s="6"/>
      <c r="G13" s="6"/>
      <c r="H13" s="6"/>
      <c r="I13" s="6"/>
      <c r="J13" s="6"/>
      <c r="K13" s="6"/>
      <c r="L13" s="6"/>
      <c r="M13" s="6"/>
      <c r="N13" s="6"/>
      <c r="O13" s="8"/>
    </row>
    <row r="14" spans="1:18" x14ac:dyDescent="0.25">
      <c r="A14" s="11"/>
      <c r="B14" s="19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8"/>
      <c r="P14" s="25" t="s">
        <v>20</v>
      </c>
    </row>
    <row r="15" spans="1:18" x14ac:dyDescent="0.25">
      <c r="A15" s="12" t="s">
        <v>6</v>
      </c>
      <c r="B15" s="6"/>
      <c r="C15" s="19" t="s">
        <v>23</v>
      </c>
      <c r="D15" s="13" t="s">
        <v>16</v>
      </c>
      <c r="E15" s="19" t="s">
        <v>24</v>
      </c>
      <c r="F15" s="19" t="s">
        <v>25</v>
      </c>
      <c r="G15" s="19" t="s">
        <v>26</v>
      </c>
      <c r="H15" s="19" t="s">
        <v>17</v>
      </c>
      <c r="I15" s="19" t="s">
        <v>27</v>
      </c>
      <c r="J15" s="19" t="s">
        <v>18</v>
      </c>
      <c r="K15" s="19" t="s">
        <v>28</v>
      </c>
      <c r="L15" s="19" t="s">
        <v>19</v>
      </c>
      <c r="M15" s="6"/>
      <c r="N15" s="6"/>
      <c r="O15" s="8"/>
      <c r="P15" s="24" t="s">
        <v>30</v>
      </c>
      <c r="Q15" t="s">
        <v>14</v>
      </c>
      <c r="R15" t="s">
        <v>14</v>
      </c>
    </row>
    <row r="16" spans="1:18" x14ac:dyDescent="0.25">
      <c r="A16" s="35" t="s">
        <v>13</v>
      </c>
      <c r="B16" s="26">
        <v>0</v>
      </c>
      <c r="C16" s="27">
        <f>0.25*$D$12</f>
        <v>1.7368749999999999</v>
      </c>
      <c r="D16" s="27">
        <f>0.5*$D$12</f>
        <v>3.4737499999999999</v>
      </c>
      <c r="E16" s="27">
        <f>0.75*$D$12</f>
        <v>5.2106250000000003</v>
      </c>
      <c r="F16" s="28">
        <f>1*$D$12</f>
        <v>6.9474999999999998</v>
      </c>
      <c r="G16" s="26">
        <f>1.25*$D$12</f>
        <v>8.6843749999999993</v>
      </c>
      <c r="H16" s="26">
        <f>1.5*$D$12</f>
        <v>10.421250000000001</v>
      </c>
      <c r="I16" s="26">
        <f>1.75*$D$12</f>
        <v>12.158125</v>
      </c>
      <c r="J16" s="26">
        <f>2*$D$12</f>
        <v>13.895</v>
      </c>
      <c r="K16" s="26">
        <f>2.25*$D$12</f>
        <v>15.631874999999999</v>
      </c>
      <c r="L16" s="26">
        <f>2.5*$D$12</f>
        <v>17.368749999999999</v>
      </c>
      <c r="M16" s="6" t="s">
        <v>2</v>
      </c>
      <c r="N16" s="6"/>
      <c r="O16" s="8"/>
      <c r="P16">
        <f>B16</f>
        <v>0</v>
      </c>
      <c r="Q16">
        <f>B43</f>
        <v>27.709241021950348</v>
      </c>
      <c r="R16">
        <f>B68</f>
        <v>13.854620510975174</v>
      </c>
    </row>
    <row r="17" spans="1:18" x14ac:dyDescent="0.25">
      <c r="A17" s="42" t="s">
        <v>29</v>
      </c>
      <c r="B17" s="43" t="s">
        <v>14</v>
      </c>
      <c r="C17" s="43" t="s">
        <v>14</v>
      </c>
      <c r="D17" s="43" t="s">
        <v>14</v>
      </c>
      <c r="E17" s="43" t="s">
        <v>14</v>
      </c>
      <c r="F17" s="43" t="s">
        <v>14</v>
      </c>
      <c r="G17" s="43" t="s">
        <v>14</v>
      </c>
      <c r="H17" s="43" t="s">
        <v>14</v>
      </c>
      <c r="I17" s="43" t="s">
        <v>14</v>
      </c>
      <c r="J17" s="43" t="s">
        <v>14</v>
      </c>
      <c r="K17" s="43" t="s">
        <v>14</v>
      </c>
      <c r="L17" s="43" t="s">
        <v>14</v>
      </c>
      <c r="M17" s="6"/>
      <c r="N17" s="6"/>
      <c r="O17" s="8"/>
      <c r="P17">
        <f>C16</f>
        <v>1.7368749999999999</v>
      </c>
      <c r="Q17">
        <f>C43</f>
        <v>26.856717300589533</v>
      </c>
      <c r="R17">
        <f>C68</f>
        <v>13.428358650294767</v>
      </c>
    </row>
    <row r="18" spans="1:18" x14ac:dyDescent="0.25">
      <c r="A18" s="44">
        <f>$B$13</f>
        <v>0</v>
      </c>
      <c r="B18" s="20">
        <f>$I$12*0.5*(ERF(((A18-$B$13)/$D$12)/SQRT(2))-ERF(((A18-$D$13)/$D$12)/SQRT(2)))</f>
        <v>13.854620510975174</v>
      </c>
      <c r="C18" s="32">
        <f>B18*EXP(-0.5*$C$16^2/$D$12^2)</f>
        <v>13.428358650294767</v>
      </c>
      <c r="D18" s="32">
        <f>B18*EXP(-0.5*$D$16^2/$D$12^2)</f>
        <v>12.226659687420597</v>
      </c>
      <c r="E18" s="33">
        <f>B18*EXP(-0.5*$E$16^2/$D$12^2)</f>
        <v>10.458016232213238</v>
      </c>
      <c r="F18" s="32">
        <f>B18*EXP(-0.5*$F$16^2/$D$12^2)</f>
        <v>8.403252118589954</v>
      </c>
      <c r="G18" s="32">
        <f>B18*EXP(-0.5*$G$16^2/$D$12^2)</f>
        <v>6.3431074846097246</v>
      </c>
      <c r="H18" s="32">
        <f>B18*EXP(-0.5*$H$16^2/$D$12^2)</f>
        <v>4.4979367332016897</v>
      </c>
      <c r="I18" s="32">
        <f>B18*EXP(-0.5*$I$16^2/$D$12^2)</f>
        <v>2.9962718161708244</v>
      </c>
      <c r="J18" s="33">
        <f>B18*EXP(-0.5*$J$16^2/$D$12^2)</f>
        <v>1.875018990988609</v>
      </c>
      <c r="K18" s="32">
        <f>B18*EXP(-0.5*$K$16^2/$D$12^2)</f>
        <v>1.1022668013306656</v>
      </c>
      <c r="L18" s="32">
        <f>B18*EXP(-0.5*$L$16^2/$D$12^2)</f>
        <v>0.60872954176821537</v>
      </c>
      <c r="M18" s="6"/>
      <c r="N18" s="6"/>
      <c r="O18" s="8"/>
      <c r="P18">
        <f>D16</f>
        <v>3.4737499999999999</v>
      </c>
      <c r="Q18">
        <f>D43</f>
        <v>24.453319374841193</v>
      </c>
      <c r="R18">
        <f>D68</f>
        <v>12.226659687420597</v>
      </c>
    </row>
    <row r="19" spans="1:18" x14ac:dyDescent="0.25">
      <c r="A19" s="38">
        <f>A18+(1/50)*($D$13-$B$13)</f>
        <v>4</v>
      </c>
      <c r="B19" s="39">
        <f t="shared" ref="B19:B78" si="0">$I$12*0.5*(ERF(((A19-$B$13)/$D$12)/SQRT(2))-ERF(((A19-$D$13)/$D$12)/SQRT(2)))</f>
        <v>19.884339446102814</v>
      </c>
      <c r="C19" s="40">
        <f t="shared" ref="C19:C78" si="1">B19*EXP(-0.5*$C$16^2/$D$12^2)</f>
        <v>19.272562636771788</v>
      </c>
      <c r="D19" s="40">
        <f t="shared" ref="D19:D78" si="2">B19*EXP(-0.5*$D$16^2/$D$12^2)</f>
        <v>17.547867971126422</v>
      </c>
      <c r="E19" s="41">
        <f t="shared" ref="E19:E78" si="3">B19*EXP(-0.5*$E$16^2/$D$12^2)</f>
        <v>15.009486873310568</v>
      </c>
      <c r="F19" s="40">
        <f t="shared" ref="F19:F78" si="4">B19*EXP(-0.5*$F$16^2/$D$12^2)</f>
        <v>12.06046152219468</v>
      </c>
      <c r="G19" s="40">
        <f t="shared" ref="G19:G78" si="5">B19*EXP(-0.5*$G$16^2/$D$12^2)</f>
        <v>9.1037139752171701</v>
      </c>
      <c r="H19" s="40">
        <f t="shared" ref="H19:H78" si="6">B19*EXP(-0.5*$H$16^2/$D$12^2)</f>
        <v>6.4554998629682387</v>
      </c>
      <c r="I19" s="40">
        <f t="shared" ref="I19:I78" si="7">B19*EXP(-0.5*$I$16^2/$D$12^2)</f>
        <v>4.3002899876135343</v>
      </c>
      <c r="J19" s="41">
        <f t="shared" ref="J19:J78" si="8">B19*EXP(-0.5*$J$16^2/$D$12^2)</f>
        <v>2.6910527109112747</v>
      </c>
      <c r="K19" s="40">
        <f t="shared" ref="K19:K78" si="9">B19*EXP(-0.5*$K$16^2/$D$12^2)</f>
        <v>1.5819882775184155</v>
      </c>
      <c r="L19" s="40">
        <f t="shared" ref="L19:L78" si="10">B19*EXP(-0.5*$L$16^2/$D$12^2)</f>
        <v>0.87365690238872151</v>
      </c>
      <c r="M19" s="6"/>
      <c r="N19" s="6"/>
      <c r="O19" s="8"/>
      <c r="P19">
        <f>E16</f>
        <v>5.2106250000000003</v>
      </c>
      <c r="Q19">
        <f>E43</f>
        <v>20.916032464426475</v>
      </c>
      <c r="R19">
        <f>E68</f>
        <v>10.458016232213238</v>
      </c>
    </row>
    <row r="20" spans="1:18" x14ac:dyDescent="0.25">
      <c r="A20" s="38">
        <f t="shared" ref="A20:A67" si="11">A19+(1/50)*($D$13-$B$13)</f>
        <v>8</v>
      </c>
      <c r="B20" s="39">
        <f t="shared" si="0"/>
        <v>24.252106815194093</v>
      </c>
      <c r="C20" s="40">
        <f t="shared" si="1"/>
        <v>23.50594793135636</v>
      </c>
      <c r="D20" s="40">
        <f t="shared" si="2"/>
        <v>21.402409145559545</v>
      </c>
      <c r="E20" s="41">
        <f t="shared" si="3"/>
        <v>18.306450655776001</v>
      </c>
      <c r="F20" s="40">
        <f t="shared" si="4"/>
        <v>14.709646346040927</v>
      </c>
      <c r="G20" s="40">
        <f t="shared" si="5"/>
        <v>11.103423593244591</v>
      </c>
      <c r="H20" s="40">
        <f t="shared" si="6"/>
        <v>7.8735063161910102</v>
      </c>
      <c r="I20" s="40">
        <f t="shared" si="7"/>
        <v>5.2448859263641978</v>
      </c>
      <c r="J20" s="41">
        <f t="shared" si="8"/>
        <v>3.2821657449188777</v>
      </c>
      <c r="K20" s="40">
        <f t="shared" si="9"/>
        <v>1.9294857035988235</v>
      </c>
      <c r="L20" s="40">
        <f t="shared" si="10"/>
        <v>1.0655632073669699</v>
      </c>
      <c r="M20" s="6"/>
      <c r="N20" s="6"/>
      <c r="O20" s="8"/>
      <c r="P20" s="23">
        <f>F16</f>
        <v>6.9474999999999998</v>
      </c>
      <c r="Q20">
        <f>F43</f>
        <v>16.806504237179908</v>
      </c>
      <c r="R20">
        <f>F68</f>
        <v>8.403252118589954</v>
      </c>
    </row>
    <row r="21" spans="1:18" x14ac:dyDescent="0.25">
      <c r="A21" s="38">
        <f t="shared" si="11"/>
        <v>12</v>
      </c>
      <c r="B21" s="39">
        <f t="shared" si="0"/>
        <v>26.543727067219269</v>
      </c>
      <c r="C21" s="40">
        <f t="shared" si="1"/>
        <v>25.727062440418216</v>
      </c>
      <c r="D21" s="40">
        <f t="shared" si="2"/>
        <v>23.424756919871893</v>
      </c>
      <c r="E21" s="41">
        <f t="shared" si="3"/>
        <v>20.036256374724633</v>
      </c>
      <c r="F21" s="40">
        <f t="shared" si="4"/>
        <v>16.099584289312588</v>
      </c>
      <c r="G21" s="40">
        <f t="shared" si="5"/>
        <v>12.152603797133191</v>
      </c>
      <c r="H21" s="40">
        <f t="shared" si="6"/>
        <v>8.6174864852593469</v>
      </c>
      <c r="I21" s="40">
        <f t="shared" si="7"/>
        <v>5.7404835624791701</v>
      </c>
      <c r="J21" s="41">
        <f t="shared" si="8"/>
        <v>3.5923028207974625</v>
      </c>
      <c r="K21" s="40">
        <f t="shared" si="9"/>
        <v>2.1118058850186876</v>
      </c>
      <c r="L21" s="40">
        <f t="shared" si="10"/>
        <v>1.1662499742702563</v>
      </c>
      <c r="M21" s="6"/>
      <c r="N21" s="6"/>
      <c r="O21" s="8"/>
      <c r="P21">
        <f>G16</f>
        <v>8.6843749999999993</v>
      </c>
      <c r="Q21">
        <f>G43</f>
        <v>12.686214969219449</v>
      </c>
      <c r="R21">
        <f>G68</f>
        <v>6.3431074846097246</v>
      </c>
    </row>
    <row r="22" spans="1:18" x14ac:dyDescent="0.25">
      <c r="A22" s="38">
        <f t="shared" si="11"/>
        <v>16</v>
      </c>
      <c r="B22" s="39">
        <f t="shared" si="0"/>
        <v>27.414420347174453</v>
      </c>
      <c r="C22" s="40">
        <f t="shared" si="1"/>
        <v>26.570967304385995</v>
      </c>
      <c r="D22" s="40">
        <f t="shared" si="2"/>
        <v>24.193141042533565</v>
      </c>
      <c r="E22" s="41">
        <f t="shared" si="3"/>
        <v>20.693490143620508</v>
      </c>
      <c r="F22" s="40">
        <f t="shared" si="4"/>
        <v>16.627686458811162</v>
      </c>
      <c r="G22" s="40">
        <f t="shared" si="5"/>
        <v>12.551236228567026</v>
      </c>
      <c r="H22" s="40">
        <f t="shared" si="6"/>
        <v>8.900159206909132</v>
      </c>
      <c r="I22" s="40">
        <f t="shared" si="7"/>
        <v>5.9287841899263398</v>
      </c>
      <c r="J22" s="41">
        <f t="shared" si="8"/>
        <v>3.7101383424524128</v>
      </c>
      <c r="K22" s="40">
        <f t="shared" si="9"/>
        <v>2.1810778146161844</v>
      </c>
      <c r="L22" s="40">
        <f t="shared" si="10"/>
        <v>1.2045055671179941</v>
      </c>
      <c r="M22" s="6"/>
      <c r="N22" s="6"/>
      <c r="O22" s="8"/>
      <c r="P22">
        <f>H16</f>
        <v>10.421250000000001</v>
      </c>
      <c r="Q22" s="24">
        <f>H43</f>
        <v>8.9958734664033795</v>
      </c>
      <c r="R22" s="24">
        <f>H68</f>
        <v>4.4979367332016897</v>
      </c>
    </row>
    <row r="23" spans="1:18" x14ac:dyDescent="0.25">
      <c r="A23" s="38">
        <f t="shared" si="11"/>
        <v>20</v>
      </c>
      <c r="B23" s="39">
        <f t="shared" si="0"/>
        <v>27.653922880338435</v>
      </c>
      <c r="C23" s="40">
        <f t="shared" si="1"/>
        <v>26.803101119269801</v>
      </c>
      <c r="D23" s="40">
        <f t="shared" si="2"/>
        <v>24.404501286211943</v>
      </c>
      <c r="E23" s="41">
        <f t="shared" si="3"/>
        <v>20.874276140429366</v>
      </c>
      <c r="F23" s="40">
        <f t="shared" si="4"/>
        <v>16.772952088253959</v>
      </c>
      <c r="G23" s="40">
        <f t="shared" si="5"/>
        <v>12.660888478478309</v>
      </c>
      <c r="H23" s="40">
        <f t="shared" si="6"/>
        <v>8.977914295239394</v>
      </c>
      <c r="I23" s="40">
        <f t="shared" si="7"/>
        <v>5.9805802452172294</v>
      </c>
      <c r="J23" s="41">
        <f t="shared" si="8"/>
        <v>3.7425514856140465</v>
      </c>
      <c r="K23" s="40">
        <f t="shared" si="9"/>
        <v>2.2001325184914817</v>
      </c>
      <c r="L23" s="40">
        <f t="shared" si="10"/>
        <v>1.215028574020258</v>
      </c>
      <c r="M23" s="6"/>
      <c r="N23" s="6"/>
      <c r="O23" s="8"/>
      <c r="P23">
        <f>I16</f>
        <v>12.158125</v>
      </c>
      <c r="Q23">
        <f>I43</f>
        <v>5.9925436323416488</v>
      </c>
      <c r="R23">
        <f>I68</f>
        <v>2.9962718161708244</v>
      </c>
    </row>
    <row r="24" spans="1:18" x14ac:dyDescent="0.25">
      <c r="A24" s="38">
        <f t="shared" si="11"/>
        <v>24</v>
      </c>
      <c r="B24" s="39">
        <f t="shared" si="0"/>
        <v>27.70160220696938</v>
      </c>
      <c r="C24" s="40">
        <f t="shared" si="1"/>
        <v>26.849313507237966</v>
      </c>
      <c r="D24" s="40">
        <f t="shared" si="2"/>
        <v>24.446578144281069</v>
      </c>
      <c r="E24" s="41">
        <f t="shared" si="3"/>
        <v>20.910266384366572</v>
      </c>
      <c r="F24" s="40">
        <f t="shared" si="4"/>
        <v>16.801871061690079</v>
      </c>
      <c r="G24" s="40">
        <f t="shared" si="5"/>
        <v>12.682717664876762</v>
      </c>
      <c r="H24" s="40">
        <f t="shared" si="6"/>
        <v>8.9933935062721133</v>
      </c>
      <c r="I24" s="40">
        <f t="shared" si="7"/>
        <v>5.9908916227454077</v>
      </c>
      <c r="J24" s="41">
        <f t="shared" si="8"/>
        <v>3.7490041807881767</v>
      </c>
      <c r="K24" s="40">
        <f t="shared" si="9"/>
        <v>2.2039258622942559</v>
      </c>
      <c r="L24" s="40">
        <f t="shared" si="10"/>
        <v>1.2171234574296506</v>
      </c>
      <c r="M24" s="6"/>
      <c r="N24" s="6"/>
      <c r="O24" s="8"/>
      <c r="P24">
        <f>J16</f>
        <v>13.895</v>
      </c>
      <c r="Q24">
        <f>J43</f>
        <v>3.750037981977218</v>
      </c>
      <c r="R24">
        <f>J68</f>
        <v>1.875018990988609</v>
      </c>
    </row>
    <row r="25" spans="1:18" x14ac:dyDescent="0.25">
      <c r="A25" s="38">
        <f t="shared" si="11"/>
        <v>28</v>
      </c>
      <c r="B25" s="39">
        <f t="shared" si="0"/>
        <v>27.708468999761077</v>
      </c>
      <c r="C25" s="40">
        <f t="shared" si="1"/>
        <v>26.855969031025939</v>
      </c>
      <c r="D25" s="40">
        <f t="shared" si="2"/>
        <v>24.452638067650433</v>
      </c>
      <c r="E25" s="41">
        <f t="shared" si="3"/>
        <v>20.915449711504401</v>
      </c>
      <c r="F25" s="40">
        <f t="shared" si="4"/>
        <v>16.806035982052137</v>
      </c>
      <c r="G25" s="40">
        <f t="shared" si="5"/>
        <v>12.685861511705173</v>
      </c>
      <c r="H25" s="40">
        <f t="shared" si="6"/>
        <v>8.9956228274947776</v>
      </c>
      <c r="I25" s="40">
        <f t="shared" si="7"/>
        <v>5.9923766708340898</v>
      </c>
      <c r="J25" s="41">
        <f t="shared" si="8"/>
        <v>3.749933500135568</v>
      </c>
      <c r="K25" s="40">
        <f t="shared" si="9"/>
        <v>2.204472180955233</v>
      </c>
      <c r="L25" s="40">
        <f t="shared" si="10"/>
        <v>1.2174251632487449</v>
      </c>
      <c r="M25" s="6"/>
      <c r="N25" s="6"/>
      <c r="O25" s="8"/>
      <c r="P25">
        <f>K16</f>
        <v>15.631874999999999</v>
      </c>
      <c r="Q25">
        <f>K43</f>
        <v>2.2045336026613311</v>
      </c>
      <c r="R25">
        <f>K68</f>
        <v>1.1022668013306656</v>
      </c>
    </row>
    <row r="26" spans="1:18" x14ac:dyDescent="0.25">
      <c r="A26" s="38">
        <f t="shared" si="11"/>
        <v>32</v>
      </c>
      <c r="B26" s="39">
        <f t="shared" si="0"/>
        <v>27.709184143062945</v>
      </c>
      <c r="C26" s="40">
        <f t="shared" si="1"/>
        <v>26.856662171681524</v>
      </c>
      <c r="D26" s="40">
        <f t="shared" si="2"/>
        <v>24.453269179399236</v>
      </c>
      <c r="E26" s="41">
        <f t="shared" si="3"/>
        <v>20.915989529989748</v>
      </c>
      <c r="F26" s="40">
        <f t="shared" si="4"/>
        <v>16.80646973839081</v>
      </c>
      <c r="G26" s="40">
        <f t="shared" si="5"/>
        <v>12.686188928167216</v>
      </c>
      <c r="H26" s="40">
        <f t="shared" si="6"/>
        <v>8.9958550005322433</v>
      </c>
      <c r="I26" s="40">
        <f t="shared" si="7"/>
        <v>5.9925313314195758</v>
      </c>
      <c r="J26" s="41">
        <f t="shared" si="8"/>
        <v>3.7500302842568809</v>
      </c>
      <c r="K26" s="40">
        <f t="shared" si="9"/>
        <v>2.2045290774049926</v>
      </c>
      <c r="L26" s="40">
        <f t="shared" si="10"/>
        <v>1.2174565844525305</v>
      </c>
      <c r="M26" s="6"/>
      <c r="N26" s="6"/>
      <c r="O26" s="8"/>
      <c r="P26">
        <f>L16</f>
        <v>17.368749999999999</v>
      </c>
      <c r="Q26">
        <f>L43</f>
        <v>1.2174590835364307</v>
      </c>
      <c r="R26">
        <f>L68</f>
        <v>0.60872954176821537</v>
      </c>
    </row>
    <row r="27" spans="1:18" x14ac:dyDescent="0.25">
      <c r="A27" s="38">
        <f t="shared" si="11"/>
        <v>36</v>
      </c>
      <c r="B27" s="39">
        <f t="shared" si="0"/>
        <v>27.709237976025527</v>
      </c>
      <c r="C27" s="40">
        <f t="shared" si="1"/>
        <v>26.85671434837797</v>
      </c>
      <c r="D27" s="40">
        <f t="shared" si="2"/>
        <v>24.453316686821971</v>
      </c>
      <c r="E27" s="41">
        <f t="shared" si="3"/>
        <v>20.916030165241796</v>
      </c>
      <c r="F27" s="40">
        <f t="shared" si="4"/>
        <v>16.806502389733119</v>
      </c>
      <c r="G27" s="40">
        <f t="shared" si="5"/>
        <v>12.686213574693449</v>
      </c>
      <c r="H27" s="40">
        <f t="shared" si="6"/>
        <v>8.9958724775363716</v>
      </c>
      <c r="I27" s="40">
        <f t="shared" si="7"/>
        <v>5.9925429736142091</v>
      </c>
      <c r="J27" s="41">
        <f t="shared" si="8"/>
        <v>3.7500375697561195</v>
      </c>
      <c r="K27" s="40">
        <f t="shared" si="9"/>
        <v>2.2045333603290485</v>
      </c>
      <c r="L27" s="40">
        <f t="shared" si="10"/>
        <v>1.2174589497078341</v>
      </c>
      <c r="M27" s="6"/>
      <c r="N27" s="6"/>
      <c r="O27" s="8"/>
      <c r="Q27" s="24" t="s">
        <v>21</v>
      </c>
      <c r="R27" s="24" t="s">
        <v>22</v>
      </c>
    </row>
    <row r="28" spans="1:18" x14ac:dyDescent="0.25">
      <c r="A28" s="38">
        <f t="shared" si="11"/>
        <v>40</v>
      </c>
      <c r="B28" s="39">
        <f t="shared" si="0"/>
        <v>27.709240903651843</v>
      </c>
      <c r="C28" s="40">
        <f t="shared" si="1"/>
        <v>26.856717185930691</v>
      </c>
      <c r="D28" s="40">
        <f t="shared" si="2"/>
        <v>24.453319270443128</v>
      </c>
      <c r="E28" s="41">
        <f t="shared" si="3"/>
        <v>20.916032375130079</v>
      </c>
      <c r="F28" s="40">
        <f t="shared" si="4"/>
        <v>16.80650416542824</v>
      </c>
      <c r="G28" s="40">
        <f t="shared" si="5"/>
        <v>12.686214915058448</v>
      </c>
      <c r="H28" s="40">
        <f t="shared" si="6"/>
        <v>8.995873427997477</v>
      </c>
      <c r="I28" s="40">
        <f t="shared" si="7"/>
        <v>5.9925436067578026</v>
      </c>
      <c r="J28" s="41">
        <f t="shared" si="8"/>
        <v>3.7500379659672562</v>
      </c>
      <c r="K28" s="40">
        <f t="shared" si="9"/>
        <v>2.2045335932495598</v>
      </c>
      <c r="L28" s="40">
        <f t="shared" si="10"/>
        <v>1.2174590783387573</v>
      </c>
      <c r="M28" s="6"/>
      <c r="N28" s="6"/>
      <c r="O28" s="8"/>
    </row>
    <row r="29" spans="1:18" x14ac:dyDescent="0.25">
      <c r="A29" s="38">
        <f t="shared" si="11"/>
        <v>44</v>
      </c>
      <c r="B29" s="39">
        <f t="shared" si="0"/>
        <v>27.709241018623757</v>
      </c>
      <c r="C29" s="40">
        <f t="shared" si="1"/>
        <v>26.856717297365293</v>
      </c>
      <c r="D29" s="40">
        <f t="shared" si="2"/>
        <v>24.453319371905486</v>
      </c>
      <c r="E29" s="41">
        <f t="shared" si="3"/>
        <v>20.916032461915435</v>
      </c>
      <c r="F29" s="40">
        <f t="shared" si="4"/>
        <v>16.80650423516223</v>
      </c>
      <c r="G29" s="40">
        <f t="shared" si="5"/>
        <v>12.686214967696426</v>
      </c>
      <c r="H29" s="40">
        <f t="shared" si="6"/>
        <v>8.9958734653233936</v>
      </c>
      <c r="I29" s="40">
        <f t="shared" si="7"/>
        <v>5.9925436316222234</v>
      </c>
      <c r="J29" s="41">
        <f t="shared" si="8"/>
        <v>3.7500379815270128</v>
      </c>
      <c r="K29" s="40">
        <f t="shared" si="9"/>
        <v>2.2045336023966691</v>
      </c>
      <c r="L29" s="40">
        <f t="shared" si="10"/>
        <v>1.2174590833902705</v>
      </c>
      <c r="M29" s="6"/>
      <c r="N29" s="6"/>
      <c r="O29" s="8"/>
    </row>
    <row r="30" spans="1:18" x14ac:dyDescent="0.25">
      <c r="A30" s="38">
        <f t="shared" si="11"/>
        <v>48</v>
      </c>
      <c r="B30" s="39">
        <f t="shared" si="0"/>
        <v>27.709241021882704</v>
      </c>
      <c r="C30" s="40">
        <f t="shared" si="1"/>
        <v>26.856717300523972</v>
      </c>
      <c r="D30" s="40">
        <f t="shared" si="2"/>
        <v>24.453319374781497</v>
      </c>
      <c r="E30" s="41">
        <f t="shared" si="3"/>
        <v>20.916032464375416</v>
      </c>
      <c r="F30" s="40">
        <f t="shared" si="4"/>
        <v>16.806504237138881</v>
      </c>
      <c r="G30" s="40">
        <f t="shared" si="5"/>
        <v>12.68621496918848</v>
      </c>
      <c r="H30" s="40">
        <f t="shared" si="6"/>
        <v>8.9958734663814184</v>
      </c>
      <c r="I30" s="40">
        <f t="shared" si="7"/>
        <v>5.9925436323270196</v>
      </c>
      <c r="J30" s="41">
        <f t="shared" si="8"/>
        <v>3.7500379819680631</v>
      </c>
      <c r="K30" s="40">
        <f t="shared" si="9"/>
        <v>2.2045336026559492</v>
      </c>
      <c r="L30" s="40">
        <f t="shared" si="10"/>
        <v>1.2174590835334587</v>
      </c>
      <c r="M30" s="6"/>
      <c r="N30" s="6"/>
      <c r="O30" s="8"/>
    </row>
    <row r="31" spans="1:18" x14ac:dyDescent="0.25">
      <c r="A31" s="38">
        <f t="shared" si="11"/>
        <v>52</v>
      </c>
      <c r="B31" s="39">
        <f t="shared" si="0"/>
        <v>27.709241021949353</v>
      </c>
      <c r="C31" s="40">
        <f t="shared" si="1"/>
        <v>26.856717300588571</v>
      </c>
      <c r="D31" s="40">
        <f t="shared" si="2"/>
        <v>24.453319374840316</v>
      </c>
      <c r="E31" s="41">
        <f t="shared" si="3"/>
        <v>20.916032464425726</v>
      </c>
      <c r="F31" s="40">
        <f t="shared" si="4"/>
        <v>16.806504237179304</v>
      </c>
      <c r="G31" s="40">
        <f t="shared" si="5"/>
        <v>12.686214969218994</v>
      </c>
      <c r="H31" s="40">
        <f t="shared" si="6"/>
        <v>8.9958734664030562</v>
      </c>
      <c r="I31" s="40">
        <f t="shared" si="7"/>
        <v>5.9925436323414338</v>
      </c>
      <c r="J31" s="41">
        <f t="shared" si="8"/>
        <v>3.7500379819770835</v>
      </c>
      <c r="K31" s="40">
        <f t="shared" si="9"/>
        <v>2.2045336026612516</v>
      </c>
      <c r="L31" s="40">
        <f t="shared" si="10"/>
        <v>1.2174590835363872</v>
      </c>
      <c r="M31" s="6"/>
      <c r="N31" s="6"/>
      <c r="O31" s="8"/>
    </row>
    <row r="32" spans="1:18" x14ac:dyDescent="0.25">
      <c r="A32" s="38">
        <f t="shared" si="11"/>
        <v>56</v>
      </c>
      <c r="B32" s="39">
        <f t="shared" si="0"/>
        <v>27.709241021950337</v>
      </c>
      <c r="C32" s="40">
        <f t="shared" si="1"/>
        <v>26.856717300589523</v>
      </c>
      <c r="D32" s="40">
        <f t="shared" si="2"/>
        <v>24.453319374841183</v>
      </c>
      <c r="E32" s="41">
        <f t="shared" si="3"/>
        <v>20.916032464426468</v>
      </c>
      <c r="F32" s="40">
        <f t="shared" si="4"/>
        <v>16.806504237179904</v>
      </c>
      <c r="G32" s="40">
        <f t="shared" si="5"/>
        <v>12.686214969219446</v>
      </c>
      <c r="H32" s="40">
        <f t="shared" si="6"/>
        <v>8.9958734664033759</v>
      </c>
      <c r="I32" s="40">
        <f t="shared" si="7"/>
        <v>5.992543632341647</v>
      </c>
      <c r="J32" s="41">
        <f t="shared" si="8"/>
        <v>3.7500379819772163</v>
      </c>
      <c r="K32" s="40">
        <f t="shared" si="9"/>
        <v>2.2045336026613302</v>
      </c>
      <c r="L32" s="40">
        <f t="shared" si="10"/>
        <v>1.2174590835364303</v>
      </c>
      <c r="M32" s="6"/>
      <c r="N32" s="6"/>
      <c r="O32" s="8"/>
    </row>
    <row r="33" spans="1:15" x14ac:dyDescent="0.25">
      <c r="A33" s="38">
        <f t="shared" si="11"/>
        <v>60</v>
      </c>
      <c r="B33" s="39">
        <f t="shared" si="0"/>
        <v>27.709241021950348</v>
      </c>
      <c r="C33" s="40">
        <f t="shared" si="1"/>
        <v>26.856717300589533</v>
      </c>
      <c r="D33" s="40">
        <f t="shared" si="2"/>
        <v>24.453319374841193</v>
      </c>
      <c r="E33" s="41">
        <f t="shared" si="3"/>
        <v>20.916032464426475</v>
      </c>
      <c r="F33" s="40">
        <f t="shared" si="4"/>
        <v>16.806504237179908</v>
      </c>
      <c r="G33" s="40">
        <f t="shared" si="5"/>
        <v>12.686214969219449</v>
      </c>
      <c r="H33" s="40">
        <f t="shared" si="6"/>
        <v>8.9958734664033795</v>
      </c>
      <c r="I33" s="40">
        <f t="shared" si="7"/>
        <v>5.9925436323416488</v>
      </c>
      <c r="J33" s="41">
        <f t="shared" si="8"/>
        <v>3.750037981977218</v>
      </c>
      <c r="K33" s="40">
        <f t="shared" si="9"/>
        <v>2.2045336026613311</v>
      </c>
      <c r="L33" s="40">
        <f t="shared" si="10"/>
        <v>1.2174590835364307</v>
      </c>
      <c r="M33" s="6"/>
      <c r="N33" s="6"/>
      <c r="O33" s="8"/>
    </row>
    <row r="34" spans="1:15" x14ac:dyDescent="0.25">
      <c r="A34" s="38">
        <f t="shared" si="11"/>
        <v>64</v>
      </c>
      <c r="B34" s="39">
        <f t="shared" si="0"/>
        <v>27.709241021950348</v>
      </c>
      <c r="C34" s="40">
        <f t="shared" si="1"/>
        <v>26.856717300589533</v>
      </c>
      <c r="D34" s="40">
        <f t="shared" si="2"/>
        <v>24.453319374841193</v>
      </c>
      <c r="E34" s="41">
        <f t="shared" si="3"/>
        <v>20.916032464426475</v>
      </c>
      <c r="F34" s="40">
        <f t="shared" si="4"/>
        <v>16.806504237179908</v>
      </c>
      <c r="G34" s="40">
        <f t="shared" si="5"/>
        <v>12.686214969219449</v>
      </c>
      <c r="H34" s="40">
        <f t="shared" si="6"/>
        <v>8.9958734664033795</v>
      </c>
      <c r="I34" s="40">
        <f t="shared" si="7"/>
        <v>5.9925436323416488</v>
      </c>
      <c r="J34" s="41">
        <f t="shared" si="8"/>
        <v>3.750037981977218</v>
      </c>
      <c r="K34" s="40">
        <f t="shared" si="9"/>
        <v>2.2045336026613311</v>
      </c>
      <c r="L34" s="40">
        <f t="shared" si="10"/>
        <v>1.2174590835364307</v>
      </c>
      <c r="M34" s="6"/>
      <c r="N34" s="6"/>
      <c r="O34" s="8"/>
    </row>
    <row r="35" spans="1:15" x14ac:dyDescent="0.25">
      <c r="A35" s="38">
        <f t="shared" si="11"/>
        <v>68</v>
      </c>
      <c r="B35" s="39">
        <f t="shared" si="0"/>
        <v>27.709241021950348</v>
      </c>
      <c r="C35" s="40">
        <f t="shared" si="1"/>
        <v>26.856717300589533</v>
      </c>
      <c r="D35" s="40">
        <f t="shared" si="2"/>
        <v>24.453319374841193</v>
      </c>
      <c r="E35" s="41">
        <f t="shared" si="3"/>
        <v>20.916032464426475</v>
      </c>
      <c r="F35" s="40">
        <f t="shared" si="4"/>
        <v>16.806504237179908</v>
      </c>
      <c r="G35" s="40">
        <f t="shared" si="5"/>
        <v>12.686214969219449</v>
      </c>
      <c r="H35" s="40">
        <f t="shared" si="6"/>
        <v>8.9958734664033795</v>
      </c>
      <c r="I35" s="40">
        <f t="shared" si="7"/>
        <v>5.9925436323416488</v>
      </c>
      <c r="J35" s="41">
        <f t="shared" si="8"/>
        <v>3.750037981977218</v>
      </c>
      <c r="K35" s="40">
        <f t="shared" si="9"/>
        <v>2.2045336026613311</v>
      </c>
      <c r="L35" s="40">
        <f t="shared" si="10"/>
        <v>1.2174590835364307</v>
      </c>
      <c r="M35" s="6"/>
      <c r="N35" s="6"/>
      <c r="O35" s="8"/>
    </row>
    <row r="36" spans="1:15" x14ac:dyDescent="0.25">
      <c r="A36" s="38">
        <f t="shared" si="11"/>
        <v>72</v>
      </c>
      <c r="B36" s="39">
        <f t="shared" si="0"/>
        <v>27.709241021950348</v>
      </c>
      <c r="C36" s="40">
        <f t="shared" si="1"/>
        <v>26.856717300589533</v>
      </c>
      <c r="D36" s="40">
        <f t="shared" si="2"/>
        <v>24.453319374841193</v>
      </c>
      <c r="E36" s="41">
        <f t="shared" si="3"/>
        <v>20.916032464426475</v>
      </c>
      <c r="F36" s="40">
        <f t="shared" si="4"/>
        <v>16.806504237179908</v>
      </c>
      <c r="G36" s="40">
        <f t="shared" si="5"/>
        <v>12.686214969219449</v>
      </c>
      <c r="H36" s="40">
        <f t="shared" si="6"/>
        <v>8.9958734664033795</v>
      </c>
      <c r="I36" s="40">
        <f t="shared" si="7"/>
        <v>5.9925436323416488</v>
      </c>
      <c r="J36" s="41">
        <f t="shared" si="8"/>
        <v>3.750037981977218</v>
      </c>
      <c r="K36" s="40">
        <f t="shared" si="9"/>
        <v>2.2045336026613311</v>
      </c>
      <c r="L36" s="40">
        <f t="shared" si="10"/>
        <v>1.2174590835364307</v>
      </c>
      <c r="M36" s="6"/>
      <c r="N36" s="6"/>
      <c r="O36" s="8"/>
    </row>
    <row r="37" spans="1:15" x14ac:dyDescent="0.25">
      <c r="A37" s="38">
        <f t="shared" si="11"/>
        <v>76</v>
      </c>
      <c r="B37" s="39">
        <f t="shared" si="0"/>
        <v>27.709241021950348</v>
      </c>
      <c r="C37" s="40">
        <f t="shared" si="1"/>
        <v>26.856717300589533</v>
      </c>
      <c r="D37" s="40">
        <f t="shared" si="2"/>
        <v>24.453319374841193</v>
      </c>
      <c r="E37" s="41">
        <f t="shared" si="3"/>
        <v>20.916032464426475</v>
      </c>
      <c r="F37" s="40">
        <f t="shared" si="4"/>
        <v>16.806504237179908</v>
      </c>
      <c r="G37" s="40">
        <f t="shared" si="5"/>
        <v>12.686214969219449</v>
      </c>
      <c r="H37" s="40">
        <f t="shared" si="6"/>
        <v>8.9958734664033795</v>
      </c>
      <c r="I37" s="40">
        <f t="shared" si="7"/>
        <v>5.9925436323416488</v>
      </c>
      <c r="J37" s="41">
        <f t="shared" si="8"/>
        <v>3.750037981977218</v>
      </c>
      <c r="K37" s="40">
        <f t="shared" si="9"/>
        <v>2.2045336026613311</v>
      </c>
      <c r="L37" s="40">
        <f t="shared" si="10"/>
        <v>1.2174590835364307</v>
      </c>
      <c r="M37" s="6"/>
      <c r="N37" s="6"/>
      <c r="O37" s="8"/>
    </row>
    <row r="38" spans="1:15" x14ac:dyDescent="0.25">
      <c r="A38" s="38">
        <f t="shared" si="11"/>
        <v>80</v>
      </c>
      <c r="B38" s="39">
        <f t="shared" si="0"/>
        <v>27.709241021950348</v>
      </c>
      <c r="C38" s="40">
        <f t="shared" si="1"/>
        <v>26.856717300589533</v>
      </c>
      <c r="D38" s="40">
        <f t="shared" si="2"/>
        <v>24.453319374841193</v>
      </c>
      <c r="E38" s="41">
        <f t="shared" si="3"/>
        <v>20.916032464426475</v>
      </c>
      <c r="F38" s="40">
        <f t="shared" si="4"/>
        <v>16.806504237179908</v>
      </c>
      <c r="G38" s="40">
        <f t="shared" si="5"/>
        <v>12.686214969219449</v>
      </c>
      <c r="H38" s="40">
        <f t="shared" si="6"/>
        <v>8.9958734664033795</v>
      </c>
      <c r="I38" s="40">
        <f t="shared" si="7"/>
        <v>5.9925436323416488</v>
      </c>
      <c r="J38" s="41">
        <f t="shared" si="8"/>
        <v>3.750037981977218</v>
      </c>
      <c r="K38" s="40">
        <f t="shared" si="9"/>
        <v>2.2045336026613311</v>
      </c>
      <c r="L38" s="40">
        <f t="shared" si="10"/>
        <v>1.2174590835364307</v>
      </c>
      <c r="M38" s="6"/>
      <c r="N38" s="6"/>
      <c r="O38" s="8"/>
    </row>
    <row r="39" spans="1:15" x14ac:dyDescent="0.25">
      <c r="A39" s="38">
        <f t="shared" si="11"/>
        <v>84</v>
      </c>
      <c r="B39" s="39">
        <f t="shared" si="0"/>
        <v>27.709241021950348</v>
      </c>
      <c r="C39" s="40">
        <f t="shared" si="1"/>
        <v>26.856717300589533</v>
      </c>
      <c r="D39" s="40">
        <f t="shared" si="2"/>
        <v>24.453319374841193</v>
      </c>
      <c r="E39" s="41">
        <f t="shared" si="3"/>
        <v>20.916032464426475</v>
      </c>
      <c r="F39" s="40">
        <f t="shared" si="4"/>
        <v>16.806504237179908</v>
      </c>
      <c r="G39" s="40">
        <f t="shared" si="5"/>
        <v>12.686214969219449</v>
      </c>
      <c r="H39" s="40">
        <f t="shared" si="6"/>
        <v>8.9958734664033795</v>
      </c>
      <c r="I39" s="40">
        <f t="shared" si="7"/>
        <v>5.9925436323416488</v>
      </c>
      <c r="J39" s="41">
        <f t="shared" si="8"/>
        <v>3.750037981977218</v>
      </c>
      <c r="K39" s="40">
        <f t="shared" si="9"/>
        <v>2.2045336026613311</v>
      </c>
      <c r="L39" s="40">
        <f t="shared" si="10"/>
        <v>1.2174590835364307</v>
      </c>
      <c r="M39" s="6"/>
      <c r="N39" s="6"/>
      <c r="O39" s="8"/>
    </row>
    <row r="40" spans="1:15" x14ac:dyDescent="0.25">
      <c r="A40" s="38">
        <f t="shared" si="11"/>
        <v>88</v>
      </c>
      <c r="B40" s="39">
        <f t="shared" si="0"/>
        <v>27.709241021950348</v>
      </c>
      <c r="C40" s="40">
        <f t="shared" si="1"/>
        <v>26.856717300589533</v>
      </c>
      <c r="D40" s="40">
        <f t="shared" si="2"/>
        <v>24.453319374841193</v>
      </c>
      <c r="E40" s="41">
        <f t="shared" si="3"/>
        <v>20.916032464426475</v>
      </c>
      <c r="F40" s="40">
        <f t="shared" si="4"/>
        <v>16.806504237179908</v>
      </c>
      <c r="G40" s="40">
        <f t="shared" si="5"/>
        <v>12.686214969219449</v>
      </c>
      <c r="H40" s="40">
        <f t="shared" si="6"/>
        <v>8.9958734664033795</v>
      </c>
      <c r="I40" s="40">
        <f t="shared" si="7"/>
        <v>5.9925436323416488</v>
      </c>
      <c r="J40" s="41">
        <f t="shared" si="8"/>
        <v>3.750037981977218</v>
      </c>
      <c r="K40" s="40">
        <f t="shared" si="9"/>
        <v>2.2045336026613311</v>
      </c>
      <c r="L40" s="40">
        <f t="shared" si="10"/>
        <v>1.2174590835364307</v>
      </c>
      <c r="M40" s="6"/>
      <c r="N40" s="6"/>
      <c r="O40" s="8"/>
    </row>
    <row r="41" spans="1:15" x14ac:dyDescent="0.25">
      <c r="A41" s="38">
        <f t="shared" si="11"/>
        <v>92</v>
      </c>
      <c r="B41" s="39">
        <f t="shared" si="0"/>
        <v>27.709241021950348</v>
      </c>
      <c r="C41" s="40">
        <f t="shared" si="1"/>
        <v>26.856717300589533</v>
      </c>
      <c r="D41" s="40">
        <f t="shared" si="2"/>
        <v>24.453319374841193</v>
      </c>
      <c r="E41" s="41">
        <f t="shared" si="3"/>
        <v>20.916032464426475</v>
      </c>
      <c r="F41" s="40">
        <f t="shared" si="4"/>
        <v>16.806504237179908</v>
      </c>
      <c r="G41" s="40">
        <f t="shared" si="5"/>
        <v>12.686214969219449</v>
      </c>
      <c r="H41" s="40">
        <f t="shared" si="6"/>
        <v>8.9958734664033795</v>
      </c>
      <c r="I41" s="40">
        <f t="shared" si="7"/>
        <v>5.9925436323416488</v>
      </c>
      <c r="J41" s="41">
        <f t="shared" si="8"/>
        <v>3.750037981977218</v>
      </c>
      <c r="K41" s="40">
        <f t="shared" si="9"/>
        <v>2.2045336026613311</v>
      </c>
      <c r="L41" s="40">
        <f t="shared" si="10"/>
        <v>1.2174590835364307</v>
      </c>
      <c r="M41" s="6"/>
      <c r="N41" s="6"/>
      <c r="O41" s="8"/>
    </row>
    <row r="42" spans="1:15" x14ac:dyDescent="0.25">
      <c r="A42" s="38">
        <f t="shared" si="11"/>
        <v>96</v>
      </c>
      <c r="B42" s="39">
        <f t="shared" si="0"/>
        <v>27.709241021950348</v>
      </c>
      <c r="C42" s="40">
        <f t="shared" si="1"/>
        <v>26.856717300589533</v>
      </c>
      <c r="D42" s="40">
        <f t="shared" si="2"/>
        <v>24.453319374841193</v>
      </c>
      <c r="E42" s="41">
        <f t="shared" si="3"/>
        <v>20.916032464426475</v>
      </c>
      <c r="F42" s="40">
        <f t="shared" si="4"/>
        <v>16.806504237179908</v>
      </c>
      <c r="G42" s="40">
        <f t="shared" si="5"/>
        <v>12.686214969219449</v>
      </c>
      <c r="H42" s="40">
        <f t="shared" si="6"/>
        <v>8.9958734664033795</v>
      </c>
      <c r="I42" s="40">
        <f t="shared" si="7"/>
        <v>5.9925436323416488</v>
      </c>
      <c r="J42" s="41">
        <f t="shared" si="8"/>
        <v>3.750037981977218</v>
      </c>
      <c r="K42" s="40">
        <f t="shared" si="9"/>
        <v>2.2045336026613311</v>
      </c>
      <c r="L42" s="40">
        <f t="shared" si="10"/>
        <v>1.2174590835364307</v>
      </c>
      <c r="M42" s="6"/>
      <c r="N42" s="6"/>
      <c r="O42" s="8"/>
    </row>
    <row r="43" spans="1:15" x14ac:dyDescent="0.25">
      <c r="A43" s="38">
        <f t="shared" si="11"/>
        <v>100</v>
      </c>
      <c r="B43" s="39">
        <f t="shared" si="0"/>
        <v>27.709241021950348</v>
      </c>
      <c r="C43" s="40">
        <f t="shared" si="1"/>
        <v>26.856717300589533</v>
      </c>
      <c r="D43" s="40">
        <f t="shared" si="2"/>
        <v>24.453319374841193</v>
      </c>
      <c r="E43" s="41">
        <f t="shared" si="3"/>
        <v>20.916032464426475</v>
      </c>
      <c r="F43" s="40">
        <f t="shared" si="4"/>
        <v>16.806504237179908</v>
      </c>
      <c r="G43" s="40">
        <f t="shared" si="5"/>
        <v>12.686214969219449</v>
      </c>
      <c r="H43" s="40">
        <f t="shared" si="6"/>
        <v>8.9958734664033795</v>
      </c>
      <c r="I43" s="40">
        <f t="shared" si="7"/>
        <v>5.9925436323416488</v>
      </c>
      <c r="J43" s="41">
        <f t="shared" si="8"/>
        <v>3.750037981977218</v>
      </c>
      <c r="K43" s="40">
        <f t="shared" si="9"/>
        <v>2.2045336026613311</v>
      </c>
      <c r="L43" s="40">
        <f t="shared" si="10"/>
        <v>1.2174590835364307</v>
      </c>
      <c r="M43" s="6"/>
      <c r="N43" s="6"/>
      <c r="O43" s="8"/>
    </row>
    <row r="44" spans="1:15" x14ac:dyDescent="0.25">
      <c r="A44" s="38">
        <f t="shared" si="11"/>
        <v>104</v>
      </c>
      <c r="B44" s="39">
        <f t="shared" si="0"/>
        <v>27.709241021950348</v>
      </c>
      <c r="C44" s="40">
        <f t="shared" si="1"/>
        <v>26.856717300589533</v>
      </c>
      <c r="D44" s="40">
        <f t="shared" si="2"/>
        <v>24.453319374841193</v>
      </c>
      <c r="E44" s="41">
        <f t="shared" si="3"/>
        <v>20.916032464426475</v>
      </c>
      <c r="F44" s="40">
        <f t="shared" si="4"/>
        <v>16.806504237179908</v>
      </c>
      <c r="G44" s="40">
        <f t="shared" si="5"/>
        <v>12.686214969219449</v>
      </c>
      <c r="H44" s="40">
        <f t="shared" si="6"/>
        <v>8.9958734664033795</v>
      </c>
      <c r="I44" s="40">
        <f t="shared" si="7"/>
        <v>5.9925436323416488</v>
      </c>
      <c r="J44" s="41">
        <f t="shared" si="8"/>
        <v>3.750037981977218</v>
      </c>
      <c r="K44" s="40">
        <f t="shared" si="9"/>
        <v>2.2045336026613311</v>
      </c>
      <c r="L44" s="40">
        <f t="shared" si="10"/>
        <v>1.2174590835364307</v>
      </c>
      <c r="M44" s="6"/>
      <c r="N44" s="6"/>
      <c r="O44" s="8"/>
    </row>
    <row r="45" spans="1:15" x14ac:dyDescent="0.25">
      <c r="A45" s="38">
        <f t="shared" si="11"/>
        <v>108</v>
      </c>
      <c r="B45" s="39">
        <f t="shared" si="0"/>
        <v>27.709241021950348</v>
      </c>
      <c r="C45" s="40">
        <f t="shared" si="1"/>
        <v>26.856717300589533</v>
      </c>
      <c r="D45" s="40">
        <f t="shared" si="2"/>
        <v>24.453319374841193</v>
      </c>
      <c r="E45" s="41">
        <f t="shared" si="3"/>
        <v>20.916032464426475</v>
      </c>
      <c r="F45" s="40">
        <f t="shared" si="4"/>
        <v>16.806504237179908</v>
      </c>
      <c r="G45" s="40">
        <f t="shared" si="5"/>
        <v>12.686214969219449</v>
      </c>
      <c r="H45" s="40">
        <f t="shared" si="6"/>
        <v>8.9958734664033795</v>
      </c>
      <c r="I45" s="40">
        <f t="shared" si="7"/>
        <v>5.9925436323416488</v>
      </c>
      <c r="J45" s="41">
        <f t="shared" si="8"/>
        <v>3.750037981977218</v>
      </c>
      <c r="K45" s="40">
        <f t="shared" si="9"/>
        <v>2.2045336026613311</v>
      </c>
      <c r="L45" s="40">
        <f t="shared" si="10"/>
        <v>1.2174590835364307</v>
      </c>
      <c r="M45" s="6"/>
      <c r="N45" s="6"/>
      <c r="O45" s="8"/>
    </row>
    <row r="46" spans="1:15" x14ac:dyDescent="0.25">
      <c r="A46" s="38">
        <f t="shared" si="11"/>
        <v>112</v>
      </c>
      <c r="B46" s="39">
        <f t="shared" si="0"/>
        <v>27.709241021950348</v>
      </c>
      <c r="C46" s="40">
        <f t="shared" si="1"/>
        <v>26.856717300589533</v>
      </c>
      <c r="D46" s="40">
        <f t="shared" si="2"/>
        <v>24.453319374841193</v>
      </c>
      <c r="E46" s="41">
        <f t="shared" si="3"/>
        <v>20.916032464426475</v>
      </c>
      <c r="F46" s="40">
        <f t="shared" si="4"/>
        <v>16.806504237179908</v>
      </c>
      <c r="G46" s="40">
        <f t="shared" si="5"/>
        <v>12.686214969219449</v>
      </c>
      <c r="H46" s="40">
        <f t="shared" si="6"/>
        <v>8.9958734664033795</v>
      </c>
      <c r="I46" s="40">
        <f t="shared" si="7"/>
        <v>5.9925436323416488</v>
      </c>
      <c r="J46" s="41">
        <f t="shared" si="8"/>
        <v>3.750037981977218</v>
      </c>
      <c r="K46" s="40">
        <f t="shared" si="9"/>
        <v>2.2045336026613311</v>
      </c>
      <c r="L46" s="40">
        <f t="shared" si="10"/>
        <v>1.2174590835364307</v>
      </c>
      <c r="M46" s="6"/>
      <c r="N46" s="6"/>
      <c r="O46" s="8"/>
    </row>
    <row r="47" spans="1:15" x14ac:dyDescent="0.25">
      <c r="A47" s="38">
        <f t="shared" si="11"/>
        <v>116</v>
      </c>
      <c r="B47" s="39">
        <f t="shared" si="0"/>
        <v>27.709241021950348</v>
      </c>
      <c r="C47" s="40">
        <f t="shared" si="1"/>
        <v>26.856717300589533</v>
      </c>
      <c r="D47" s="40">
        <f t="shared" si="2"/>
        <v>24.453319374841193</v>
      </c>
      <c r="E47" s="41">
        <f t="shared" si="3"/>
        <v>20.916032464426475</v>
      </c>
      <c r="F47" s="40">
        <f t="shared" si="4"/>
        <v>16.806504237179908</v>
      </c>
      <c r="G47" s="40">
        <f t="shared" si="5"/>
        <v>12.686214969219449</v>
      </c>
      <c r="H47" s="40">
        <f t="shared" si="6"/>
        <v>8.9958734664033795</v>
      </c>
      <c r="I47" s="40">
        <f t="shared" si="7"/>
        <v>5.9925436323416488</v>
      </c>
      <c r="J47" s="41">
        <f t="shared" si="8"/>
        <v>3.750037981977218</v>
      </c>
      <c r="K47" s="40">
        <f t="shared" si="9"/>
        <v>2.2045336026613311</v>
      </c>
      <c r="L47" s="40">
        <f t="shared" si="10"/>
        <v>1.2174590835364307</v>
      </c>
      <c r="M47" s="6"/>
      <c r="N47" s="6"/>
      <c r="O47" s="8"/>
    </row>
    <row r="48" spans="1:15" x14ac:dyDescent="0.25">
      <c r="A48" s="38">
        <f t="shared" si="11"/>
        <v>120</v>
      </c>
      <c r="B48" s="39">
        <f t="shared" si="0"/>
        <v>27.709241021950348</v>
      </c>
      <c r="C48" s="40">
        <f t="shared" si="1"/>
        <v>26.856717300589533</v>
      </c>
      <c r="D48" s="40">
        <f t="shared" si="2"/>
        <v>24.453319374841193</v>
      </c>
      <c r="E48" s="41">
        <f t="shared" si="3"/>
        <v>20.916032464426475</v>
      </c>
      <c r="F48" s="40">
        <f t="shared" si="4"/>
        <v>16.806504237179908</v>
      </c>
      <c r="G48" s="40">
        <f t="shared" si="5"/>
        <v>12.686214969219449</v>
      </c>
      <c r="H48" s="40">
        <f t="shared" si="6"/>
        <v>8.9958734664033795</v>
      </c>
      <c r="I48" s="40">
        <f t="shared" si="7"/>
        <v>5.9925436323416488</v>
      </c>
      <c r="J48" s="41">
        <f t="shared" si="8"/>
        <v>3.750037981977218</v>
      </c>
      <c r="K48" s="40">
        <f t="shared" si="9"/>
        <v>2.2045336026613311</v>
      </c>
      <c r="L48" s="40">
        <f t="shared" si="10"/>
        <v>1.2174590835364307</v>
      </c>
      <c r="M48" s="6"/>
      <c r="N48" s="6"/>
      <c r="O48" s="8"/>
    </row>
    <row r="49" spans="1:15" x14ac:dyDescent="0.25">
      <c r="A49" s="38">
        <f t="shared" si="11"/>
        <v>124</v>
      </c>
      <c r="B49" s="39">
        <f t="shared" si="0"/>
        <v>27.709241021950348</v>
      </c>
      <c r="C49" s="40">
        <f t="shared" si="1"/>
        <v>26.856717300589533</v>
      </c>
      <c r="D49" s="40">
        <f t="shared" si="2"/>
        <v>24.453319374841193</v>
      </c>
      <c r="E49" s="41">
        <f t="shared" si="3"/>
        <v>20.916032464426475</v>
      </c>
      <c r="F49" s="40">
        <f t="shared" si="4"/>
        <v>16.806504237179908</v>
      </c>
      <c r="G49" s="40">
        <f t="shared" si="5"/>
        <v>12.686214969219449</v>
      </c>
      <c r="H49" s="40">
        <f t="shared" si="6"/>
        <v>8.9958734664033795</v>
      </c>
      <c r="I49" s="40">
        <f t="shared" si="7"/>
        <v>5.9925436323416488</v>
      </c>
      <c r="J49" s="41">
        <f t="shared" si="8"/>
        <v>3.750037981977218</v>
      </c>
      <c r="K49" s="40">
        <f t="shared" si="9"/>
        <v>2.2045336026613311</v>
      </c>
      <c r="L49" s="40">
        <f t="shared" si="10"/>
        <v>1.2174590835364307</v>
      </c>
      <c r="M49" s="6"/>
      <c r="N49" s="6"/>
      <c r="O49" s="8"/>
    </row>
    <row r="50" spans="1:15" x14ac:dyDescent="0.25">
      <c r="A50" s="38">
        <f t="shared" si="11"/>
        <v>128</v>
      </c>
      <c r="B50" s="39">
        <f t="shared" si="0"/>
        <v>27.709241021950348</v>
      </c>
      <c r="C50" s="40">
        <f t="shared" si="1"/>
        <v>26.856717300589533</v>
      </c>
      <c r="D50" s="40">
        <f t="shared" si="2"/>
        <v>24.453319374841193</v>
      </c>
      <c r="E50" s="41">
        <f t="shared" si="3"/>
        <v>20.916032464426475</v>
      </c>
      <c r="F50" s="40">
        <f t="shared" si="4"/>
        <v>16.806504237179908</v>
      </c>
      <c r="G50" s="40">
        <f t="shared" si="5"/>
        <v>12.686214969219449</v>
      </c>
      <c r="H50" s="40">
        <f t="shared" si="6"/>
        <v>8.9958734664033795</v>
      </c>
      <c r="I50" s="40">
        <f t="shared" si="7"/>
        <v>5.9925436323416488</v>
      </c>
      <c r="J50" s="41">
        <f t="shared" si="8"/>
        <v>3.750037981977218</v>
      </c>
      <c r="K50" s="40">
        <f t="shared" si="9"/>
        <v>2.2045336026613311</v>
      </c>
      <c r="L50" s="40">
        <f t="shared" si="10"/>
        <v>1.2174590835364307</v>
      </c>
      <c r="M50" s="6"/>
      <c r="N50" s="6"/>
      <c r="O50" s="8"/>
    </row>
    <row r="51" spans="1:15" x14ac:dyDescent="0.25">
      <c r="A51" s="38">
        <f t="shared" si="11"/>
        <v>132</v>
      </c>
      <c r="B51" s="39">
        <f t="shared" si="0"/>
        <v>27.709241021950348</v>
      </c>
      <c r="C51" s="40">
        <f t="shared" si="1"/>
        <v>26.856717300589533</v>
      </c>
      <c r="D51" s="40">
        <f t="shared" si="2"/>
        <v>24.453319374841193</v>
      </c>
      <c r="E51" s="41">
        <f t="shared" si="3"/>
        <v>20.916032464426475</v>
      </c>
      <c r="F51" s="40">
        <f t="shared" si="4"/>
        <v>16.806504237179908</v>
      </c>
      <c r="G51" s="40">
        <f t="shared" si="5"/>
        <v>12.686214969219449</v>
      </c>
      <c r="H51" s="40">
        <f t="shared" si="6"/>
        <v>8.9958734664033795</v>
      </c>
      <c r="I51" s="40">
        <f t="shared" si="7"/>
        <v>5.9925436323416488</v>
      </c>
      <c r="J51" s="41">
        <f t="shared" si="8"/>
        <v>3.750037981977218</v>
      </c>
      <c r="K51" s="40">
        <f t="shared" si="9"/>
        <v>2.2045336026613311</v>
      </c>
      <c r="L51" s="40">
        <f t="shared" si="10"/>
        <v>1.2174590835364307</v>
      </c>
      <c r="M51" s="6"/>
      <c r="N51" s="6"/>
      <c r="O51" s="8"/>
    </row>
    <row r="52" spans="1:15" x14ac:dyDescent="0.25">
      <c r="A52" s="38">
        <f t="shared" si="11"/>
        <v>136</v>
      </c>
      <c r="B52" s="39">
        <f t="shared" si="0"/>
        <v>27.709241021950348</v>
      </c>
      <c r="C52" s="40">
        <f t="shared" si="1"/>
        <v>26.856717300589533</v>
      </c>
      <c r="D52" s="40">
        <f t="shared" si="2"/>
        <v>24.453319374841193</v>
      </c>
      <c r="E52" s="41">
        <f t="shared" si="3"/>
        <v>20.916032464426475</v>
      </c>
      <c r="F52" s="40">
        <f t="shared" si="4"/>
        <v>16.806504237179908</v>
      </c>
      <c r="G52" s="40">
        <f t="shared" si="5"/>
        <v>12.686214969219449</v>
      </c>
      <c r="H52" s="40">
        <f t="shared" si="6"/>
        <v>8.9958734664033795</v>
      </c>
      <c r="I52" s="40">
        <f t="shared" si="7"/>
        <v>5.9925436323416488</v>
      </c>
      <c r="J52" s="41">
        <f t="shared" si="8"/>
        <v>3.750037981977218</v>
      </c>
      <c r="K52" s="40">
        <f t="shared" si="9"/>
        <v>2.2045336026613311</v>
      </c>
      <c r="L52" s="40">
        <f t="shared" si="10"/>
        <v>1.2174590835364307</v>
      </c>
      <c r="M52" s="6"/>
      <c r="N52" s="6"/>
      <c r="O52" s="8"/>
    </row>
    <row r="53" spans="1:15" x14ac:dyDescent="0.25">
      <c r="A53" s="38">
        <f t="shared" si="11"/>
        <v>140</v>
      </c>
      <c r="B53" s="39">
        <f t="shared" si="0"/>
        <v>27.709241021950348</v>
      </c>
      <c r="C53" s="40">
        <f t="shared" si="1"/>
        <v>26.856717300589533</v>
      </c>
      <c r="D53" s="40">
        <f t="shared" si="2"/>
        <v>24.453319374841193</v>
      </c>
      <c r="E53" s="41">
        <f t="shared" si="3"/>
        <v>20.916032464426475</v>
      </c>
      <c r="F53" s="40">
        <f t="shared" si="4"/>
        <v>16.806504237179908</v>
      </c>
      <c r="G53" s="40">
        <f t="shared" si="5"/>
        <v>12.686214969219449</v>
      </c>
      <c r="H53" s="40">
        <f t="shared" si="6"/>
        <v>8.9958734664033795</v>
      </c>
      <c r="I53" s="40">
        <f t="shared" si="7"/>
        <v>5.9925436323416488</v>
      </c>
      <c r="J53" s="41">
        <f t="shared" si="8"/>
        <v>3.750037981977218</v>
      </c>
      <c r="K53" s="40">
        <f t="shared" si="9"/>
        <v>2.2045336026613311</v>
      </c>
      <c r="L53" s="40">
        <f t="shared" si="10"/>
        <v>1.2174590835364307</v>
      </c>
      <c r="M53" s="6"/>
      <c r="N53" s="6"/>
      <c r="O53" s="8"/>
    </row>
    <row r="54" spans="1:15" x14ac:dyDescent="0.25">
      <c r="A54" s="38">
        <f t="shared" si="11"/>
        <v>144</v>
      </c>
      <c r="B54" s="39">
        <f t="shared" si="0"/>
        <v>27.709241021950337</v>
      </c>
      <c r="C54" s="40">
        <f t="shared" si="1"/>
        <v>26.856717300589523</v>
      </c>
      <c r="D54" s="40">
        <f t="shared" si="2"/>
        <v>24.453319374841183</v>
      </c>
      <c r="E54" s="41">
        <f t="shared" si="3"/>
        <v>20.916032464426468</v>
      </c>
      <c r="F54" s="40">
        <f t="shared" si="4"/>
        <v>16.806504237179904</v>
      </c>
      <c r="G54" s="40">
        <f t="shared" si="5"/>
        <v>12.686214969219446</v>
      </c>
      <c r="H54" s="40">
        <f t="shared" si="6"/>
        <v>8.9958734664033759</v>
      </c>
      <c r="I54" s="40">
        <f t="shared" si="7"/>
        <v>5.992543632341647</v>
      </c>
      <c r="J54" s="41">
        <f t="shared" si="8"/>
        <v>3.7500379819772163</v>
      </c>
      <c r="K54" s="40">
        <f t="shared" si="9"/>
        <v>2.2045336026613302</v>
      </c>
      <c r="L54" s="40">
        <f t="shared" si="10"/>
        <v>1.2174590835364303</v>
      </c>
      <c r="M54" s="6"/>
      <c r="N54" s="6"/>
      <c r="O54" s="8"/>
    </row>
    <row r="55" spans="1:15" x14ac:dyDescent="0.25">
      <c r="A55" s="38">
        <f t="shared" si="11"/>
        <v>148</v>
      </c>
      <c r="B55" s="39">
        <f t="shared" si="0"/>
        <v>27.709241021949353</v>
      </c>
      <c r="C55" s="40">
        <f t="shared" si="1"/>
        <v>26.856717300588571</v>
      </c>
      <c r="D55" s="40">
        <f t="shared" si="2"/>
        <v>24.453319374840316</v>
      </c>
      <c r="E55" s="41">
        <f t="shared" si="3"/>
        <v>20.916032464425726</v>
      </c>
      <c r="F55" s="40">
        <f t="shared" si="4"/>
        <v>16.806504237179304</v>
      </c>
      <c r="G55" s="40">
        <f t="shared" si="5"/>
        <v>12.686214969218994</v>
      </c>
      <c r="H55" s="40">
        <f t="shared" si="6"/>
        <v>8.9958734664030562</v>
      </c>
      <c r="I55" s="40">
        <f t="shared" si="7"/>
        <v>5.9925436323414338</v>
      </c>
      <c r="J55" s="41">
        <f t="shared" si="8"/>
        <v>3.7500379819770835</v>
      </c>
      <c r="K55" s="40">
        <f t="shared" si="9"/>
        <v>2.2045336026612516</v>
      </c>
      <c r="L55" s="40">
        <f t="shared" si="10"/>
        <v>1.2174590835363872</v>
      </c>
      <c r="M55" s="6"/>
      <c r="N55" s="6"/>
      <c r="O55" s="8"/>
    </row>
    <row r="56" spans="1:15" x14ac:dyDescent="0.25">
      <c r="A56" s="38">
        <f t="shared" si="11"/>
        <v>152</v>
      </c>
      <c r="B56" s="39">
        <f t="shared" si="0"/>
        <v>27.709241021882704</v>
      </c>
      <c r="C56" s="40">
        <f t="shared" si="1"/>
        <v>26.856717300523972</v>
      </c>
      <c r="D56" s="40">
        <f t="shared" si="2"/>
        <v>24.453319374781497</v>
      </c>
      <c r="E56" s="41">
        <f t="shared" si="3"/>
        <v>20.916032464375416</v>
      </c>
      <c r="F56" s="40">
        <f t="shared" si="4"/>
        <v>16.806504237138881</v>
      </c>
      <c r="G56" s="40">
        <f t="shared" si="5"/>
        <v>12.68621496918848</v>
      </c>
      <c r="H56" s="40">
        <f t="shared" si="6"/>
        <v>8.9958734663814184</v>
      </c>
      <c r="I56" s="40">
        <f t="shared" si="7"/>
        <v>5.9925436323270196</v>
      </c>
      <c r="J56" s="41">
        <f t="shared" si="8"/>
        <v>3.7500379819680631</v>
      </c>
      <c r="K56" s="40">
        <f t="shared" si="9"/>
        <v>2.2045336026559492</v>
      </c>
      <c r="L56" s="40">
        <f t="shared" si="10"/>
        <v>1.2174590835334587</v>
      </c>
      <c r="M56" s="6"/>
      <c r="N56" s="6"/>
      <c r="O56" s="8"/>
    </row>
    <row r="57" spans="1:15" x14ac:dyDescent="0.25">
      <c r="A57" s="38">
        <f t="shared" si="11"/>
        <v>156</v>
      </c>
      <c r="B57" s="39">
        <f t="shared" si="0"/>
        <v>27.709241018623757</v>
      </c>
      <c r="C57" s="40">
        <f t="shared" si="1"/>
        <v>26.856717297365293</v>
      </c>
      <c r="D57" s="40">
        <f t="shared" si="2"/>
        <v>24.453319371905486</v>
      </c>
      <c r="E57" s="41">
        <f t="shared" si="3"/>
        <v>20.916032461915435</v>
      </c>
      <c r="F57" s="40">
        <f t="shared" si="4"/>
        <v>16.80650423516223</v>
      </c>
      <c r="G57" s="40">
        <f t="shared" si="5"/>
        <v>12.686214967696426</v>
      </c>
      <c r="H57" s="40">
        <f t="shared" si="6"/>
        <v>8.9958734653233936</v>
      </c>
      <c r="I57" s="40">
        <f t="shared" si="7"/>
        <v>5.9925436316222234</v>
      </c>
      <c r="J57" s="41">
        <f t="shared" si="8"/>
        <v>3.7500379815270128</v>
      </c>
      <c r="K57" s="40">
        <f t="shared" si="9"/>
        <v>2.2045336023966691</v>
      </c>
      <c r="L57" s="40">
        <f t="shared" si="10"/>
        <v>1.2174590833902705</v>
      </c>
      <c r="M57" s="6"/>
      <c r="N57" s="6"/>
      <c r="O57" s="8"/>
    </row>
    <row r="58" spans="1:15" x14ac:dyDescent="0.25">
      <c r="A58" s="38">
        <f t="shared" si="11"/>
        <v>160</v>
      </c>
      <c r="B58" s="39">
        <f t="shared" si="0"/>
        <v>27.709240903651843</v>
      </c>
      <c r="C58" s="40">
        <f t="shared" si="1"/>
        <v>26.856717185930691</v>
      </c>
      <c r="D58" s="40">
        <f t="shared" si="2"/>
        <v>24.453319270443128</v>
      </c>
      <c r="E58" s="41">
        <f t="shared" si="3"/>
        <v>20.916032375130079</v>
      </c>
      <c r="F58" s="40">
        <f t="shared" si="4"/>
        <v>16.80650416542824</v>
      </c>
      <c r="G58" s="40">
        <f t="shared" si="5"/>
        <v>12.686214915058448</v>
      </c>
      <c r="H58" s="40">
        <f t="shared" si="6"/>
        <v>8.995873427997477</v>
      </c>
      <c r="I58" s="40">
        <f t="shared" si="7"/>
        <v>5.9925436067578026</v>
      </c>
      <c r="J58" s="41">
        <f t="shared" si="8"/>
        <v>3.7500379659672562</v>
      </c>
      <c r="K58" s="40">
        <f t="shared" si="9"/>
        <v>2.2045335932495598</v>
      </c>
      <c r="L58" s="40">
        <f t="shared" si="10"/>
        <v>1.2174590783387573</v>
      </c>
      <c r="M58" s="6"/>
      <c r="N58" s="6"/>
      <c r="O58" s="8"/>
    </row>
    <row r="59" spans="1:15" x14ac:dyDescent="0.25">
      <c r="A59" s="38">
        <f t="shared" si="11"/>
        <v>164</v>
      </c>
      <c r="B59" s="39">
        <f t="shared" si="0"/>
        <v>27.709237976025527</v>
      </c>
      <c r="C59" s="40">
        <f t="shared" si="1"/>
        <v>26.85671434837797</v>
      </c>
      <c r="D59" s="40">
        <f t="shared" si="2"/>
        <v>24.453316686821971</v>
      </c>
      <c r="E59" s="41">
        <f t="shared" si="3"/>
        <v>20.916030165241796</v>
      </c>
      <c r="F59" s="40">
        <f t="shared" si="4"/>
        <v>16.806502389733119</v>
      </c>
      <c r="G59" s="40">
        <f t="shared" si="5"/>
        <v>12.686213574693449</v>
      </c>
      <c r="H59" s="40">
        <f t="shared" si="6"/>
        <v>8.9958724775363716</v>
      </c>
      <c r="I59" s="40">
        <f t="shared" si="7"/>
        <v>5.9925429736142091</v>
      </c>
      <c r="J59" s="41">
        <f t="shared" si="8"/>
        <v>3.7500375697561195</v>
      </c>
      <c r="K59" s="40">
        <f t="shared" si="9"/>
        <v>2.2045333603290485</v>
      </c>
      <c r="L59" s="40">
        <f t="shared" si="10"/>
        <v>1.2174589497078341</v>
      </c>
      <c r="M59" s="6"/>
      <c r="N59" s="6"/>
      <c r="O59" s="8"/>
    </row>
    <row r="60" spans="1:15" x14ac:dyDescent="0.25">
      <c r="A60" s="38">
        <f t="shared" si="11"/>
        <v>168</v>
      </c>
      <c r="B60" s="39">
        <f t="shared" si="0"/>
        <v>27.709184143062945</v>
      </c>
      <c r="C60" s="40">
        <f t="shared" si="1"/>
        <v>26.856662171681524</v>
      </c>
      <c r="D60" s="40">
        <f t="shared" si="2"/>
        <v>24.453269179399236</v>
      </c>
      <c r="E60" s="41">
        <f t="shared" si="3"/>
        <v>20.915989529989748</v>
      </c>
      <c r="F60" s="40">
        <f t="shared" si="4"/>
        <v>16.80646973839081</v>
      </c>
      <c r="G60" s="40">
        <f t="shared" si="5"/>
        <v>12.686188928167216</v>
      </c>
      <c r="H60" s="40">
        <f t="shared" si="6"/>
        <v>8.9958550005322433</v>
      </c>
      <c r="I60" s="40">
        <f t="shared" si="7"/>
        <v>5.9925313314195758</v>
      </c>
      <c r="J60" s="41">
        <f t="shared" si="8"/>
        <v>3.7500302842568809</v>
      </c>
      <c r="K60" s="40">
        <f t="shared" si="9"/>
        <v>2.2045290774049926</v>
      </c>
      <c r="L60" s="40">
        <f t="shared" si="10"/>
        <v>1.2174565844525305</v>
      </c>
      <c r="M60" s="6"/>
      <c r="N60" s="6"/>
      <c r="O60" s="8"/>
    </row>
    <row r="61" spans="1:15" x14ac:dyDescent="0.25">
      <c r="A61" s="38">
        <f t="shared" si="11"/>
        <v>172</v>
      </c>
      <c r="B61" s="39">
        <f t="shared" si="0"/>
        <v>27.708468999761077</v>
      </c>
      <c r="C61" s="40">
        <f t="shared" si="1"/>
        <v>26.855969031025939</v>
      </c>
      <c r="D61" s="40">
        <f t="shared" si="2"/>
        <v>24.452638067650433</v>
      </c>
      <c r="E61" s="41">
        <f t="shared" si="3"/>
        <v>20.915449711504401</v>
      </c>
      <c r="F61" s="40">
        <f t="shared" si="4"/>
        <v>16.806035982052137</v>
      </c>
      <c r="G61" s="40">
        <f t="shared" si="5"/>
        <v>12.685861511705173</v>
      </c>
      <c r="H61" s="40">
        <f t="shared" si="6"/>
        <v>8.9956228274947776</v>
      </c>
      <c r="I61" s="40">
        <f t="shared" si="7"/>
        <v>5.9923766708340898</v>
      </c>
      <c r="J61" s="41">
        <f t="shared" si="8"/>
        <v>3.749933500135568</v>
      </c>
      <c r="K61" s="40">
        <f t="shared" si="9"/>
        <v>2.204472180955233</v>
      </c>
      <c r="L61" s="40">
        <f t="shared" si="10"/>
        <v>1.2174251632487449</v>
      </c>
      <c r="M61" s="6"/>
      <c r="N61" s="6"/>
      <c r="O61" s="8"/>
    </row>
    <row r="62" spans="1:15" x14ac:dyDescent="0.25">
      <c r="A62" s="38">
        <f t="shared" si="11"/>
        <v>176</v>
      </c>
      <c r="B62" s="39">
        <f t="shared" si="0"/>
        <v>27.70160220696938</v>
      </c>
      <c r="C62" s="40">
        <f t="shared" si="1"/>
        <v>26.849313507237966</v>
      </c>
      <c r="D62" s="40">
        <f t="shared" si="2"/>
        <v>24.446578144281069</v>
      </c>
      <c r="E62" s="41">
        <f t="shared" si="3"/>
        <v>20.910266384366572</v>
      </c>
      <c r="F62" s="40">
        <f t="shared" si="4"/>
        <v>16.801871061690079</v>
      </c>
      <c r="G62" s="40">
        <f t="shared" si="5"/>
        <v>12.682717664876762</v>
      </c>
      <c r="H62" s="40">
        <f t="shared" si="6"/>
        <v>8.9933935062721133</v>
      </c>
      <c r="I62" s="40">
        <f t="shared" si="7"/>
        <v>5.9908916227454077</v>
      </c>
      <c r="J62" s="41">
        <f t="shared" si="8"/>
        <v>3.7490041807881767</v>
      </c>
      <c r="K62" s="40">
        <f t="shared" si="9"/>
        <v>2.2039258622942559</v>
      </c>
      <c r="L62" s="40">
        <f t="shared" si="10"/>
        <v>1.2171234574296506</v>
      </c>
      <c r="M62" s="6"/>
      <c r="N62" s="6"/>
      <c r="O62" s="8"/>
    </row>
    <row r="63" spans="1:15" x14ac:dyDescent="0.25">
      <c r="A63" s="38">
        <f t="shared" si="11"/>
        <v>180</v>
      </c>
      <c r="B63" s="39">
        <f t="shared" si="0"/>
        <v>27.653922880338435</v>
      </c>
      <c r="C63" s="40">
        <f t="shared" si="1"/>
        <v>26.803101119269801</v>
      </c>
      <c r="D63" s="40">
        <f t="shared" si="2"/>
        <v>24.404501286211943</v>
      </c>
      <c r="E63" s="41">
        <f t="shared" si="3"/>
        <v>20.874276140429366</v>
      </c>
      <c r="F63" s="40">
        <f t="shared" si="4"/>
        <v>16.772952088253959</v>
      </c>
      <c r="G63" s="40">
        <f t="shared" si="5"/>
        <v>12.660888478478309</v>
      </c>
      <c r="H63" s="40">
        <f t="shared" si="6"/>
        <v>8.977914295239394</v>
      </c>
      <c r="I63" s="40">
        <f t="shared" si="7"/>
        <v>5.9805802452172294</v>
      </c>
      <c r="J63" s="41">
        <f t="shared" si="8"/>
        <v>3.7425514856140465</v>
      </c>
      <c r="K63" s="40">
        <f t="shared" si="9"/>
        <v>2.2001325184914817</v>
      </c>
      <c r="L63" s="40">
        <f t="shared" si="10"/>
        <v>1.215028574020258</v>
      </c>
      <c r="M63" s="6"/>
      <c r="N63" s="6"/>
      <c r="O63" s="8"/>
    </row>
    <row r="64" spans="1:15" x14ac:dyDescent="0.25">
      <c r="A64" s="38">
        <f t="shared" si="11"/>
        <v>184</v>
      </c>
      <c r="B64" s="39">
        <f t="shared" si="0"/>
        <v>27.414420347174453</v>
      </c>
      <c r="C64" s="40">
        <f t="shared" si="1"/>
        <v>26.570967304385995</v>
      </c>
      <c r="D64" s="40">
        <f t="shared" si="2"/>
        <v>24.193141042533565</v>
      </c>
      <c r="E64" s="41">
        <f t="shared" si="3"/>
        <v>20.693490143620508</v>
      </c>
      <c r="F64" s="40">
        <f t="shared" si="4"/>
        <v>16.627686458811162</v>
      </c>
      <c r="G64" s="40">
        <f t="shared" si="5"/>
        <v>12.551236228567026</v>
      </c>
      <c r="H64" s="40">
        <f t="shared" si="6"/>
        <v>8.900159206909132</v>
      </c>
      <c r="I64" s="40">
        <f t="shared" si="7"/>
        <v>5.9287841899263398</v>
      </c>
      <c r="J64" s="41">
        <f t="shared" si="8"/>
        <v>3.7101383424524128</v>
      </c>
      <c r="K64" s="40">
        <f t="shared" si="9"/>
        <v>2.1810778146161844</v>
      </c>
      <c r="L64" s="40">
        <f t="shared" si="10"/>
        <v>1.2045055671179941</v>
      </c>
      <c r="M64" s="6"/>
      <c r="N64" s="6"/>
      <c r="O64" s="8"/>
    </row>
    <row r="65" spans="1:15" x14ac:dyDescent="0.25">
      <c r="A65" s="38">
        <f t="shared" si="11"/>
        <v>188</v>
      </c>
      <c r="B65" s="39">
        <f t="shared" si="0"/>
        <v>26.543727067219269</v>
      </c>
      <c r="C65" s="40">
        <f t="shared" si="1"/>
        <v>25.727062440418216</v>
      </c>
      <c r="D65" s="40">
        <f t="shared" si="2"/>
        <v>23.424756919871893</v>
      </c>
      <c r="E65" s="41">
        <f t="shared" si="3"/>
        <v>20.036256374724633</v>
      </c>
      <c r="F65" s="40">
        <f t="shared" si="4"/>
        <v>16.099584289312588</v>
      </c>
      <c r="G65" s="40">
        <f t="shared" si="5"/>
        <v>12.152603797133191</v>
      </c>
      <c r="H65" s="40">
        <f t="shared" si="6"/>
        <v>8.6174864852593469</v>
      </c>
      <c r="I65" s="40">
        <f t="shared" si="7"/>
        <v>5.7404835624791701</v>
      </c>
      <c r="J65" s="41">
        <f t="shared" si="8"/>
        <v>3.5923028207974625</v>
      </c>
      <c r="K65" s="40">
        <f t="shared" si="9"/>
        <v>2.1118058850186876</v>
      </c>
      <c r="L65" s="40">
        <f t="shared" si="10"/>
        <v>1.1662499742702563</v>
      </c>
      <c r="M65" s="6"/>
      <c r="N65" s="6"/>
      <c r="O65" s="8"/>
    </row>
    <row r="66" spans="1:15" x14ac:dyDescent="0.25">
      <c r="A66" s="38">
        <f t="shared" si="11"/>
        <v>192</v>
      </c>
      <c r="B66" s="39">
        <f t="shared" si="0"/>
        <v>24.252106815194093</v>
      </c>
      <c r="C66" s="40">
        <f t="shared" si="1"/>
        <v>23.50594793135636</v>
      </c>
      <c r="D66" s="40">
        <f t="shared" si="2"/>
        <v>21.402409145559545</v>
      </c>
      <c r="E66" s="41">
        <f t="shared" si="3"/>
        <v>18.306450655776001</v>
      </c>
      <c r="F66" s="40">
        <f t="shared" si="4"/>
        <v>14.709646346040927</v>
      </c>
      <c r="G66" s="40">
        <f t="shared" si="5"/>
        <v>11.103423593244591</v>
      </c>
      <c r="H66" s="40">
        <f t="shared" si="6"/>
        <v>7.8735063161910102</v>
      </c>
      <c r="I66" s="40">
        <f t="shared" si="7"/>
        <v>5.2448859263641978</v>
      </c>
      <c r="J66" s="41">
        <f t="shared" si="8"/>
        <v>3.2821657449188777</v>
      </c>
      <c r="K66" s="40">
        <f t="shared" si="9"/>
        <v>1.9294857035988235</v>
      </c>
      <c r="L66" s="40">
        <f t="shared" si="10"/>
        <v>1.0655632073669699</v>
      </c>
      <c r="M66" s="6"/>
      <c r="N66" s="6"/>
      <c r="O66" s="8"/>
    </row>
    <row r="67" spans="1:15" x14ac:dyDescent="0.25">
      <c r="A67" s="38">
        <f t="shared" si="11"/>
        <v>196</v>
      </c>
      <c r="B67" s="39">
        <f t="shared" si="0"/>
        <v>19.884339446102814</v>
      </c>
      <c r="C67" s="40">
        <f t="shared" si="1"/>
        <v>19.272562636771788</v>
      </c>
      <c r="D67" s="40">
        <f t="shared" si="2"/>
        <v>17.547867971126422</v>
      </c>
      <c r="E67" s="41">
        <f t="shared" si="3"/>
        <v>15.009486873310568</v>
      </c>
      <c r="F67" s="40">
        <f t="shared" si="4"/>
        <v>12.06046152219468</v>
      </c>
      <c r="G67" s="40">
        <f t="shared" si="5"/>
        <v>9.1037139752171701</v>
      </c>
      <c r="H67" s="40">
        <f t="shared" si="6"/>
        <v>6.4554998629682387</v>
      </c>
      <c r="I67" s="40">
        <f t="shared" si="7"/>
        <v>4.3002899876135343</v>
      </c>
      <c r="J67" s="41">
        <f t="shared" si="8"/>
        <v>2.6910527109112747</v>
      </c>
      <c r="K67" s="40">
        <f t="shared" si="9"/>
        <v>1.5819882775184155</v>
      </c>
      <c r="L67" s="40">
        <f t="shared" si="10"/>
        <v>0.87365690238872151</v>
      </c>
      <c r="M67" s="6"/>
      <c r="N67" s="6"/>
      <c r="O67" s="8"/>
    </row>
    <row r="68" spans="1:15" x14ac:dyDescent="0.25">
      <c r="A68" s="45">
        <f>$D$13</f>
        <v>200</v>
      </c>
      <c r="B68" s="39">
        <f t="shared" si="0"/>
        <v>13.854620510975174</v>
      </c>
      <c r="C68" s="40">
        <f t="shared" si="1"/>
        <v>13.428358650294767</v>
      </c>
      <c r="D68" s="40">
        <f t="shared" si="2"/>
        <v>12.226659687420597</v>
      </c>
      <c r="E68" s="41">
        <f t="shared" si="3"/>
        <v>10.458016232213238</v>
      </c>
      <c r="F68" s="40">
        <f t="shared" si="4"/>
        <v>8.403252118589954</v>
      </c>
      <c r="G68" s="40">
        <f t="shared" si="5"/>
        <v>6.3431074846097246</v>
      </c>
      <c r="H68" s="40">
        <f t="shared" si="6"/>
        <v>4.4979367332016897</v>
      </c>
      <c r="I68" s="40">
        <f t="shared" si="7"/>
        <v>2.9962718161708244</v>
      </c>
      <c r="J68" s="41">
        <f t="shared" si="8"/>
        <v>1.875018990988609</v>
      </c>
      <c r="K68" s="40">
        <f t="shared" si="9"/>
        <v>1.1022668013306656</v>
      </c>
      <c r="L68" s="40">
        <f t="shared" si="10"/>
        <v>0.60872954176821537</v>
      </c>
      <c r="M68" s="6"/>
      <c r="N68" s="6"/>
      <c r="O68" s="8"/>
    </row>
    <row r="69" spans="1:15" x14ac:dyDescent="0.25">
      <c r="A69" s="38">
        <f>A68+(1/50)*($D$13-$B$13)</f>
        <v>204</v>
      </c>
      <c r="B69" s="39">
        <f t="shared" si="0"/>
        <v>7.824901575847532</v>
      </c>
      <c r="C69" s="40">
        <f t="shared" si="1"/>
        <v>7.5841546638177455</v>
      </c>
      <c r="D69" s="40">
        <f t="shared" si="2"/>
        <v>6.9054514037147667</v>
      </c>
      <c r="E69" s="41">
        <f t="shared" si="3"/>
        <v>5.9065455911159077</v>
      </c>
      <c r="F69" s="40">
        <f t="shared" si="4"/>
        <v>4.7460427149852285</v>
      </c>
      <c r="G69" s="40">
        <f t="shared" si="5"/>
        <v>3.5825009940022783</v>
      </c>
      <c r="H69" s="40">
        <f t="shared" si="6"/>
        <v>2.5403736034351398</v>
      </c>
      <c r="I69" s="40">
        <f t="shared" si="7"/>
        <v>1.6922536447281147</v>
      </c>
      <c r="J69" s="41">
        <f t="shared" si="8"/>
        <v>1.0589852710659429</v>
      </c>
      <c r="K69" s="40">
        <f t="shared" si="9"/>
        <v>0.62254532514291527</v>
      </c>
      <c r="L69" s="40">
        <f t="shared" si="10"/>
        <v>0.34380218114770922</v>
      </c>
      <c r="M69" s="6"/>
      <c r="N69" s="6"/>
      <c r="O69" s="8"/>
    </row>
    <row r="70" spans="1:15" x14ac:dyDescent="0.25">
      <c r="A70" s="38">
        <f t="shared" ref="A70:A78" si="12">A69+(1/50)*($D$13-$B$13)</f>
        <v>208</v>
      </c>
      <c r="B70" s="39">
        <f t="shared" si="0"/>
        <v>3.4571342067562543</v>
      </c>
      <c r="C70" s="40">
        <f t="shared" si="1"/>
        <v>3.3507693692331744</v>
      </c>
      <c r="D70" s="40">
        <f t="shared" si="2"/>
        <v>3.050910229281647</v>
      </c>
      <c r="E70" s="41">
        <f t="shared" si="3"/>
        <v>2.6095818086504736</v>
      </c>
      <c r="F70" s="40">
        <f t="shared" si="4"/>
        <v>2.0968578911389826</v>
      </c>
      <c r="G70" s="40">
        <f t="shared" si="5"/>
        <v>1.5827913759748591</v>
      </c>
      <c r="H70" s="40">
        <f t="shared" si="6"/>
        <v>1.1223671502123689</v>
      </c>
      <c r="I70" s="40">
        <f t="shared" si="7"/>
        <v>0.7476577059774514</v>
      </c>
      <c r="J70" s="41">
        <f t="shared" si="8"/>
        <v>0.46787223705834002</v>
      </c>
      <c r="K70" s="40">
        <f t="shared" si="9"/>
        <v>0.27504789906250737</v>
      </c>
      <c r="L70" s="40">
        <f t="shared" si="10"/>
        <v>0.15189587616946085</v>
      </c>
      <c r="M70" s="6"/>
      <c r="N70" s="6"/>
      <c r="O70" s="8"/>
    </row>
    <row r="71" spans="1:15" x14ac:dyDescent="0.25">
      <c r="A71" s="38">
        <f t="shared" si="12"/>
        <v>212</v>
      </c>
      <c r="B71" s="39">
        <f t="shared" si="0"/>
        <v>1.1655139547310789</v>
      </c>
      <c r="C71" s="40">
        <f t="shared" si="1"/>
        <v>1.129654860171319</v>
      </c>
      <c r="D71" s="40">
        <f t="shared" si="2"/>
        <v>1.0285624549692995</v>
      </c>
      <c r="E71" s="41">
        <f t="shared" si="3"/>
        <v>0.87977608970184151</v>
      </c>
      <c r="F71" s="40">
        <f t="shared" si="4"/>
        <v>0.7069199478673216</v>
      </c>
      <c r="G71" s="40">
        <f t="shared" si="5"/>
        <v>0.53361117208625897</v>
      </c>
      <c r="H71" s="40">
        <f t="shared" si="6"/>
        <v>0.37838698114403263</v>
      </c>
      <c r="I71" s="40">
        <f t="shared" si="7"/>
        <v>0.25206006986247848</v>
      </c>
      <c r="J71" s="41">
        <f t="shared" si="8"/>
        <v>0.15773516117975517</v>
      </c>
      <c r="K71" s="40">
        <f t="shared" si="9"/>
        <v>9.2727717642643301E-2</v>
      </c>
      <c r="L71" s="40">
        <f t="shared" si="10"/>
        <v>5.1209109266174509E-2</v>
      </c>
      <c r="M71" s="6"/>
      <c r="N71" s="6"/>
      <c r="O71" s="8"/>
    </row>
    <row r="72" spans="1:15" x14ac:dyDescent="0.25">
      <c r="A72" s="38">
        <f t="shared" si="12"/>
        <v>216</v>
      </c>
      <c r="B72" s="39">
        <f t="shared" si="0"/>
        <v>0.29482067477589385</v>
      </c>
      <c r="C72" s="40">
        <f t="shared" si="1"/>
        <v>0.28574999620353791</v>
      </c>
      <c r="D72" s="40">
        <f t="shared" si="2"/>
        <v>0.26017833230762671</v>
      </c>
      <c r="E72" s="41">
        <f t="shared" si="3"/>
        <v>0.22254232080596628</v>
      </c>
      <c r="F72" s="40">
        <f t="shared" si="4"/>
        <v>0.17881777836874665</v>
      </c>
      <c r="G72" s="40">
        <f t="shared" si="5"/>
        <v>0.13497874065242327</v>
      </c>
      <c r="H72" s="40">
        <f t="shared" si="6"/>
        <v>9.5714259494247514E-2</v>
      </c>
      <c r="I72" s="40">
        <f t="shared" si="7"/>
        <v>6.3759442415308634E-2</v>
      </c>
      <c r="J72" s="41">
        <f t="shared" si="8"/>
        <v>3.9899639524804874E-2</v>
      </c>
      <c r="K72" s="40">
        <f t="shared" si="9"/>
        <v>2.3455788045146496E-2</v>
      </c>
      <c r="L72" s="40">
        <f t="shared" si="10"/>
        <v>1.2953516418436639E-2</v>
      </c>
      <c r="M72" s="6"/>
      <c r="N72" s="6"/>
      <c r="O72" s="8"/>
    </row>
    <row r="73" spans="1:15" x14ac:dyDescent="0.25">
      <c r="A73" s="38">
        <f t="shared" si="12"/>
        <v>220</v>
      </c>
      <c r="B73" s="39">
        <f t="shared" si="0"/>
        <v>5.5318141611912501E-2</v>
      </c>
      <c r="C73" s="40">
        <f t="shared" si="1"/>
        <v>5.3616181319734398E-2</v>
      </c>
      <c r="D73" s="40">
        <f t="shared" si="2"/>
        <v>4.8818088629248801E-2</v>
      </c>
      <c r="E73" s="41">
        <f t="shared" si="3"/>
        <v>4.1756323997107575E-2</v>
      </c>
      <c r="F73" s="40">
        <f t="shared" si="4"/>
        <v>3.3552148925950168E-2</v>
      </c>
      <c r="G73" s="40">
        <f t="shared" si="5"/>
        <v>2.5326490741140129E-2</v>
      </c>
      <c r="H73" s="40">
        <f t="shared" si="6"/>
        <v>1.7959171163985987E-2</v>
      </c>
      <c r="I73" s="40">
        <f t="shared" si="7"/>
        <v>1.1963387124419588E-2</v>
      </c>
      <c r="J73" s="41">
        <f t="shared" si="8"/>
        <v>7.4864963631712297E-3</v>
      </c>
      <c r="K73" s="40">
        <f t="shared" si="9"/>
        <v>4.4010841698491066E-3</v>
      </c>
      <c r="L73" s="40">
        <f t="shared" si="10"/>
        <v>2.4305095161728523E-3</v>
      </c>
      <c r="M73" s="6"/>
      <c r="N73" s="6"/>
      <c r="O73" s="8"/>
    </row>
    <row r="74" spans="1:15" x14ac:dyDescent="0.25">
      <c r="A74" s="38">
        <f t="shared" si="12"/>
        <v>224</v>
      </c>
      <c r="B74" s="39">
        <f t="shared" si="0"/>
        <v>7.6388149809670618E-3</v>
      </c>
      <c r="C74" s="40">
        <f t="shared" si="1"/>
        <v>7.4037933515690582E-3</v>
      </c>
      <c r="D74" s="40">
        <f t="shared" si="2"/>
        <v>6.7412305601202375E-3</v>
      </c>
      <c r="E74" s="41">
        <f t="shared" si="3"/>
        <v>5.7660800599008437E-3</v>
      </c>
      <c r="F74" s="40">
        <f t="shared" si="4"/>
        <v>4.6331754898286991E-3</v>
      </c>
      <c r="G74" s="40">
        <f t="shared" si="5"/>
        <v>3.49730434268752E-3</v>
      </c>
      <c r="H74" s="40">
        <f t="shared" si="6"/>
        <v>2.4799601312648816E-3</v>
      </c>
      <c r="I74" s="40">
        <f t="shared" si="7"/>
        <v>1.652009596241484E-3</v>
      </c>
      <c r="J74" s="41">
        <f t="shared" si="8"/>
        <v>1.0338011890412575E-3</v>
      </c>
      <c r="K74" s="40">
        <f t="shared" si="9"/>
        <v>6.0774036707517717E-4</v>
      </c>
      <c r="L74" s="40">
        <f t="shared" si="10"/>
        <v>3.3562610678024014E-4</v>
      </c>
      <c r="M74" s="6"/>
      <c r="N74" s="6"/>
      <c r="O74" s="8"/>
    </row>
    <row r="75" spans="1:15" x14ac:dyDescent="0.25">
      <c r="A75" s="38">
        <f t="shared" si="12"/>
        <v>228</v>
      </c>
      <c r="B75" s="39">
        <f t="shared" si="0"/>
        <v>7.7202218927119879E-4</v>
      </c>
      <c r="C75" s="40">
        <f t="shared" si="1"/>
        <v>7.4826956359483234E-4</v>
      </c>
      <c r="D75" s="40">
        <f t="shared" si="2"/>
        <v>6.8130719075841127E-4</v>
      </c>
      <c r="E75" s="41">
        <f t="shared" si="3"/>
        <v>5.8275292207615379E-4</v>
      </c>
      <c r="F75" s="40">
        <f t="shared" si="4"/>
        <v>4.6825512777145173E-4</v>
      </c>
      <c r="G75" s="40">
        <f t="shared" si="5"/>
        <v>3.5345751427631446E-4</v>
      </c>
      <c r="H75" s="40">
        <f t="shared" si="6"/>
        <v>2.5063890860228951E-4</v>
      </c>
      <c r="I75" s="40">
        <f t="shared" si="7"/>
        <v>1.6696150755911063E-4</v>
      </c>
      <c r="J75" s="41">
        <f t="shared" si="8"/>
        <v>1.0448184164996751E-4</v>
      </c>
      <c r="K75" s="40">
        <f t="shared" si="9"/>
        <v>6.1421706097987162E-5</v>
      </c>
      <c r="L75" s="40">
        <f t="shared" si="10"/>
        <v>3.392028768580635E-5</v>
      </c>
      <c r="M75" s="6"/>
      <c r="N75" s="6"/>
      <c r="O75" s="8"/>
    </row>
    <row r="76" spans="1:15" x14ac:dyDescent="0.25">
      <c r="A76" s="38">
        <f t="shared" si="12"/>
        <v>232</v>
      </c>
      <c r="B76" s="39">
        <f t="shared" si="0"/>
        <v>5.687888740094913E-5</v>
      </c>
      <c r="C76" s="40">
        <f t="shared" si="1"/>
        <v>5.5128908009037701E-5</v>
      </c>
      <c r="D76" s="40">
        <f t="shared" si="2"/>
        <v>5.0195441953795578E-5</v>
      </c>
      <c r="E76" s="41">
        <f t="shared" si="3"/>
        <v>4.2934436727310009E-5</v>
      </c>
      <c r="F76" s="40">
        <f t="shared" si="4"/>
        <v>3.4498789099018273E-5</v>
      </c>
      <c r="G76" s="40">
        <f t="shared" si="5"/>
        <v>2.6041052232605658E-5</v>
      </c>
      <c r="H76" s="40">
        <f t="shared" si="6"/>
        <v>1.8465871135315885E-5</v>
      </c>
      <c r="I76" s="40">
        <f t="shared" si="7"/>
        <v>1.2300922072864638E-5</v>
      </c>
      <c r="J76" s="41">
        <f t="shared" si="8"/>
        <v>7.697720336590853E-6</v>
      </c>
      <c r="K76" s="40">
        <f t="shared" si="9"/>
        <v>4.525256338058903E-6</v>
      </c>
      <c r="L76" s="40">
        <f t="shared" si="10"/>
        <v>2.4990839003087672E-6</v>
      </c>
      <c r="M76" s="6"/>
      <c r="N76" s="6"/>
      <c r="O76" s="8"/>
    </row>
    <row r="77" spans="1:15" x14ac:dyDescent="0.25">
      <c r="A77" s="38">
        <f t="shared" si="12"/>
        <v>236</v>
      </c>
      <c r="B77" s="39">
        <f t="shared" si="0"/>
        <v>3.0459248216416229E-6</v>
      </c>
      <c r="C77" s="40">
        <f t="shared" si="1"/>
        <v>2.9522115668514918E-6</v>
      </c>
      <c r="D77" s="40">
        <f t="shared" si="2"/>
        <v>2.6880192206042684E-6</v>
      </c>
      <c r="E77" s="41">
        <f t="shared" si="3"/>
        <v>2.2991846800564008E-6</v>
      </c>
      <c r="F77" s="40">
        <f t="shared" si="4"/>
        <v>1.8474467915053789E-6</v>
      </c>
      <c r="G77" s="40">
        <f t="shared" si="5"/>
        <v>1.394526000795789E-6</v>
      </c>
      <c r="H77" s="40">
        <f t="shared" si="6"/>
        <v>9.88867008733994E-7</v>
      </c>
      <c r="I77" s="40">
        <f t="shared" si="7"/>
        <v>6.5872743970362026E-7</v>
      </c>
      <c r="J77" s="41">
        <f t="shared" si="8"/>
        <v>4.1222109845429806E-7</v>
      </c>
      <c r="K77" s="40">
        <f t="shared" si="9"/>
        <v>2.4233228240246283E-7</v>
      </c>
      <c r="L77" s="40">
        <f t="shared" si="10"/>
        <v>1.338285967103571E-7</v>
      </c>
      <c r="M77" s="6"/>
      <c r="N77" s="6"/>
      <c r="O77" s="8"/>
    </row>
    <row r="78" spans="1:15" x14ac:dyDescent="0.25">
      <c r="A78" s="38">
        <f t="shared" si="12"/>
        <v>240</v>
      </c>
      <c r="B78" s="39">
        <f t="shared" si="0"/>
        <v>1.1829850655892696E-7</v>
      </c>
      <c r="C78" s="40">
        <f t="shared" si="1"/>
        <v>1.1465884414582978E-7</v>
      </c>
      <c r="D78" s="40">
        <f t="shared" si="2"/>
        <v>1.0439806561863649E-7</v>
      </c>
      <c r="E78" s="41">
        <f t="shared" si="3"/>
        <v>8.9296397606834406E-8</v>
      </c>
      <c r="F78" s="40">
        <f t="shared" si="4"/>
        <v>7.1751671226205261E-8</v>
      </c>
      <c r="G78" s="40">
        <f t="shared" si="5"/>
        <v>5.4161002950434896E-8</v>
      </c>
      <c r="H78" s="40">
        <f t="shared" si="6"/>
        <v>3.8405902039163549E-8</v>
      </c>
      <c r="I78" s="40">
        <f t="shared" si="7"/>
        <v>2.5583846256692858E-8</v>
      </c>
      <c r="J78" s="41">
        <f t="shared" si="8"/>
        <v>1.6009961891620666E-8</v>
      </c>
      <c r="K78" s="40">
        <f t="shared" si="9"/>
        <v>9.4117710639282648E-9</v>
      </c>
      <c r="L78" s="40">
        <f t="shared" si="10"/>
        <v>5.1976736304278031E-9</v>
      </c>
      <c r="M78" s="6"/>
      <c r="N78" s="6"/>
      <c r="O78" s="8"/>
    </row>
    <row r="79" spans="1:15" x14ac:dyDescent="0.25">
      <c r="A79" s="36"/>
      <c r="B79" s="31"/>
      <c r="C79" s="29"/>
      <c r="D79" s="29"/>
      <c r="E79" s="34"/>
      <c r="F79" s="29"/>
      <c r="G79" s="29"/>
      <c r="H79" s="29"/>
      <c r="I79" s="17"/>
      <c r="J79" s="31"/>
      <c r="K79" s="30"/>
      <c r="L79" s="30"/>
      <c r="M79" s="6"/>
      <c r="N79" s="6"/>
      <c r="O79" s="8"/>
    </row>
    <row r="80" spans="1:15" x14ac:dyDescent="0.25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8"/>
    </row>
    <row r="81" spans="1:15" x14ac:dyDescent="0.25">
      <c r="A81" s="18" t="s">
        <v>7</v>
      </c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5"/>
      <c r="O81" s="8"/>
    </row>
    <row r="82" spans="1:15" ht="15.75" thickBot="1" x14ac:dyDescent="0.3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6"/>
    </row>
    <row r="83" spans="1:15" ht="15.75" thickTop="1" x14ac:dyDescent="0.25">
      <c r="A83" s="21" t="s">
        <v>8</v>
      </c>
    </row>
    <row r="84" spans="1:15" x14ac:dyDescent="0.25">
      <c r="A84" t="s">
        <v>43</v>
      </c>
    </row>
    <row r="85" spans="1:15" x14ac:dyDescent="0.25">
      <c r="A85" t="s">
        <v>9</v>
      </c>
    </row>
  </sheetData>
  <sheetProtection algorithmName="SHA-512" hashValue="TxwYTOzqIb7gPlSYQMGMlR6VyNEiWhL0QOY9d7fnHxEnYumTjYaYxwxd6fC3Mnuvvx92Pb0di7pyn48ZV+guFQ==" saltValue="GRYXCc6BCAgOsG/3P2pSqg==" spinCount="100000" sheet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Longit</vt:lpstr>
      <vt:lpstr>Longit!Print_Area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2014-07-18T06:58:51Z</dcterms:modified>
</cp:coreProperties>
</file>