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ll\Desktop\"/>
    </mc:Choice>
  </mc:AlternateContent>
  <xr:revisionPtr revIDLastSave="0" documentId="8_{6B785D4B-618E-4269-8A1D-508D00CD028C}" xr6:coauthVersionLast="45" xr6:coauthVersionMax="45" xr10:uidLastSave="{00000000-0000-0000-0000-000000000000}"/>
  <bookViews>
    <workbookView xWindow="-120" yWindow="-120" windowWidth="29040" windowHeight="15840" activeTab="5" xr2:uid="{00000000-000D-0000-FFFF-FFFF00000000}"/>
  </bookViews>
  <sheets>
    <sheet name="Index" sheetId="11" r:id="rId1"/>
    <sheet name="Summary" sheetId="10" r:id="rId2"/>
    <sheet name="Funding - Share Dilution" sheetId="9" r:id="rId3"/>
    <sheet name="IRR " sheetId="8" r:id="rId4"/>
    <sheet name="Assumptions " sheetId="1" r:id="rId5"/>
    <sheet name="Revenues" sheetId="4" r:id="rId6"/>
    <sheet name="Income Statement" sheetId="5" r:id="rId7"/>
    <sheet name="Cost Projections" sheetId="6" r:id="rId8"/>
  </sheets>
  <externalReferences>
    <externalReference r:id="rId9"/>
    <externalReference r:id="rId10"/>
  </externalReferences>
  <definedNames>
    <definedName name="ActUserPerCSFTE">[1]Assumptions!$D$102</definedName>
    <definedName name="ahme" localSheetId="2" hidden="1">{#N/A,#N/A,FALSE,"PPA";#N/A,#N/A,FALSE,"PSR";#N/A,#N/A,FALSE,"BS";#N/A,#N/A,FALSE,"P&amp;L";#N/A,#N/A,FALSE,"SCF"}</definedName>
    <definedName name="ahme" localSheetId="0" hidden="1">{#N/A,#N/A,FALSE,"PPA";#N/A,#N/A,FALSE,"PSR";#N/A,#N/A,FALSE,"BS";#N/A,#N/A,FALSE,"P&amp;L";#N/A,#N/A,FALSE,"SCF"}</definedName>
    <definedName name="ahme" localSheetId="3" hidden="1">{#N/A,#N/A,FALSE,"PPA";#N/A,#N/A,FALSE,"PSR";#N/A,#N/A,FALSE,"BS";#N/A,#N/A,FALSE,"P&amp;L";#N/A,#N/A,FALSE,"SCF"}</definedName>
    <definedName name="ahme" localSheetId="1" hidden="1">{#N/A,#N/A,FALSE,"PPA";#N/A,#N/A,FALSE,"PSR";#N/A,#N/A,FALSE,"BS";#N/A,#N/A,FALSE,"P&amp;L";#N/A,#N/A,FALSE,"SCF"}</definedName>
    <definedName name="ahme" hidden="1">{#N/A,#N/A,FALSE,"PPA";#N/A,#N/A,FALSE,"PSR";#N/A,#N/A,FALSE,"BS";#N/A,#N/A,FALSE,"P&amp;L";#N/A,#N/A,FALSE,"SCF"}</definedName>
    <definedName name="ahmed" localSheetId="2" hidden="1">{#N/A,#N/A,FALSE,"PPA";#N/A,#N/A,FALSE,"PSR";#N/A,#N/A,FALSE,"BS";#N/A,#N/A,FALSE,"P&amp;L";#N/A,#N/A,FALSE,"SCF"}</definedName>
    <definedName name="ahmed" localSheetId="0" hidden="1">{#N/A,#N/A,FALSE,"PPA";#N/A,#N/A,FALSE,"PSR";#N/A,#N/A,FALSE,"BS";#N/A,#N/A,FALSE,"P&amp;L";#N/A,#N/A,FALSE,"SCF"}</definedName>
    <definedName name="ahmed" localSheetId="3" hidden="1">{#N/A,#N/A,FALSE,"PPA";#N/A,#N/A,FALSE,"PSR";#N/A,#N/A,FALSE,"BS";#N/A,#N/A,FALSE,"P&amp;L";#N/A,#N/A,FALSE,"SCF"}</definedName>
    <definedName name="ahmed" localSheetId="1" hidden="1">{#N/A,#N/A,FALSE,"PPA";#N/A,#N/A,FALSE,"PSR";#N/A,#N/A,FALSE,"BS";#N/A,#N/A,FALSE,"P&amp;L";#N/A,#N/A,FALSE,"SCF"}</definedName>
    <definedName name="ahmed" hidden="1">{#N/A,#N/A,FALSE,"PPA";#N/A,#N/A,FALSE,"PSR";#N/A,#N/A,FALSE,"BS";#N/A,#N/A,FALSE,"P&amp;L";#N/A,#N/A,FALSE,"SCF"}</definedName>
    <definedName name="CDN_Lookup">[1]Assumptions!$D$110:$D$260</definedName>
    <definedName name="CDN_Max">[1]Assumptions!$D$260</definedName>
    <definedName name="CDN_Price">[1]Assumptions!$H$111:$H$116</definedName>
    <definedName name="CFNFA" localSheetId="2" hidden="1">{#N/A,#N/A,FALSE,"Roll Across Facohg";#N/A,#N/A,FALSE,"Roll Across Machig";#N/A,#N/A,FALSE,"Roll Across Gandag";#N/A,#N/A,FALSE,"Roll Across Momohg";#N/A,#N/A,FALSE,"Roll Across BU480G";#N/A,#N/A,FALSE,"Roll Across GADKHG";#N/A,#N/A,FALSE,"Roll Across BU620G";#N/A,#N/A,FALSE,"Roll Across BU621G"}</definedName>
    <definedName name="CFNFA" localSheetId="0" hidden="1">{#N/A,#N/A,FALSE,"Roll Across Facohg";#N/A,#N/A,FALSE,"Roll Across Machig";#N/A,#N/A,FALSE,"Roll Across Gandag";#N/A,#N/A,FALSE,"Roll Across Momohg";#N/A,#N/A,FALSE,"Roll Across BU480G";#N/A,#N/A,FALSE,"Roll Across GADKHG";#N/A,#N/A,FALSE,"Roll Across BU620G";#N/A,#N/A,FALSE,"Roll Across BU621G"}</definedName>
    <definedName name="CFNFA" localSheetId="3" hidden="1">{#N/A,#N/A,FALSE,"Roll Across Facohg";#N/A,#N/A,FALSE,"Roll Across Machig";#N/A,#N/A,FALSE,"Roll Across Gandag";#N/A,#N/A,FALSE,"Roll Across Momohg";#N/A,#N/A,FALSE,"Roll Across BU480G";#N/A,#N/A,FALSE,"Roll Across GADKHG";#N/A,#N/A,FALSE,"Roll Across BU620G";#N/A,#N/A,FALSE,"Roll Across BU621G"}</definedName>
    <definedName name="CFNFA" localSheetId="1" hidden="1">{#N/A,#N/A,FALSE,"Roll Across Facohg";#N/A,#N/A,FALSE,"Roll Across Machig";#N/A,#N/A,FALSE,"Roll Across Gandag";#N/A,#N/A,FALSE,"Roll Across Momohg";#N/A,#N/A,FALSE,"Roll Across BU480G";#N/A,#N/A,FALSE,"Roll Across GADKHG";#N/A,#N/A,FALSE,"Roll Across BU620G";#N/A,#N/A,FALSE,"Roll Across BU621G"}</definedName>
    <definedName name="CFNFA" hidden="1">{#N/A,#N/A,FALSE,"Roll Across Facohg";#N/A,#N/A,FALSE,"Roll Across Machig";#N/A,#N/A,FALSE,"Roll Across Gandag";#N/A,#N/A,FALSE,"Roll Across Momohg";#N/A,#N/A,FALSE,"Roll Across BU480G";#N/A,#N/A,FALSE,"Roll Across GADKHG";#N/A,#N/A,FALSE,"Roll Across BU620G";#N/A,#N/A,FALSE,"Roll Across BU621G"}</definedName>
    <definedName name="Chart" localSheetId="2" hidden="1">{#N/A,#N/A,FALSE,"Roll Across Facohg";#N/A,#N/A,FALSE,"Roll Across Machig";#N/A,#N/A,FALSE,"Roll Across Gandag";#N/A,#N/A,FALSE,"Roll Across Momohg";#N/A,#N/A,FALSE,"Roll Across BU480G";#N/A,#N/A,FALSE,"Roll Across GADKHG";#N/A,#N/A,FALSE,"Roll Across BU620G";#N/A,#N/A,FALSE,"Roll Across BU621G"}</definedName>
    <definedName name="Chart" localSheetId="0" hidden="1">{#N/A,#N/A,FALSE,"Roll Across Facohg";#N/A,#N/A,FALSE,"Roll Across Machig";#N/A,#N/A,FALSE,"Roll Across Gandag";#N/A,#N/A,FALSE,"Roll Across Momohg";#N/A,#N/A,FALSE,"Roll Across BU480G";#N/A,#N/A,FALSE,"Roll Across GADKHG";#N/A,#N/A,FALSE,"Roll Across BU620G";#N/A,#N/A,FALSE,"Roll Across BU621G"}</definedName>
    <definedName name="Chart" localSheetId="3" hidden="1">{#N/A,#N/A,FALSE,"Roll Across Facohg";#N/A,#N/A,FALSE,"Roll Across Machig";#N/A,#N/A,FALSE,"Roll Across Gandag";#N/A,#N/A,FALSE,"Roll Across Momohg";#N/A,#N/A,FALSE,"Roll Across BU480G";#N/A,#N/A,FALSE,"Roll Across GADKHG";#N/A,#N/A,FALSE,"Roll Across BU620G";#N/A,#N/A,FALSE,"Roll Across BU621G"}</definedName>
    <definedName name="Chart" localSheetId="1" hidden="1">{#N/A,#N/A,FALSE,"Roll Across Facohg";#N/A,#N/A,FALSE,"Roll Across Machig";#N/A,#N/A,FALSE,"Roll Across Gandag";#N/A,#N/A,FALSE,"Roll Across Momohg";#N/A,#N/A,FALSE,"Roll Across BU480G";#N/A,#N/A,FALSE,"Roll Across GADKHG";#N/A,#N/A,FALSE,"Roll Across BU620G";#N/A,#N/A,FALSE,"Roll Across BU621G"}</definedName>
    <definedName name="Chart" hidden="1">{#N/A,#N/A,FALSE,"Roll Across Facohg";#N/A,#N/A,FALSE,"Roll Across Machig";#N/A,#N/A,FALSE,"Roll Across Gandag";#N/A,#N/A,FALSE,"Roll Across Momohg";#N/A,#N/A,FALSE,"Roll Across BU480G";#N/A,#N/A,FALSE,"Roll Across GADKHG";#N/A,#N/A,FALSE,"Roll Across BU620G";#N/A,#N/A,FALSE,"Roll Across BU621G"}</definedName>
    <definedName name="ChurnTable">[1]Assumptions!$C$17:$E$64</definedName>
    <definedName name="Concurrency_Multiple">[1]Assumptions!$D$85</definedName>
    <definedName name="ConversionTable">[1]Assumptions!$G$17:$H$64</definedName>
    <definedName name="EmpCategory">[1]Admin!$B$9:$B$12</definedName>
    <definedName name="EmpCostTable">#REF!</definedName>
    <definedName name="EmpFTE">[1]Admin!$B$4</definedName>
    <definedName name="EmpHourly">[1]Admin!$B$5</definedName>
    <definedName name="EmployeeType">[1]Admin!$B$4:$B$5</definedName>
    <definedName name="GrowthAdj">[1]Model!$D$6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INDUSTRY_REC" hidden="1">"c4455"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EST_REUT" hidden="1">"c5453"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UM_EST" hidden="1">"c402"</definedName>
    <definedName name="IQ_EPS_NUM_EST_REUT" hidden="1">"c5451"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_TARGET_PRICE_REUT" hidden="1">"c5317"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MES_REVISION_DATE_" hidden="1">40875.6097685185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39545.4586574074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_xlnm.Print_Area" localSheetId="1">Summary!$A$1:$J$51</definedName>
    <definedName name="rngBridgeAnd1" localSheetId="2">'Funding - Share Dilution'!$B$37:$K$65</definedName>
    <definedName name="rngBridgeRound" localSheetId="2">'Funding - Share Dilution'!$B$37:$K$50</definedName>
    <definedName name="rngDilutionInstructions1" localSheetId="2">'Funding - Share Dilution'!#REF!</definedName>
    <definedName name="rngDilutionInstructions1" localSheetId="0">[2]Sheet1!#REF!</definedName>
    <definedName name="rngDilutionInstructions1" localSheetId="1">[2]Sheet1!#REF!</definedName>
    <definedName name="rngDilutionInstructions1">[2]Sheet1!#REF!</definedName>
    <definedName name="rngDilutionInstructions2" localSheetId="2">'Funding - Share Dilution'!#REF!</definedName>
    <definedName name="rngDilutionInstructions2" localSheetId="0">[2]Sheet1!#REF!</definedName>
    <definedName name="rngDilutionInstructions2" localSheetId="1">[2]Sheet1!#REF!</definedName>
    <definedName name="rngDilutionInstructions2">[2]Sheet1!#REF!</definedName>
    <definedName name="rngHiddenRows" localSheetId="2">'Funding - Share Dilution'!$C$19:$C$35</definedName>
    <definedName name="rngInvestmentSummary" localSheetId="2">'Funding - Share Dilution'!$B$6:$P$14</definedName>
    <definedName name="rngRound2and3" localSheetId="2">'Funding - Share Dilution'!$B$67:$K$95</definedName>
    <definedName name="rngShares" localSheetId="2">'Funding - Share Dilution'!$C$18:$N$35</definedName>
    <definedName name="rngValuation" localSheetId="2">'Funding - Share Dilution'!$C$18:$N$34</definedName>
    <definedName name="rngVC1" localSheetId="2">'Funding - Share Dilution'!$B$52:$K$65</definedName>
    <definedName name="rngVC2" localSheetId="2">'Funding - Share Dilution'!$B$67:$K$80</definedName>
    <definedName name="rngVC3" localSheetId="2">'Funding - Share Dilution'!$B$82:$K$95</definedName>
    <definedName name="SAPBEXdnldView" hidden="1">"3WDN73FIZLD78KHOKCAQA4R2Q"</definedName>
    <definedName name="SAPBEXsysID" hidden="1">"P40"</definedName>
    <definedName name="solver_lin" hidden="1">0</definedName>
    <definedName name="solver_num" hidden="1">0</definedName>
    <definedName name="solver_typ" hidden="1">3</definedName>
    <definedName name="solver_val" hidden="1">9331479</definedName>
    <definedName name="Subscription">[1]Assumptions!$D$11</definedName>
    <definedName name="wrn.1997._.MO._.Roll._.Accross." localSheetId="2" hidden="1">{#N/A,#N/A,FALSE,"Roll Across Facohg";#N/A,#N/A,FALSE,"Roll Across Machig";#N/A,#N/A,FALSE,"Roll Across Gandag";#N/A,#N/A,FALSE,"Roll Across Momohg";#N/A,#N/A,FALSE,"Roll Across BU480G";#N/A,#N/A,FALSE,"Roll Across GADKHG";#N/A,#N/A,FALSE,"Roll Across BU620G";#N/A,#N/A,FALSE,"Roll Across BU621G"}</definedName>
    <definedName name="wrn.1997._.MO._.Roll._.Accross." localSheetId="0" hidden="1">{#N/A,#N/A,FALSE,"Roll Across Facohg";#N/A,#N/A,FALSE,"Roll Across Machig";#N/A,#N/A,FALSE,"Roll Across Gandag";#N/A,#N/A,FALSE,"Roll Across Momohg";#N/A,#N/A,FALSE,"Roll Across BU480G";#N/A,#N/A,FALSE,"Roll Across GADKHG";#N/A,#N/A,FALSE,"Roll Across BU620G";#N/A,#N/A,FALSE,"Roll Across BU621G"}</definedName>
    <definedName name="wrn.1997._.MO._.Roll._.Accross." localSheetId="3" hidden="1">{#N/A,#N/A,FALSE,"Roll Across Facohg";#N/A,#N/A,FALSE,"Roll Across Machig";#N/A,#N/A,FALSE,"Roll Across Gandag";#N/A,#N/A,FALSE,"Roll Across Momohg";#N/A,#N/A,FALSE,"Roll Across BU480G";#N/A,#N/A,FALSE,"Roll Across GADKHG";#N/A,#N/A,FALSE,"Roll Across BU620G";#N/A,#N/A,FALSE,"Roll Across BU621G"}</definedName>
    <definedName name="wrn.1997._.MO._.Roll._.Accross." localSheetId="1" hidden="1">{#N/A,#N/A,FALSE,"Roll Across Facohg";#N/A,#N/A,FALSE,"Roll Across Machig";#N/A,#N/A,FALSE,"Roll Across Gandag";#N/A,#N/A,FALSE,"Roll Across Momohg";#N/A,#N/A,FALSE,"Roll Across BU480G";#N/A,#N/A,FALSE,"Roll Across GADKHG";#N/A,#N/A,FALSE,"Roll Across BU620G";#N/A,#N/A,FALSE,"Roll Across BU621G"}</definedName>
    <definedName name="wrn.1997._.MO._.Roll._.Accross." hidden="1">{#N/A,#N/A,FALSE,"Roll Across Facohg";#N/A,#N/A,FALSE,"Roll Across Machig";#N/A,#N/A,FALSE,"Roll Across Gandag";#N/A,#N/A,FALSE,"Roll Across Momohg";#N/A,#N/A,FALSE,"Roll Across BU480G";#N/A,#N/A,FALSE,"Roll Across GADKHG";#N/A,#N/A,FALSE,"Roll Across BU620G";#N/A,#N/A,FALSE,"Roll Across BU621G"}</definedName>
    <definedName name="wrn.FSFEB." localSheetId="2" hidden="1">{#N/A,#N/A,FALSE,"PPA";#N/A,#N/A,FALSE,"PSR";#N/A,#N/A,FALSE,"BS";#N/A,#N/A,FALSE,"P&amp;L";#N/A,#N/A,FALSE,"SCF"}</definedName>
    <definedName name="wrn.FSFEB." localSheetId="0" hidden="1">{#N/A,#N/A,FALSE,"PPA";#N/A,#N/A,FALSE,"PSR";#N/A,#N/A,FALSE,"BS";#N/A,#N/A,FALSE,"P&amp;L";#N/A,#N/A,FALSE,"SCF"}</definedName>
    <definedName name="wrn.FSFEB." localSheetId="3" hidden="1">{#N/A,#N/A,FALSE,"PPA";#N/A,#N/A,FALSE,"PSR";#N/A,#N/A,FALSE,"BS";#N/A,#N/A,FALSE,"P&amp;L";#N/A,#N/A,FALSE,"SCF"}</definedName>
    <definedName name="wrn.FSFEB." localSheetId="1" hidden="1">{#N/A,#N/A,FALSE,"PPA";#N/A,#N/A,FALSE,"PSR";#N/A,#N/A,FALSE,"BS";#N/A,#N/A,FALSE,"P&amp;L";#N/A,#N/A,FALSE,"SCF"}</definedName>
    <definedName name="wrn.FSFEB." hidden="1">{#N/A,#N/A,FALSE,"PPA";#N/A,#N/A,FALSE,"PSR";#N/A,#N/A,FALSE,"BS";#N/A,#N/A,FALSE,"P&amp;L";#N/A,#N/A,FALSE,"SCF"}</definedName>
    <definedName name="wrn.fsjan." localSheetId="2" hidden="1">{#N/A,#N/A,FALSE,"PPA";#N/A,#N/A,FALSE,"PSR";#N/A,#N/A,FALSE,"BS";#N/A,#N/A,FALSE,"P&amp;L";#N/A,#N/A,FALSE,"SCF"}</definedName>
    <definedName name="wrn.fsjan." localSheetId="0" hidden="1">{#N/A,#N/A,FALSE,"PPA";#N/A,#N/A,FALSE,"PSR";#N/A,#N/A,FALSE,"BS";#N/A,#N/A,FALSE,"P&amp;L";#N/A,#N/A,FALSE,"SCF"}</definedName>
    <definedName name="wrn.fsjan." localSheetId="3" hidden="1">{#N/A,#N/A,FALSE,"PPA";#N/A,#N/A,FALSE,"PSR";#N/A,#N/A,FALSE,"BS";#N/A,#N/A,FALSE,"P&amp;L";#N/A,#N/A,FALSE,"SCF"}</definedName>
    <definedName name="wrn.fsjan." localSheetId="1" hidden="1">{#N/A,#N/A,FALSE,"PPA";#N/A,#N/A,FALSE,"PSR";#N/A,#N/A,FALSE,"BS";#N/A,#N/A,FALSE,"P&amp;L";#N/A,#N/A,FALSE,"SCF"}</definedName>
    <definedName name="wrn.fsjan." hidden="1">{#N/A,#N/A,FALSE,"PPA";#N/A,#N/A,FALSE,"PSR";#N/A,#N/A,FALSE,"BS";#N/A,#N/A,FALSE,"P&amp;L";#N/A,#N/A,FALSE,"SCF"}</definedName>
    <definedName name="wrn.MO._.Roll._.Across._.with._.Detail." localSheetId="2" hidden="1">{#N/A,#N/A,FALSE,"Roll Across Facohg";#N/A,#N/A,FALSE,"Facohg Ratios";#N/A,#N/A,FALSE,"Supporting Schedules Facohg";#N/A,#N/A,FALSE,"Roll Across Machig";#N/A,#N/A,FALSE,"Machig Ratios";#N/A,#N/A,FALSE,"Supporting Schedules Machig";#N/A,#N/A,FALSE,"Roll Across Gandag";#N/A,#N/A,FALSE,"Gandag Ratios";#N/A,#N/A,FALSE,"Supporting Schedules Gandag";#N/A,#N/A,FALSE,"Roll Across Momohg";#N/A,#N/A,FALSE,"Momohg Ratios";#N/A,#N/A,FALSE,"Supporting Schedules Momohg";#N/A,#N/A,FALSE,"Roll Across BU480G";#N/A,#N/A,FALSE,"BU480G RATIOS";#N/A,#N/A,FALSE,"Supporting Schedules BU480G";#N/A,#N/A,FALSE,"Roll Across GADKHG";#N/A,#N/A,FALSE,"GADKHG RATIOS";#N/A,#N/A,FALSE,"Supporting Schedules GADKHG";#N/A,#N/A,FALSE,"Roll Across BU620G";#N/A,#N/A,FALSE,"BU620G RATIOS";#N/A,#N/A,FALSE,"Supporting Schedules BU620G";#N/A,#N/A,FALSE,"Roll Across BU621G";#N/A,#N/A,FALSE,"BU621G RATIOS";#N/A,#N/A,FALSE,"Supporting Schedules BU621G"}</definedName>
    <definedName name="wrn.MO._.Roll._.Across._.with._.Detail." localSheetId="0" hidden="1">{#N/A,#N/A,FALSE,"Roll Across Facohg";#N/A,#N/A,FALSE,"Facohg Ratios";#N/A,#N/A,FALSE,"Supporting Schedules Facohg";#N/A,#N/A,FALSE,"Roll Across Machig";#N/A,#N/A,FALSE,"Machig Ratios";#N/A,#N/A,FALSE,"Supporting Schedules Machig";#N/A,#N/A,FALSE,"Roll Across Gandag";#N/A,#N/A,FALSE,"Gandag Ratios";#N/A,#N/A,FALSE,"Supporting Schedules Gandag";#N/A,#N/A,FALSE,"Roll Across Momohg";#N/A,#N/A,FALSE,"Momohg Ratios";#N/A,#N/A,FALSE,"Supporting Schedules Momohg";#N/A,#N/A,FALSE,"Roll Across BU480G";#N/A,#N/A,FALSE,"BU480G RATIOS";#N/A,#N/A,FALSE,"Supporting Schedules BU480G";#N/A,#N/A,FALSE,"Roll Across GADKHG";#N/A,#N/A,FALSE,"GADKHG RATIOS";#N/A,#N/A,FALSE,"Supporting Schedules GADKHG";#N/A,#N/A,FALSE,"Roll Across BU620G";#N/A,#N/A,FALSE,"BU620G RATIOS";#N/A,#N/A,FALSE,"Supporting Schedules BU620G";#N/A,#N/A,FALSE,"Roll Across BU621G";#N/A,#N/A,FALSE,"BU621G RATIOS";#N/A,#N/A,FALSE,"Supporting Schedules BU621G"}</definedName>
    <definedName name="wrn.MO._.Roll._.Across._.with._.Detail." localSheetId="3" hidden="1">{#N/A,#N/A,FALSE,"Roll Across Facohg";#N/A,#N/A,FALSE,"Facohg Ratios";#N/A,#N/A,FALSE,"Supporting Schedules Facohg";#N/A,#N/A,FALSE,"Roll Across Machig";#N/A,#N/A,FALSE,"Machig Ratios";#N/A,#N/A,FALSE,"Supporting Schedules Machig";#N/A,#N/A,FALSE,"Roll Across Gandag";#N/A,#N/A,FALSE,"Gandag Ratios";#N/A,#N/A,FALSE,"Supporting Schedules Gandag";#N/A,#N/A,FALSE,"Roll Across Momohg";#N/A,#N/A,FALSE,"Momohg Ratios";#N/A,#N/A,FALSE,"Supporting Schedules Momohg";#N/A,#N/A,FALSE,"Roll Across BU480G";#N/A,#N/A,FALSE,"BU480G RATIOS";#N/A,#N/A,FALSE,"Supporting Schedules BU480G";#N/A,#N/A,FALSE,"Roll Across GADKHG";#N/A,#N/A,FALSE,"GADKHG RATIOS";#N/A,#N/A,FALSE,"Supporting Schedules GADKHG";#N/A,#N/A,FALSE,"Roll Across BU620G";#N/A,#N/A,FALSE,"BU620G RATIOS";#N/A,#N/A,FALSE,"Supporting Schedules BU620G";#N/A,#N/A,FALSE,"Roll Across BU621G";#N/A,#N/A,FALSE,"BU621G RATIOS";#N/A,#N/A,FALSE,"Supporting Schedules BU621G"}</definedName>
    <definedName name="wrn.MO._.Roll._.Across._.with._.Detail." localSheetId="1" hidden="1">{#N/A,#N/A,FALSE,"Roll Across Facohg";#N/A,#N/A,FALSE,"Facohg Ratios";#N/A,#N/A,FALSE,"Supporting Schedules Facohg";#N/A,#N/A,FALSE,"Roll Across Machig";#N/A,#N/A,FALSE,"Machig Ratios";#N/A,#N/A,FALSE,"Supporting Schedules Machig";#N/A,#N/A,FALSE,"Roll Across Gandag";#N/A,#N/A,FALSE,"Gandag Ratios";#N/A,#N/A,FALSE,"Supporting Schedules Gandag";#N/A,#N/A,FALSE,"Roll Across Momohg";#N/A,#N/A,FALSE,"Momohg Ratios";#N/A,#N/A,FALSE,"Supporting Schedules Momohg";#N/A,#N/A,FALSE,"Roll Across BU480G";#N/A,#N/A,FALSE,"BU480G RATIOS";#N/A,#N/A,FALSE,"Supporting Schedules BU480G";#N/A,#N/A,FALSE,"Roll Across GADKHG";#N/A,#N/A,FALSE,"GADKHG RATIOS";#N/A,#N/A,FALSE,"Supporting Schedules GADKHG";#N/A,#N/A,FALSE,"Roll Across BU620G";#N/A,#N/A,FALSE,"BU620G RATIOS";#N/A,#N/A,FALSE,"Supporting Schedules BU620G";#N/A,#N/A,FALSE,"Roll Across BU621G";#N/A,#N/A,FALSE,"BU621G RATIOS";#N/A,#N/A,FALSE,"Supporting Schedules BU621G"}</definedName>
    <definedName name="wrn.MO._.Roll._.Across._.with._.Detail." hidden="1">{#N/A,#N/A,FALSE,"Roll Across Facohg";#N/A,#N/A,FALSE,"Facohg Ratios";#N/A,#N/A,FALSE,"Supporting Schedules Facohg";#N/A,#N/A,FALSE,"Roll Across Machig";#N/A,#N/A,FALSE,"Machig Ratios";#N/A,#N/A,FALSE,"Supporting Schedules Machig";#N/A,#N/A,FALSE,"Roll Across Gandag";#N/A,#N/A,FALSE,"Gandag Ratios";#N/A,#N/A,FALSE,"Supporting Schedules Gandag";#N/A,#N/A,FALSE,"Roll Across Momohg";#N/A,#N/A,FALSE,"Momohg Ratios";#N/A,#N/A,FALSE,"Supporting Schedules Momohg";#N/A,#N/A,FALSE,"Roll Across BU480G";#N/A,#N/A,FALSE,"BU480G RATIOS";#N/A,#N/A,FALSE,"Supporting Schedules BU480G";#N/A,#N/A,FALSE,"Roll Across GADKHG";#N/A,#N/A,FALSE,"GADKHG RATIOS";#N/A,#N/A,FALSE,"Supporting Schedules GADKHG";#N/A,#N/A,FALSE,"Roll Across BU620G";#N/A,#N/A,FALSE,"BU620G RATIOS";#N/A,#N/A,FALSE,"Supporting Schedules BU620G";#N/A,#N/A,FALSE,"Roll Across BU621G";#N/A,#N/A,FALSE,"BU621G RATIOS";#N/A,#N/A,FALSE,"Supporting Schedules BU621G"}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8" i="10" l="1"/>
  <c r="C37" i="10"/>
  <c r="D37" i="10" s="1"/>
  <c r="E37" i="10" s="1"/>
  <c r="D18" i="10"/>
  <c r="E9" i="9"/>
  <c r="BS78" i="6"/>
  <c r="BR78" i="6"/>
  <c r="BQ78" i="6"/>
  <c r="BP78" i="6"/>
  <c r="BO78" i="6"/>
  <c r="BN78" i="6"/>
  <c r="BM78" i="6"/>
  <c r="BL78" i="6"/>
  <c r="BK78" i="6"/>
  <c r="BJ78" i="6"/>
  <c r="BI78" i="6"/>
  <c r="BH78" i="6"/>
  <c r="BF78" i="6"/>
  <c r="BE78" i="6"/>
  <c r="BD78" i="6"/>
  <c r="BC78" i="6"/>
  <c r="BB78" i="6"/>
  <c r="BA78" i="6"/>
  <c r="AZ78" i="6"/>
  <c r="AY78" i="6"/>
  <c r="AX78" i="6"/>
  <c r="AW78" i="6"/>
  <c r="AV78" i="6"/>
  <c r="AU78" i="6"/>
  <c r="AS78" i="6"/>
  <c r="AR78" i="6"/>
  <c r="AQ78" i="6"/>
  <c r="AP78" i="6"/>
  <c r="AO78" i="6"/>
  <c r="AN78" i="6"/>
  <c r="AM78" i="6"/>
  <c r="AL78" i="6"/>
  <c r="AK78" i="6"/>
  <c r="AJ78" i="6"/>
  <c r="AI78" i="6"/>
  <c r="AH78" i="6"/>
  <c r="AG78" i="6"/>
  <c r="AF78" i="6"/>
  <c r="AE78" i="6"/>
  <c r="AD78" i="6"/>
  <c r="AC78" i="6"/>
  <c r="AB78" i="6"/>
  <c r="AA78" i="6"/>
  <c r="Z78" i="6"/>
  <c r="Y78" i="6"/>
  <c r="X78" i="6"/>
  <c r="W78" i="6"/>
  <c r="V78" i="6"/>
  <c r="U78" i="6"/>
  <c r="T78" i="6"/>
  <c r="S78" i="6"/>
  <c r="R78" i="6"/>
  <c r="Q78" i="6"/>
  <c r="P78" i="6"/>
  <c r="O78" i="6"/>
  <c r="N78" i="6"/>
  <c r="M78" i="6"/>
  <c r="L78" i="6"/>
  <c r="K78" i="6"/>
  <c r="J78" i="6"/>
  <c r="I78" i="6"/>
  <c r="H78" i="6"/>
  <c r="G78" i="6"/>
  <c r="F78" i="6"/>
  <c r="E78" i="6"/>
  <c r="D78" i="6"/>
  <c r="D77" i="6"/>
  <c r="D62" i="6"/>
  <c r="B62" i="6"/>
  <c r="D59" i="6"/>
  <c r="BS51" i="6"/>
  <c r="BR51" i="6"/>
  <c r="BQ51" i="6"/>
  <c r="BP51" i="6"/>
  <c r="BO51" i="6"/>
  <c r="BN51" i="6"/>
  <c r="BM51" i="6"/>
  <c r="BL51" i="6"/>
  <c r="BK51" i="6"/>
  <c r="BJ51" i="6"/>
  <c r="BI51" i="6"/>
  <c r="BH51" i="6"/>
  <c r="BF51" i="6"/>
  <c r="BE51" i="6"/>
  <c r="BD51" i="6"/>
  <c r="BC51" i="6"/>
  <c r="BB51" i="6"/>
  <c r="BA51" i="6"/>
  <c r="AZ51" i="6"/>
  <c r="AY51" i="6"/>
  <c r="AX51" i="6"/>
  <c r="AW51" i="6"/>
  <c r="AV51" i="6"/>
  <c r="AU51" i="6"/>
  <c r="AS51" i="6"/>
  <c r="AR51" i="6"/>
  <c r="AQ51" i="6"/>
  <c r="AP51" i="6"/>
  <c r="AO51" i="6"/>
  <c r="AN51" i="6"/>
  <c r="AM51" i="6"/>
  <c r="AL51" i="6"/>
  <c r="AK51" i="6"/>
  <c r="AJ51" i="6"/>
  <c r="AI51" i="6"/>
  <c r="AH51" i="6"/>
  <c r="AG51" i="6"/>
  <c r="AF51" i="6"/>
  <c r="AE51" i="6"/>
  <c r="AD51" i="6"/>
  <c r="AC51" i="6"/>
  <c r="AB51" i="6"/>
  <c r="AA51" i="6"/>
  <c r="Z51" i="6"/>
  <c r="Y51" i="6"/>
  <c r="X51" i="6"/>
  <c r="W51" i="6"/>
  <c r="V51" i="6"/>
  <c r="U51" i="6"/>
  <c r="T51" i="6"/>
  <c r="S51" i="6"/>
  <c r="R51" i="6"/>
  <c r="Q51" i="6"/>
  <c r="P51" i="6"/>
  <c r="O51" i="6"/>
  <c r="N51" i="6"/>
  <c r="M51" i="6"/>
  <c r="L51" i="6"/>
  <c r="K51" i="6"/>
  <c r="J51" i="6"/>
  <c r="I51" i="6"/>
  <c r="H51" i="6"/>
  <c r="G51" i="6"/>
  <c r="F51" i="6"/>
  <c r="E51" i="6"/>
  <c r="D51" i="6"/>
  <c r="BS48" i="6"/>
  <c r="BR48" i="6"/>
  <c r="BQ48" i="6"/>
  <c r="BP48" i="6"/>
  <c r="BO48" i="6"/>
  <c r="BN48" i="6"/>
  <c r="BM48" i="6"/>
  <c r="BL48" i="6"/>
  <c r="BK48" i="6"/>
  <c r="BJ48" i="6"/>
  <c r="BI48" i="6"/>
  <c r="BH48" i="6"/>
  <c r="BF48" i="6"/>
  <c r="BE48" i="6"/>
  <c r="BD48" i="6"/>
  <c r="BC48" i="6"/>
  <c r="BB48" i="6"/>
  <c r="BA48" i="6"/>
  <c r="AZ48" i="6"/>
  <c r="AY48" i="6"/>
  <c r="AX48" i="6"/>
  <c r="AW48" i="6"/>
  <c r="AV48" i="6"/>
  <c r="AU48" i="6"/>
  <c r="AS48" i="6"/>
  <c r="AR48" i="6"/>
  <c r="AQ48" i="6"/>
  <c r="AP48" i="6"/>
  <c r="AO48" i="6"/>
  <c r="AN48" i="6"/>
  <c r="AM48" i="6"/>
  <c r="AL48" i="6"/>
  <c r="AK48" i="6"/>
  <c r="AJ48" i="6"/>
  <c r="AI48" i="6"/>
  <c r="AH48" i="6"/>
  <c r="AG48" i="6"/>
  <c r="AF48" i="6"/>
  <c r="AE48" i="6"/>
  <c r="AD48" i="6"/>
  <c r="AC48" i="6"/>
  <c r="AB48" i="6"/>
  <c r="AA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BS45" i="6"/>
  <c r="BR45" i="6"/>
  <c r="BQ45" i="6"/>
  <c r="BP45" i="6"/>
  <c r="BO45" i="6"/>
  <c r="BN45" i="6"/>
  <c r="BM45" i="6"/>
  <c r="BL45" i="6"/>
  <c r="BK45" i="6"/>
  <c r="BJ45" i="6"/>
  <c r="BI45" i="6"/>
  <c r="BH45" i="6"/>
  <c r="BF45" i="6"/>
  <c r="BE45" i="6"/>
  <c r="BD45" i="6"/>
  <c r="BC45" i="6"/>
  <c r="BB45" i="6"/>
  <c r="BA45" i="6"/>
  <c r="AZ45" i="6"/>
  <c r="AY45" i="6"/>
  <c r="AX45" i="6"/>
  <c r="AW45" i="6"/>
  <c r="AV45" i="6"/>
  <c r="AU45" i="6"/>
  <c r="AS45" i="6"/>
  <c r="AR45" i="6"/>
  <c r="AQ45" i="6"/>
  <c r="AP45" i="6"/>
  <c r="AO45" i="6"/>
  <c r="AN45" i="6"/>
  <c r="AM45" i="6"/>
  <c r="AL45" i="6"/>
  <c r="AK45" i="6"/>
  <c r="AJ45" i="6"/>
  <c r="AI45" i="6"/>
  <c r="AH45" i="6"/>
  <c r="AG45" i="6"/>
  <c r="AF45" i="6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BS42" i="6"/>
  <c r="BR42" i="6"/>
  <c r="BQ42" i="6"/>
  <c r="BP42" i="6"/>
  <c r="BO42" i="6"/>
  <c r="BN42" i="6"/>
  <c r="BM42" i="6"/>
  <c r="BL42" i="6"/>
  <c r="BK42" i="6"/>
  <c r="BJ42" i="6"/>
  <c r="BI42" i="6"/>
  <c r="BH42" i="6"/>
  <c r="BF42" i="6"/>
  <c r="BE42" i="6"/>
  <c r="BD42" i="6"/>
  <c r="BC42" i="6"/>
  <c r="BB42" i="6"/>
  <c r="BA42" i="6"/>
  <c r="AZ42" i="6"/>
  <c r="AY42" i="6"/>
  <c r="AX42" i="6"/>
  <c r="AW42" i="6"/>
  <c r="AV42" i="6"/>
  <c r="AU42" i="6"/>
  <c r="AS42" i="6"/>
  <c r="AR42" i="6"/>
  <c r="AQ42" i="6"/>
  <c r="AP42" i="6"/>
  <c r="AO42" i="6"/>
  <c r="AN42" i="6"/>
  <c r="AM42" i="6"/>
  <c r="AL42" i="6"/>
  <c r="AK42" i="6"/>
  <c r="AJ42" i="6"/>
  <c r="AI42" i="6"/>
  <c r="AH42" i="6"/>
  <c r="AG42" i="6"/>
  <c r="AF42" i="6"/>
  <c r="AE42" i="6"/>
  <c r="AD42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BS39" i="6"/>
  <c r="BR39" i="6"/>
  <c r="BQ39" i="6"/>
  <c r="BP39" i="6"/>
  <c r="BO39" i="6"/>
  <c r="BN39" i="6"/>
  <c r="BM39" i="6"/>
  <c r="BL39" i="6"/>
  <c r="BK39" i="6"/>
  <c r="BJ39" i="6"/>
  <c r="BI39" i="6"/>
  <c r="BH39" i="6"/>
  <c r="BF39" i="6"/>
  <c r="BE39" i="6"/>
  <c r="BD39" i="6"/>
  <c r="BC39" i="6"/>
  <c r="BB39" i="6"/>
  <c r="BA39" i="6"/>
  <c r="AZ39" i="6"/>
  <c r="AY39" i="6"/>
  <c r="AX39" i="6"/>
  <c r="AW39" i="6"/>
  <c r="AV39" i="6"/>
  <c r="AU39" i="6"/>
  <c r="AS39" i="6"/>
  <c r="AR39" i="6"/>
  <c r="AQ39" i="6"/>
  <c r="AP39" i="6"/>
  <c r="AO39" i="6"/>
  <c r="AN39" i="6"/>
  <c r="AM39" i="6"/>
  <c r="AL39" i="6"/>
  <c r="AK39" i="6"/>
  <c r="AJ39" i="6"/>
  <c r="AI39" i="6"/>
  <c r="AH39" i="6"/>
  <c r="AG39" i="6"/>
  <c r="AF39" i="6"/>
  <c r="AE39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BS36" i="6"/>
  <c r="BR36" i="6"/>
  <c r="BQ36" i="6"/>
  <c r="BP36" i="6"/>
  <c r="BO36" i="6"/>
  <c r="BN36" i="6"/>
  <c r="BM36" i="6"/>
  <c r="BL36" i="6"/>
  <c r="BK36" i="6"/>
  <c r="BJ36" i="6"/>
  <c r="BI36" i="6"/>
  <c r="BH36" i="6"/>
  <c r="BF36" i="6"/>
  <c r="BE36" i="6"/>
  <c r="BD36" i="6"/>
  <c r="BC36" i="6"/>
  <c r="BB36" i="6"/>
  <c r="BA36" i="6"/>
  <c r="AZ36" i="6"/>
  <c r="AY36" i="6"/>
  <c r="AX36" i="6"/>
  <c r="AW36" i="6"/>
  <c r="AV36" i="6"/>
  <c r="AU36" i="6"/>
  <c r="AS36" i="6"/>
  <c r="AR36" i="6"/>
  <c r="AQ36" i="6"/>
  <c r="AP36" i="6"/>
  <c r="AO36" i="6"/>
  <c r="AN36" i="6"/>
  <c r="AM36" i="6"/>
  <c r="AL36" i="6"/>
  <c r="AK36" i="6"/>
  <c r="AJ36" i="6"/>
  <c r="AI36" i="6"/>
  <c r="AH36" i="6"/>
  <c r="AG36" i="6"/>
  <c r="AF36" i="6"/>
  <c r="AE36" i="6"/>
  <c r="AD36" i="6"/>
  <c r="AC36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D50" i="6"/>
  <c r="D47" i="6"/>
  <c r="D44" i="6"/>
  <c r="D41" i="6"/>
  <c r="D38" i="6"/>
  <c r="D35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D32" i="6"/>
  <c r="D29" i="6"/>
  <c r="AU80" i="1"/>
  <c r="BH80" i="1" s="1"/>
  <c r="BU80" i="1" s="1"/>
  <c r="BT51" i="6" s="1"/>
  <c r="F79" i="1"/>
  <c r="E50" i="6" s="1"/>
  <c r="AU77" i="1"/>
  <c r="BH77" i="1" s="1"/>
  <c r="BU77" i="1" s="1"/>
  <c r="BT48" i="6" s="1"/>
  <c r="F76" i="1"/>
  <c r="E47" i="6" s="1"/>
  <c r="AU74" i="1"/>
  <c r="BH74" i="1" s="1"/>
  <c r="BU74" i="1" s="1"/>
  <c r="BT45" i="6" s="1"/>
  <c r="F73" i="1"/>
  <c r="E44" i="6" s="1"/>
  <c r="AU71" i="1"/>
  <c r="BH71" i="1" s="1"/>
  <c r="BU71" i="1" s="1"/>
  <c r="BT42" i="6" s="1"/>
  <c r="F70" i="1"/>
  <c r="E41" i="6" s="1"/>
  <c r="AU68" i="1"/>
  <c r="BH68" i="1" s="1"/>
  <c r="BU68" i="1" s="1"/>
  <c r="BT39" i="6" s="1"/>
  <c r="F67" i="1"/>
  <c r="G67" i="1" s="1"/>
  <c r="F38" i="6" s="1"/>
  <c r="AU65" i="1"/>
  <c r="BH65" i="1" s="1"/>
  <c r="BU65" i="1" s="1"/>
  <c r="BT36" i="6" s="1"/>
  <c r="F64" i="1"/>
  <c r="E35" i="6" s="1"/>
  <c r="AU62" i="1"/>
  <c r="BH62" i="1" s="1"/>
  <c r="BU62" i="1" s="1"/>
  <c r="BT33" i="6" s="1"/>
  <c r="F61" i="1"/>
  <c r="E32" i="6" s="1"/>
  <c r="AU59" i="1"/>
  <c r="BH59" i="1" s="1"/>
  <c r="BU59" i="1" s="1"/>
  <c r="BT30" i="6" s="1"/>
  <c r="F58" i="1"/>
  <c r="G58" i="1" s="1"/>
  <c r="F29" i="6" s="1"/>
  <c r="AU101" i="1"/>
  <c r="BH101" i="1" s="1"/>
  <c r="BU101" i="1" s="1"/>
  <c r="BT78" i="6" s="1"/>
  <c r="F85" i="1"/>
  <c r="G85" i="1" s="1"/>
  <c r="H85" i="1" s="1"/>
  <c r="I85" i="1" s="1"/>
  <c r="J85" i="1" s="1"/>
  <c r="K85" i="1" s="1"/>
  <c r="L85" i="1" s="1"/>
  <c r="M85" i="1" s="1"/>
  <c r="N85" i="1" s="1"/>
  <c r="O85" i="1" s="1"/>
  <c r="P85" i="1" s="1"/>
  <c r="Q85" i="1" s="1"/>
  <c r="R85" i="1" s="1"/>
  <c r="S85" i="1" s="1"/>
  <c r="T85" i="1" s="1"/>
  <c r="U85" i="1" s="1"/>
  <c r="V85" i="1" s="1"/>
  <c r="W85" i="1" s="1"/>
  <c r="X85" i="1" s="1"/>
  <c r="Y85" i="1" s="1"/>
  <c r="Z85" i="1" s="1"/>
  <c r="AA85" i="1" s="1"/>
  <c r="AB85" i="1" s="1"/>
  <c r="AC85" i="1" s="1"/>
  <c r="AD85" i="1" s="1"/>
  <c r="AE85" i="1" s="1"/>
  <c r="AF85" i="1" s="1"/>
  <c r="AG85" i="1" s="1"/>
  <c r="AH85" i="1" s="1"/>
  <c r="AI85" i="1" s="1"/>
  <c r="AJ85" i="1" s="1"/>
  <c r="AK85" i="1" s="1"/>
  <c r="AL85" i="1" s="1"/>
  <c r="AM85" i="1" s="1"/>
  <c r="AN85" i="1" s="1"/>
  <c r="AO85" i="1" s="1"/>
  <c r="AP85" i="1" s="1"/>
  <c r="AQ85" i="1" s="1"/>
  <c r="AR85" i="1" s="1"/>
  <c r="AS85" i="1" s="1"/>
  <c r="AT85" i="1" s="1"/>
  <c r="AU85" i="1" s="1"/>
  <c r="AV85" i="1" s="1"/>
  <c r="AW85" i="1" s="1"/>
  <c r="AX85" i="1" s="1"/>
  <c r="AY85" i="1" s="1"/>
  <c r="AZ85" i="1" s="1"/>
  <c r="BA85" i="1" s="1"/>
  <c r="BB85" i="1" s="1"/>
  <c r="BC85" i="1" s="1"/>
  <c r="BD85" i="1" s="1"/>
  <c r="BE85" i="1" s="1"/>
  <c r="BF85" i="1" s="1"/>
  <c r="BG85" i="1" s="1"/>
  <c r="BH85" i="1" s="1"/>
  <c r="BI85" i="1" s="1"/>
  <c r="BJ85" i="1" s="1"/>
  <c r="BK85" i="1" s="1"/>
  <c r="BL85" i="1" s="1"/>
  <c r="BM85" i="1" s="1"/>
  <c r="BN85" i="1" s="1"/>
  <c r="BO85" i="1" s="1"/>
  <c r="BP85" i="1" s="1"/>
  <c r="BQ85" i="1" s="1"/>
  <c r="BR85" i="1" s="1"/>
  <c r="BS85" i="1" s="1"/>
  <c r="BT85" i="1" s="1"/>
  <c r="BU85" i="1" s="1"/>
  <c r="BT62" i="6" s="1"/>
  <c r="F83" i="1"/>
  <c r="G83" i="1" s="1"/>
  <c r="H83" i="1" s="1"/>
  <c r="I83" i="1" s="1"/>
  <c r="J83" i="1" s="1"/>
  <c r="K83" i="1" s="1"/>
  <c r="L83" i="1" s="1"/>
  <c r="M83" i="1" s="1"/>
  <c r="N83" i="1" s="1"/>
  <c r="O83" i="1" s="1"/>
  <c r="P83" i="1" s="1"/>
  <c r="Q83" i="1" s="1"/>
  <c r="R83" i="1" s="1"/>
  <c r="S83" i="1" s="1"/>
  <c r="T83" i="1" s="1"/>
  <c r="U83" i="1" s="1"/>
  <c r="V83" i="1" s="1"/>
  <c r="W83" i="1" s="1"/>
  <c r="X83" i="1" s="1"/>
  <c r="Y83" i="1" s="1"/>
  <c r="Z83" i="1" s="1"/>
  <c r="AA83" i="1" s="1"/>
  <c r="AB83" i="1" s="1"/>
  <c r="AC83" i="1" s="1"/>
  <c r="AD83" i="1" s="1"/>
  <c r="AE83" i="1" s="1"/>
  <c r="AF83" i="1" s="1"/>
  <c r="AG83" i="1" s="1"/>
  <c r="AH83" i="1" s="1"/>
  <c r="AI83" i="1" s="1"/>
  <c r="AJ83" i="1" s="1"/>
  <c r="AK83" i="1" s="1"/>
  <c r="AL83" i="1" s="1"/>
  <c r="AM83" i="1" s="1"/>
  <c r="AN83" i="1" s="1"/>
  <c r="AO83" i="1" s="1"/>
  <c r="AP83" i="1" s="1"/>
  <c r="AQ83" i="1" s="1"/>
  <c r="AR83" i="1" s="1"/>
  <c r="AS83" i="1" s="1"/>
  <c r="AT83" i="1" s="1"/>
  <c r="AU83" i="1" s="1"/>
  <c r="AV83" i="1" s="1"/>
  <c r="AW83" i="1" s="1"/>
  <c r="AX83" i="1" s="1"/>
  <c r="AY83" i="1" s="1"/>
  <c r="AZ83" i="1" s="1"/>
  <c r="BA83" i="1" s="1"/>
  <c r="BB83" i="1" s="1"/>
  <c r="BC83" i="1" s="1"/>
  <c r="BD83" i="1" s="1"/>
  <c r="BE83" i="1" s="1"/>
  <c r="BF83" i="1" s="1"/>
  <c r="BG83" i="1" s="1"/>
  <c r="BH83" i="1" s="1"/>
  <c r="BI83" i="1" s="1"/>
  <c r="BJ83" i="1" s="1"/>
  <c r="BK83" i="1" s="1"/>
  <c r="BL83" i="1" s="1"/>
  <c r="BM83" i="1" s="1"/>
  <c r="BN83" i="1" s="1"/>
  <c r="BO83" i="1" s="1"/>
  <c r="BP83" i="1" s="1"/>
  <c r="BQ83" i="1" s="1"/>
  <c r="BR83" i="1" s="1"/>
  <c r="BS83" i="1" s="1"/>
  <c r="BT83" i="1" s="1"/>
  <c r="BU83" i="1" s="1"/>
  <c r="BT59" i="6" s="1"/>
  <c r="E95" i="1"/>
  <c r="F95" i="1" s="1"/>
  <c r="G95" i="1" s="1"/>
  <c r="E89" i="1"/>
  <c r="F89" i="1" s="1"/>
  <c r="E54" i="1"/>
  <c r="F54" i="1" s="1"/>
  <c r="G54" i="1" s="1"/>
  <c r="E48" i="1"/>
  <c r="D22" i="6" s="1"/>
  <c r="F3" i="1"/>
  <c r="G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I3" i="1" s="1"/>
  <c r="AJ3" i="1" s="1"/>
  <c r="AK3" i="1" s="1"/>
  <c r="AL3" i="1" s="1"/>
  <c r="AM3" i="1" s="1"/>
  <c r="AN3" i="1" s="1"/>
  <c r="AO3" i="1" s="1"/>
  <c r="AP3" i="1" s="1"/>
  <c r="AQ3" i="1" s="1"/>
  <c r="AR3" i="1" s="1"/>
  <c r="AS3" i="1" s="1"/>
  <c r="AT3" i="1" s="1"/>
  <c r="AV3" i="1" s="1"/>
  <c r="AW3" i="1" s="1"/>
  <c r="AX3" i="1" s="1"/>
  <c r="AY3" i="1" s="1"/>
  <c r="AZ3" i="1" s="1"/>
  <c r="BA3" i="1" s="1"/>
  <c r="BB3" i="1" s="1"/>
  <c r="BC3" i="1" s="1"/>
  <c r="BD3" i="1" s="1"/>
  <c r="BE3" i="1" s="1"/>
  <c r="BF3" i="1" s="1"/>
  <c r="BG3" i="1" s="1"/>
  <c r="BI3" i="1" s="1"/>
  <c r="BJ3" i="1" s="1"/>
  <c r="BK3" i="1" s="1"/>
  <c r="BL3" i="1" s="1"/>
  <c r="BM3" i="1" s="1"/>
  <c r="BN3" i="1" s="1"/>
  <c r="BO3" i="1" s="1"/>
  <c r="BP3" i="1" s="1"/>
  <c r="BQ3" i="1" s="1"/>
  <c r="BR3" i="1" s="1"/>
  <c r="BS3" i="1" s="1"/>
  <c r="BT3" i="1" s="1"/>
  <c r="E105" i="1"/>
  <c r="F105" i="1" s="1"/>
  <c r="G105" i="1" s="1"/>
  <c r="E3" i="6"/>
  <c r="E40" i="1"/>
  <c r="D17" i="6" s="1"/>
  <c r="AU94" i="1"/>
  <c r="BH94" i="1" s="1"/>
  <c r="BU94" i="1" s="1"/>
  <c r="AU88" i="1"/>
  <c r="BH88" i="1" s="1"/>
  <c r="BU88" i="1" s="1"/>
  <c r="AU53" i="1"/>
  <c r="BH53" i="1" s="1"/>
  <c r="BU53" i="1" s="1"/>
  <c r="AU47" i="1"/>
  <c r="BH47" i="1" s="1"/>
  <c r="BU47" i="1" s="1"/>
  <c r="AU104" i="1"/>
  <c r="BH104" i="1" s="1"/>
  <c r="BU104" i="1" s="1"/>
  <c r="E93" i="1"/>
  <c r="E87" i="1"/>
  <c r="D64" i="6" s="1"/>
  <c r="E52" i="1"/>
  <c r="D25" i="6" s="1"/>
  <c r="E46" i="1"/>
  <c r="D21" i="6" s="1"/>
  <c r="E103" i="1"/>
  <c r="D80" i="6" s="1"/>
  <c r="BH44" i="1"/>
  <c r="BU44" i="1" s="1"/>
  <c r="AU43" i="1"/>
  <c r="AT43" i="1" s="1"/>
  <c r="AS19" i="6" s="1"/>
  <c r="AG43" i="1"/>
  <c r="AF19" i="6" s="1"/>
  <c r="AF43" i="1"/>
  <c r="AE19" i="6" s="1"/>
  <c r="AE43" i="1"/>
  <c r="AD19" i="6" s="1"/>
  <c r="AD43" i="1"/>
  <c r="AC19" i="6" s="1"/>
  <c r="AC43" i="1"/>
  <c r="AB19" i="6" s="1"/>
  <c r="AB43" i="1"/>
  <c r="AA19" i="6" s="1"/>
  <c r="AA43" i="1"/>
  <c r="Z19" i="6" s="1"/>
  <c r="Z43" i="1"/>
  <c r="Y19" i="6" s="1"/>
  <c r="Y43" i="1"/>
  <c r="X19" i="6" s="1"/>
  <c r="X43" i="1"/>
  <c r="W19" i="6" s="1"/>
  <c r="W43" i="1"/>
  <c r="V19" i="6" s="1"/>
  <c r="V43" i="1"/>
  <c r="U19" i="6" s="1"/>
  <c r="E43" i="1"/>
  <c r="D19" i="6" s="1"/>
  <c r="F20" i="1"/>
  <c r="G20" i="1" s="1"/>
  <c r="B13" i="5"/>
  <c r="E4" i="6"/>
  <c r="F4" i="6" s="1"/>
  <c r="H4" i="6" s="1"/>
  <c r="I4" i="6" s="1"/>
  <c r="J4" i="6" s="1"/>
  <c r="K4" i="6" s="1"/>
  <c r="L4" i="6" s="1"/>
  <c r="M4" i="6" s="1"/>
  <c r="N4" i="6" s="1"/>
  <c r="O4" i="6" s="1"/>
  <c r="P4" i="6" s="1"/>
  <c r="Q4" i="6" s="1"/>
  <c r="R4" i="6" s="1"/>
  <c r="S4" i="6" s="1"/>
  <c r="U4" i="6" s="1"/>
  <c r="V4" i="6" s="1"/>
  <c r="W4" i="6" s="1"/>
  <c r="X4" i="6" s="1"/>
  <c r="Y4" i="6" s="1"/>
  <c r="Z4" i="6" s="1"/>
  <c r="AA4" i="6" s="1"/>
  <c r="AB4" i="6" s="1"/>
  <c r="AC4" i="6" s="1"/>
  <c r="AD4" i="6" s="1"/>
  <c r="AE4" i="6" s="1"/>
  <c r="AF4" i="6" s="1"/>
  <c r="AH4" i="6" s="1"/>
  <c r="AI4" i="6" s="1"/>
  <c r="AJ4" i="6" s="1"/>
  <c r="AK4" i="6" s="1"/>
  <c r="AL4" i="6" s="1"/>
  <c r="AM4" i="6" s="1"/>
  <c r="AN4" i="6" s="1"/>
  <c r="AO4" i="6" s="1"/>
  <c r="AP4" i="6" s="1"/>
  <c r="AQ4" i="6" s="1"/>
  <c r="AR4" i="6" s="1"/>
  <c r="AS4" i="6" s="1"/>
  <c r="AU4" i="6" s="1"/>
  <c r="AV4" i="6" s="1"/>
  <c r="AW4" i="6" s="1"/>
  <c r="AX4" i="6" s="1"/>
  <c r="AY4" i="6" s="1"/>
  <c r="AZ4" i="6" s="1"/>
  <c r="BA4" i="6" s="1"/>
  <c r="BB4" i="6" s="1"/>
  <c r="BC4" i="6" s="1"/>
  <c r="BD4" i="6" s="1"/>
  <c r="BE4" i="6" s="1"/>
  <c r="BF4" i="6" s="1"/>
  <c r="BH4" i="6" s="1"/>
  <c r="BI4" i="6" s="1"/>
  <c r="BJ4" i="6" s="1"/>
  <c r="BK4" i="6" s="1"/>
  <c r="BL4" i="6" s="1"/>
  <c r="BM4" i="6" s="1"/>
  <c r="BN4" i="6" s="1"/>
  <c r="BO4" i="6" s="1"/>
  <c r="BP4" i="6" s="1"/>
  <c r="BQ4" i="6" s="1"/>
  <c r="BR4" i="6" s="1"/>
  <c r="BS4" i="6" s="1"/>
  <c r="E4" i="5"/>
  <c r="F4" i="5" s="1"/>
  <c r="H4" i="5" s="1"/>
  <c r="I4" i="5" s="1"/>
  <c r="J4" i="5" s="1"/>
  <c r="K4" i="5" s="1"/>
  <c r="L4" i="5" s="1"/>
  <c r="M4" i="5" s="1"/>
  <c r="N4" i="5" s="1"/>
  <c r="O4" i="5" s="1"/>
  <c r="P4" i="5" s="1"/>
  <c r="Q4" i="5" s="1"/>
  <c r="R4" i="5" s="1"/>
  <c r="S4" i="5" s="1"/>
  <c r="U4" i="5" s="1"/>
  <c r="V4" i="5" s="1"/>
  <c r="W4" i="5" s="1"/>
  <c r="X4" i="5" s="1"/>
  <c r="Y4" i="5" s="1"/>
  <c r="Z4" i="5" s="1"/>
  <c r="AA4" i="5" s="1"/>
  <c r="AB4" i="5" s="1"/>
  <c r="AC4" i="5" s="1"/>
  <c r="AD4" i="5" s="1"/>
  <c r="AE4" i="5" s="1"/>
  <c r="AF4" i="5" s="1"/>
  <c r="AH4" i="5" s="1"/>
  <c r="AI4" i="5" s="1"/>
  <c r="AJ4" i="5" s="1"/>
  <c r="AK4" i="5" s="1"/>
  <c r="AL4" i="5" s="1"/>
  <c r="AM4" i="5" s="1"/>
  <c r="AN4" i="5" s="1"/>
  <c r="AO4" i="5" s="1"/>
  <c r="AP4" i="5" s="1"/>
  <c r="AQ4" i="5" s="1"/>
  <c r="AR4" i="5" s="1"/>
  <c r="AS4" i="5" s="1"/>
  <c r="AU4" i="5" s="1"/>
  <c r="AV4" i="5" s="1"/>
  <c r="AW4" i="5" s="1"/>
  <c r="AX4" i="5" s="1"/>
  <c r="AY4" i="5" s="1"/>
  <c r="AZ4" i="5" s="1"/>
  <c r="BA4" i="5" s="1"/>
  <c r="BB4" i="5" s="1"/>
  <c r="BC4" i="5" s="1"/>
  <c r="BD4" i="5" s="1"/>
  <c r="BE4" i="5" s="1"/>
  <c r="BF4" i="5" s="1"/>
  <c r="BH4" i="5" s="1"/>
  <c r="BI4" i="5" s="1"/>
  <c r="BJ4" i="5" s="1"/>
  <c r="BK4" i="5" s="1"/>
  <c r="BL4" i="5" s="1"/>
  <c r="BM4" i="5" s="1"/>
  <c r="BN4" i="5" s="1"/>
  <c r="BO4" i="5" s="1"/>
  <c r="BP4" i="5" s="1"/>
  <c r="BQ4" i="5" s="1"/>
  <c r="BR4" i="5" s="1"/>
  <c r="BS4" i="5" s="1"/>
  <c r="D10" i="6"/>
  <c r="BJ23" i="1"/>
  <c r="AW23" i="1"/>
  <c r="AX23" i="1" s="1"/>
  <c r="AJ23" i="1"/>
  <c r="AK23" i="1" s="1"/>
  <c r="W23" i="1"/>
  <c r="X23" i="1" s="1"/>
  <c r="J23" i="1"/>
  <c r="K23" i="1" s="1"/>
  <c r="F23" i="1"/>
  <c r="G23" i="1" s="1"/>
  <c r="H23" i="1" s="1"/>
  <c r="J20" i="1"/>
  <c r="K20" i="1" s="1"/>
  <c r="H29" i="4"/>
  <c r="D29" i="4"/>
  <c r="AH21" i="1"/>
  <c r="AU21" i="1" s="1"/>
  <c r="BH21" i="1" s="1"/>
  <c r="BU21" i="1" s="1"/>
  <c r="I18" i="1"/>
  <c r="AH18" i="1"/>
  <c r="H18" i="1"/>
  <c r="AI21" i="1"/>
  <c r="AV21" i="1" s="1"/>
  <c r="BI21" i="1" s="1"/>
  <c r="D26" i="4"/>
  <c r="E4" i="4"/>
  <c r="F4" i="4" s="1"/>
  <c r="H4" i="4" s="1"/>
  <c r="I4" i="4" s="1"/>
  <c r="J4" i="4" s="1"/>
  <c r="K4" i="4" s="1"/>
  <c r="L4" i="4" s="1"/>
  <c r="M4" i="4" s="1"/>
  <c r="N4" i="4" s="1"/>
  <c r="O4" i="4" s="1"/>
  <c r="P4" i="4" s="1"/>
  <c r="Q4" i="4" s="1"/>
  <c r="R4" i="4" s="1"/>
  <c r="S4" i="4" s="1"/>
  <c r="U4" i="4" s="1"/>
  <c r="V4" i="4" s="1"/>
  <c r="W4" i="4" s="1"/>
  <c r="X4" i="4" s="1"/>
  <c r="Y4" i="4" s="1"/>
  <c r="Z4" i="4" s="1"/>
  <c r="AA4" i="4" s="1"/>
  <c r="AB4" i="4" s="1"/>
  <c r="AC4" i="4" s="1"/>
  <c r="AD4" i="4" s="1"/>
  <c r="AE4" i="4" s="1"/>
  <c r="AF4" i="4" s="1"/>
  <c r="AH4" i="4" s="1"/>
  <c r="AI4" i="4" s="1"/>
  <c r="AJ4" i="4" s="1"/>
  <c r="AK4" i="4" s="1"/>
  <c r="AL4" i="4" s="1"/>
  <c r="AM4" i="4" s="1"/>
  <c r="AN4" i="4" s="1"/>
  <c r="AO4" i="4" s="1"/>
  <c r="AP4" i="4" s="1"/>
  <c r="AQ4" i="4" s="1"/>
  <c r="AR4" i="4" s="1"/>
  <c r="AS4" i="4" s="1"/>
  <c r="AU4" i="4" s="1"/>
  <c r="AV4" i="4" s="1"/>
  <c r="AW4" i="4" s="1"/>
  <c r="AX4" i="4" s="1"/>
  <c r="AY4" i="4" s="1"/>
  <c r="AZ4" i="4" s="1"/>
  <c r="BA4" i="4" s="1"/>
  <c r="BB4" i="4" s="1"/>
  <c r="BC4" i="4" s="1"/>
  <c r="BD4" i="4" s="1"/>
  <c r="BE4" i="4" s="1"/>
  <c r="BF4" i="4" s="1"/>
  <c r="BH4" i="4" s="1"/>
  <c r="BI4" i="4" s="1"/>
  <c r="BJ4" i="4" s="1"/>
  <c r="BK4" i="4" s="1"/>
  <c r="BL4" i="4" s="1"/>
  <c r="BM4" i="4" s="1"/>
  <c r="BN4" i="4" s="1"/>
  <c r="BO4" i="4" s="1"/>
  <c r="BP4" i="4" s="1"/>
  <c r="BQ4" i="4" s="1"/>
  <c r="BR4" i="4" s="1"/>
  <c r="BS4" i="4" s="1"/>
  <c r="C18" i="4"/>
  <c r="B18" i="4"/>
  <c r="B17" i="4"/>
  <c r="I12" i="1"/>
  <c r="G10" i="1"/>
  <c r="I10" i="1" s="1"/>
  <c r="AJ8" i="1"/>
  <c r="AK8" i="1" s="1"/>
  <c r="AL8" i="1" s="1"/>
  <c r="AM8" i="1" s="1"/>
  <c r="AN8" i="1" s="1"/>
  <c r="AO8" i="1" s="1"/>
  <c r="AP8" i="1" s="1"/>
  <c r="AQ8" i="1" s="1"/>
  <c r="AR8" i="1" s="1"/>
  <c r="AS8" i="1" s="1"/>
  <c r="AT8" i="1" s="1"/>
  <c r="P8" i="1"/>
  <c r="Q8" i="1" s="1"/>
  <c r="R8" i="1" s="1"/>
  <c r="S8" i="1" s="1"/>
  <c r="T8" i="1" s="1"/>
  <c r="V8" i="1" s="1"/>
  <c r="W8" i="1" s="1"/>
  <c r="X8" i="1" s="1"/>
  <c r="Y8" i="1" s="1"/>
  <c r="Z8" i="1" s="1"/>
  <c r="AA8" i="1" s="1"/>
  <c r="AB8" i="1" s="1"/>
  <c r="AC8" i="1" s="1"/>
  <c r="AD8" i="1" s="1"/>
  <c r="AE8" i="1" s="1"/>
  <c r="AF8" i="1" s="1"/>
  <c r="AG8" i="1" s="1"/>
  <c r="B12" i="4"/>
  <c r="B10" i="4"/>
  <c r="H8" i="1"/>
  <c r="D31" i="4" l="1"/>
  <c r="AT78" i="6"/>
  <c r="BG78" i="6"/>
  <c r="BP62" i="6"/>
  <c r="BL62" i="6"/>
  <c r="BH62" i="6"/>
  <c r="BD62" i="6"/>
  <c r="AZ62" i="6"/>
  <c r="AV62" i="6"/>
  <c r="AR62" i="6"/>
  <c r="AN62" i="6"/>
  <c r="AJ62" i="6"/>
  <c r="AF62" i="6"/>
  <c r="AB62" i="6"/>
  <c r="X62" i="6"/>
  <c r="T62" i="6"/>
  <c r="P62" i="6"/>
  <c r="L62" i="6"/>
  <c r="H62" i="6"/>
  <c r="BS62" i="6"/>
  <c r="BO62" i="6"/>
  <c r="BK62" i="6"/>
  <c r="BG62" i="6"/>
  <c r="BC62" i="6"/>
  <c r="AY62" i="6"/>
  <c r="AU62" i="6"/>
  <c r="AQ62" i="6"/>
  <c r="AM62" i="6"/>
  <c r="AI62" i="6"/>
  <c r="AE62" i="6"/>
  <c r="AA62" i="6"/>
  <c r="W62" i="6"/>
  <c r="S62" i="6"/>
  <c r="O62" i="6"/>
  <c r="K62" i="6"/>
  <c r="G62" i="6"/>
  <c r="BR62" i="6"/>
  <c r="BN62" i="6"/>
  <c r="BJ62" i="6"/>
  <c r="BF62" i="6"/>
  <c r="BB62" i="6"/>
  <c r="AX62" i="6"/>
  <c r="AT62" i="6"/>
  <c r="AP62" i="6"/>
  <c r="AL62" i="6"/>
  <c r="AH62" i="6"/>
  <c r="AD62" i="6"/>
  <c r="Z62" i="6"/>
  <c r="V62" i="6"/>
  <c r="R62" i="6"/>
  <c r="N62" i="6"/>
  <c r="J62" i="6"/>
  <c r="F62" i="6"/>
  <c r="BQ62" i="6"/>
  <c r="BM62" i="6"/>
  <c r="BI62" i="6"/>
  <c r="BE62" i="6"/>
  <c r="BA62" i="6"/>
  <c r="AW62" i="6"/>
  <c r="AS62" i="6"/>
  <c r="AO62" i="6"/>
  <c r="AK62" i="6"/>
  <c r="AG62" i="6"/>
  <c r="AC62" i="6"/>
  <c r="Y62" i="6"/>
  <c r="U62" i="6"/>
  <c r="Q62" i="6"/>
  <c r="M62" i="6"/>
  <c r="I62" i="6"/>
  <c r="E62" i="6"/>
  <c r="BP59" i="6"/>
  <c r="BL59" i="6"/>
  <c r="BH59" i="6"/>
  <c r="BD59" i="6"/>
  <c r="AZ59" i="6"/>
  <c r="AV59" i="6"/>
  <c r="AR59" i="6"/>
  <c r="AN59" i="6"/>
  <c r="AJ59" i="6"/>
  <c r="AF59" i="6"/>
  <c r="AB59" i="6"/>
  <c r="X59" i="6"/>
  <c r="T59" i="6"/>
  <c r="P59" i="6"/>
  <c r="L59" i="6"/>
  <c r="H59" i="6"/>
  <c r="BS59" i="6"/>
  <c r="BO59" i="6"/>
  <c r="BK59" i="6"/>
  <c r="BG59" i="6"/>
  <c r="BC59" i="6"/>
  <c r="AY59" i="6"/>
  <c r="AU59" i="6"/>
  <c r="AQ59" i="6"/>
  <c r="AM59" i="6"/>
  <c r="AI59" i="6"/>
  <c r="AE59" i="6"/>
  <c r="AA59" i="6"/>
  <c r="W59" i="6"/>
  <c r="S59" i="6"/>
  <c r="O59" i="6"/>
  <c r="K59" i="6"/>
  <c r="G59" i="6"/>
  <c r="BR59" i="6"/>
  <c r="BN59" i="6"/>
  <c r="BJ59" i="6"/>
  <c r="BF59" i="6"/>
  <c r="BB59" i="6"/>
  <c r="AX59" i="6"/>
  <c r="AT59" i="6"/>
  <c r="AP59" i="6"/>
  <c r="AL59" i="6"/>
  <c r="AH59" i="6"/>
  <c r="AD59" i="6"/>
  <c r="Z59" i="6"/>
  <c r="V59" i="6"/>
  <c r="R59" i="6"/>
  <c r="N59" i="6"/>
  <c r="J59" i="6"/>
  <c r="F59" i="6"/>
  <c r="BQ59" i="6"/>
  <c r="BM59" i="6"/>
  <c r="BI59" i="6"/>
  <c r="BE59" i="6"/>
  <c r="BA59" i="6"/>
  <c r="AW59" i="6"/>
  <c r="AS59" i="6"/>
  <c r="AO59" i="6"/>
  <c r="AK59" i="6"/>
  <c r="AG59" i="6"/>
  <c r="AC59" i="6"/>
  <c r="Y59" i="6"/>
  <c r="U59" i="6"/>
  <c r="Q59" i="6"/>
  <c r="M59" i="6"/>
  <c r="I59" i="6"/>
  <c r="E59" i="6"/>
  <c r="AT51" i="6"/>
  <c r="BG51" i="6"/>
  <c r="AT48" i="6"/>
  <c r="BG48" i="6"/>
  <c r="AT45" i="6"/>
  <c r="BG45" i="6"/>
  <c r="AT42" i="6"/>
  <c r="BG42" i="6"/>
  <c r="AT39" i="6"/>
  <c r="BG39" i="6"/>
  <c r="AT36" i="6"/>
  <c r="BG36" i="6"/>
  <c r="AT33" i="6"/>
  <c r="BG33" i="6"/>
  <c r="E38" i="6"/>
  <c r="AT30" i="6"/>
  <c r="BG30" i="6"/>
  <c r="E29" i="6"/>
  <c r="G79" i="1"/>
  <c r="G76" i="1"/>
  <c r="G73" i="1"/>
  <c r="G70" i="1"/>
  <c r="H67" i="1"/>
  <c r="G38" i="6" s="1"/>
  <c r="I67" i="1"/>
  <c r="H38" i="6" s="1"/>
  <c r="G64" i="1"/>
  <c r="G61" i="1"/>
  <c r="H58" i="1"/>
  <c r="G29" i="6" s="1"/>
  <c r="I58" i="1"/>
  <c r="H29" i="6" s="1"/>
  <c r="F100" i="1"/>
  <c r="D69" i="6"/>
  <c r="E69" i="6"/>
  <c r="H95" i="1"/>
  <c r="I95" i="1" s="1"/>
  <c r="J95" i="1" s="1"/>
  <c r="K95" i="1" s="1"/>
  <c r="L95" i="1" s="1"/>
  <c r="M95" i="1" s="1"/>
  <c r="N95" i="1" s="1"/>
  <c r="O95" i="1" s="1"/>
  <c r="P95" i="1" s="1"/>
  <c r="Q95" i="1" s="1"/>
  <c r="R95" i="1" s="1"/>
  <c r="S95" i="1" s="1"/>
  <c r="T95" i="1" s="1"/>
  <c r="U95" i="1" s="1"/>
  <c r="V95" i="1" s="1"/>
  <c r="W95" i="1" s="1"/>
  <c r="X95" i="1" s="1"/>
  <c r="Y95" i="1" s="1"/>
  <c r="Z95" i="1" s="1"/>
  <c r="AA95" i="1" s="1"/>
  <c r="AB95" i="1" s="1"/>
  <c r="AC95" i="1" s="1"/>
  <c r="AD95" i="1" s="1"/>
  <c r="AE95" i="1" s="1"/>
  <c r="AF95" i="1" s="1"/>
  <c r="AG95" i="1" s="1"/>
  <c r="AH95" i="1" s="1"/>
  <c r="AI95" i="1" s="1"/>
  <c r="AJ95" i="1" s="1"/>
  <c r="AK95" i="1" s="1"/>
  <c r="AL95" i="1" s="1"/>
  <c r="AM95" i="1" s="1"/>
  <c r="AN95" i="1" s="1"/>
  <c r="AO95" i="1" s="1"/>
  <c r="AP95" i="1" s="1"/>
  <c r="AQ95" i="1" s="1"/>
  <c r="AR95" i="1" s="1"/>
  <c r="AS95" i="1" s="1"/>
  <c r="AT95" i="1" s="1"/>
  <c r="AU95" i="1" s="1"/>
  <c r="AV95" i="1" s="1"/>
  <c r="AW95" i="1" s="1"/>
  <c r="AX95" i="1" s="1"/>
  <c r="AY95" i="1" s="1"/>
  <c r="AZ95" i="1" s="1"/>
  <c r="BA95" i="1" s="1"/>
  <c r="BB95" i="1" s="1"/>
  <c r="BC95" i="1" s="1"/>
  <c r="BD95" i="1" s="1"/>
  <c r="BE95" i="1" s="1"/>
  <c r="BF95" i="1" s="1"/>
  <c r="BG95" i="1" s="1"/>
  <c r="BH95" i="1" s="1"/>
  <c r="BI95" i="1" s="1"/>
  <c r="BJ95" i="1" s="1"/>
  <c r="BK95" i="1" s="1"/>
  <c r="BL95" i="1" s="1"/>
  <c r="BM95" i="1" s="1"/>
  <c r="BN95" i="1" s="1"/>
  <c r="BO95" i="1" s="1"/>
  <c r="BP95" i="1" s="1"/>
  <c r="BQ95" i="1" s="1"/>
  <c r="BR95" i="1" s="1"/>
  <c r="BS95" i="1" s="1"/>
  <c r="BT95" i="1" s="1"/>
  <c r="BU95" i="1" s="1"/>
  <c r="E91" i="1"/>
  <c r="D65" i="6"/>
  <c r="D66" i="6" s="1"/>
  <c r="G89" i="1"/>
  <c r="H89" i="1" s="1"/>
  <c r="E65" i="6"/>
  <c r="D26" i="6"/>
  <c r="D27" i="6" s="1"/>
  <c r="E26" i="6"/>
  <c r="H54" i="1"/>
  <c r="I54" i="1" s="1"/>
  <c r="J54" i="1" s="1"/>
  <c r="K54" i="1" s="1"/>
  <c r="L54" i="1" s="1"/>
  <c r="M54" i="1" s="1"/>
  <c r="N54" i="1" s="1"/>
  <c r="O54" i="1" s="1"/>
  <c r="P54" i="1" s="1"/>
  <c r="Q54" i="1" s="1"/>
  <c r="R54" i="1" s="1"/>
  <c r="S54" i="1" s="1"/>
  <c r="T54" i="1" s="1"/>
  <c r="U54" i="1" s="1"/>
  <c r="V54" i="1" s="1"/>
  <c r="W54" i="1" s="1"/>
  <c r="X54" i="1" s="1"/>
  <c r="Y54" i="1" s="1"/>
  <c r="Z54" i="1" s="1"/>
  <c r="AA54" i="1" s="1"/>
  <c r="AB54" i="1" s="1"/>
  <c r="AC54" i="1" s="1"/>
  <c r="AD54" i="1" s="1"/>
  <c r="AE54" i="1" s="1"/>
  <c r="AF54" i="1" s="1"/>
  <c r="AG54" i="1" s="1"/>
  <c r="AH54" i="1" s="1"/>
  <c r="AI54" i="1" s="1"/>
  <c r="AJ54" i="1" s="1"/>
  <c r="AK54" i="1" s="1"/>
  <c r="AL54" i="1" s="1"/>
  <c r="AM54" i="1" s="1"/>
  <c r="AN54" i="1" s="1"/>
  <c r="AO54" i="1" s="1"/>
  <c r="AP54" i="1" s="1"/>
  <c r="AQ54" i="1" s="1"/>
  <c r="AR54" i="1" s="1"/>
  <c r="AS54" i="1" s="1"/>
  <c r="AT54" i="1" s="1"/>
  <c r="AU54" i="1" s="1"/>
  <c r="AV54" i="1" s="1"/>
  <c r="AW54" i="1" s="1"/>
  <c r="AX54" i="1" s="1"/>
  <c r="AY54" i="1" s="1"/>
  <c r="AZ54" i="1" s="1"/>
  <c r="BA54" i="1" s="1"/>
  <c r="BB54" i="1" s="1"/>
  <c r="BC54" i="1" s="1"/>
  <c r="BD54" i="1" s="1"/>
  <c r="BE54" i="1" s="1"/>
  <c r="BF54" i="1" s="1"/>
  <c r="BG54" i="1" s="1"/>
  <c r="BH54" i="1" s="1"/>
  <c r="BI54" i="1" s="1"/>
  <c r="BJ54" i="1" s="1"/>
  <c r="BK54" i="1" s="1"/>
  <c r="BL54" i="1" s="1"/>
  <c r="BM54" i="1" s="1"/>
  <c r="BN54" i="1" s="1"/>
  <c r="BO54" i="1" s="1"/>
  <c r="BP54" i="1" s="1"/>
  <c r="BQ54" i="1" s="1"/>
  <c r="BR54" i="1" s="1"/>
  <c r="BS54" i="1" s="1"/>
  <c r="BT54" i="1" s="1"/>
  <c r="BU54" i="1" s="1"/>
  <c r="F40" i="1"/>
  <c r="G40" i="1" s="1"/>
  <c r="H40" i="1" s="1"/>
  <c r="E97" i="1"/>
  <c r="D68" i="6"/>
  <c r="F48" i="1"/>
  <c r="E50" i="1"/>
  <c r="D81" i="6"/>
  <c r="D82" i="6" s="1"/>
  <c r="D84" i="6" s="1"/>
  <c r="D22" i="5" s="1"/>
  <c r="F81" i="6"/>
  <c r="E81" i="6"/>
  <c r="AG19" i="6"/>
  <c r="D23" i="6"/>
  <c r="F3" i="6"/>
  <c r="F69" i="6"/>
  <c r="F26" i="6"/>
  <c r="H105" i="1"/>
  <c r="I105" i="1" s="1"/>
  <c r="J105" i="1" s="1"/>
  <c r="K105" i="1" s="1"/>
  <c r="L105" i="1" s="1"/>
  <c r="M105" i="1" s="1"/>
  <c r="N105" i="1" s="1"/>
  <c r="O105" i="1" s="1"/>
  <c r="P105" i="1" s="1"/>
  <c r="Q105" i="1" s="1"/>
  <c r="R105" i="1" s="1"/>
  <c r="S105" i="1" s="1"/>
  <c r="T105" i="1" s="1"/>
  <c r="E107" i="1"/>
  <c r="E29" i="4"/>
  <c r="F93" i="1"/>
  <c r="E56" i="1"/>
  <c r="F87" i="1"/>
  <c r="F52" i="1"/>
  <c r="E25" i="6" s="1"/>
  <c r="F46" i="1"/>
  <c r="E21" i="6" s="1"/>
  <c r="F103" i="1"/>
  <c r="E80" i="6" s="1"/>
  <c r="AQ43" i="1"/>
  <c r="AP19" i="6" s="1"/>
  <c r="AI43" i="1"/>
  <c r="AH19" i="6" s="1"/>
  <c r="AM43" i="1"/>
  <c r="AL19" i="6" s="1"/>
  <c r="F43" i="1"/>
  <c r="E19" i="6" s="1"/>
  <c r="AJ43" i="1"/>
  <c r="AI19" i="6" s="1"/>
  <c r="AN43" i="1"/>
  <c r="AM19" i="6" s="1"/>
  <c r="AR43" i="1"/>
  <c r="AQ19" i="6" s="1"/>
  <c r="BH43" i="1"/>
  <c r="AK43" i="1"/>
  <c r="AJ19" i="6" s="1"/>
  <c r="AO43" i="1"/>
  <c r="AN19" i="6" s="1"/>
  <c r="AS43" i="1"/>
  <c r="AR19" i="6" s="1"/>
  <c r="AL43" i="1"/>
  <c r="AK19" i="6" s="1"/>
  <c r="AP43" i="1"/>
  <c r="AO19" i="6" s="1"/>
  <c r="F29" i="4"/>
  <c r="H20" i="1"/>
  <c r="I29" i="4"/>
  <c r="H10" i="1"/>
  <c r="L20" i="1"/>
  <c r="K29" i="4" s="1"/>
  <c r="Y23" i="1"/>
  <c r="AL23" i="1"/>
  <c r="AY23" i="1"/>
  <c r="L23" i="1"/>
  <c r="BK23" i="1"/>
  <c r="J29" i="4"/>
  <c r="F4" i="1"/>
  <c r="G4" i="1" s="1"/>
  <c r="F12" i="1"/>
  <c r="G12" i="1" s="1"/>
  <c r="F15" i="1"/>
  <c r="G15" i="1" s="1"/>
  <c r="H15" i="1" s="1"/>
  <c r="F31" i="1"/>
  <c r="F35" i="1"/>
  <c r="F113" i="1"/>
  <c r="G113" i="1" s="1"/>
  <c r="H113" i="1" s="1"/>
  <c r="G100" i="1" l="1"/>
  <c r="H100" i="1" s="1"/>
  <c r="G77" i="6" s="1"/>
  <c r="E77" i="6"/>
  <c r="D53" i="6"/>
  <c r="D20" i="5" s="1"/>
  <c r="I79" i="1"/>
  <c r="F50" i="6"/>
  <c r="I76" i="1"/>
  <c r="H47" i="6" s="1"/>
  <c r="F47" i="6"/>
  <c r="I73" i="1"/>
  <c r="H44" i="6" s="1"/>
  <c r="F44" i="6"/>
  <c r="I70" i="1"/>
  <c r="F41" i="6"/>
  <c r="I64" i="1"/>
  <c r="H35" i="6" s="1"/>
  <c r="F35" i="6"/>
  <c r="I61" i="1"/>
  <c r="H32" i="6" s="1"/>
  <c r="F32" i="6"/>
  <c r="H79" i="1"/>
  <c r="G50" i="6" s="1"/>
  <c r="H76" i="1"/>
  <c r="G47" i="6" s="1"/>
  <c r="H73" i="1"/>
  <c r="G44" i="6" s="1"/>
  <c r="H70" i="1"/>
  <c r="G41" i="6" s="1"/>
  <c r="J67" i="1"/>
  <c r="H64" i="1"/>
  <c r="G35" i="6" s="1"/>
  <c r="H61" i="1"/>
  <c r="G32" i="6" s="1"/>
  <c r="J58" i="1"/>
  <c r="F65" i="6"/>
  <c r="G65" i="6" s="1"/>
  <c r="G69" i="6"/>
  <c r="D70" i="6"/>
  <c r="E64" i="6"/>
  <c r="E66" i="6" s="1"/>
  <c r="F91" i="1"/>
  <c r="I89" i="1"/>
  <c r="G26" i="6"/>
  <c r="F17" i="6"/>
  <c r="M20" i="1"/>
  <c r="N20" i="1" s="1"/>
  <c r="E17" i="6"/>
  <c r="AT19" i="6"/>
  <c r="E82" i="6"/>
  <c r="F97" i="1"/>
  <c r="E68" i="6"/>
  <c r="G48" i="1"/>
  <c r="E22" i="6"/>
  <c r="E23" i="6" s="1"/>
  <c r="G81" i="6"/>
  <c r="E27" i="6"/>
  <c r="G29" i="4"/>
  <c r="H3" i="6"/>
  <c r="F56" i="1"/>
  <c r="H81" i="6"/>
  <c r="G43" i="1"/>
  <c r="G103" i="1"/>
  <c r="F80" i="6" s="1"/>
  <c r="G80" i="6" s="1"/>
  <c r="F107" i="1"/>
  <c r="G93" i="1"/>
  <c r="F68" i="6" s="1"/>
  <c r="G87" i="1"/>
  <c r="G52" i="1"/>
  <c r="F25" i="6" s="1"/>
  <c r="G25" i="6" s="1"/>
  <c r="F50" i="1"/>
  <c r="G46" i="1"/>
  <c r="F21" i="6" s="1"/>
  <c r="G21" i="6" s="1"/>
  <c r="BG43" i="1"/>
  <c r="BF19" i="6" s="1"/>
  <c r="BC43" i="1"/>
  <c r="BB19" i="6" s="1"/>
  <c r="AY43" i="1"/>
  <c r="AX19" i="6" s="1"/>
  <c r="BF43" i="1"/>
  <c r="BE19" i="6" s="1"/>
  <c r="BB43" i="1"/>
  <c r="BA19" i="6" s="1"/>
  <c r="AX43" i="1"/>
  <c r="AW19" i="6" s="1"/>
  <c r="BU43" i="1"/>
  <c r="BE43" i="1"/>
  <c r="BD19" i="6" s="1"/>
  <c r="BA43" i="1"/>
  <c r="AZ19" i="6" s="1"/>
  <c r="AW43" i="1"/>
  <c r="AV19" i="6" s="1"/>
  <c r="BD43" i="1"/>
  <c r="BC19" i="6" s="1"/>
  <c r="AZ43" i="1"/>
  <c r="AY19" i="6" s="1"/>
  <c r="AV43" i="1"/>
  <c r="AU19" i="6" s="1"/>
  <c r="AZ23" i="1"/>
  <c r="AM23" i="1"/>
  <c r="BL23" i="1"/>
  <c r="Z23" i="1"/>
  <c r="M23" i="1"/>
  <c r="G35" i="1"/>
  <c r="E10" i="6"/>
  <c r="D7" i="5"/>
  <c r="G31" i="1"/>
  <c r="H12" i="1"/>
  <c r="E84" i="6" l="1"/>
  <c r="E22" i="5" s="1"/>
  <c r="I100" i="1"/>
  <c r="F77" i="6"/>
  <c r="E53" i="6"/>
  <c r="E20" i="5" s="1"/>
  <c r="J76" i="1"/>
  <c r="K76" i="1" s="1"/>
  <c r="J79" i="1"/>
  <c r="H50" i="6"/>
  <c r="J73" i="1"/>
  <c r="K73" i="1" s="1"/>
  <c r="J70" i="1"/>
  <c r="H41" i="6"/>
  <c r="K67" i="1"/>
  <c r="I38" i="6"/>
  <c r="J64" i="1"/>
  <c r="K64" i="1" s="1"/>
  <c r="J61" i="1"/>
  <c r="K58" i="1"/>
  <c r="I29" i="6"/>
  <c r="J89" i="1"/>
  <c r="K89" i="1" s="1"/>
  <c r="L89" i="1" s="1"/>
  <c r="M89" i="1" s="1"/>
  <c r="N89" i="1" s="1"/>
  <c r="O89" i="1" s="1"/>
  <c r="P89" i="1" s="1"/>
  <c r="Q89" i="1" s="1"/>
  <c r="R89" i="1" s="1"/>
  <c r="S89" i="1" s="1"/>
  <c r="T89" i="1" s="1"/>
  <c r="U89" i="1" s="1"/>
  <c r="V89" i="1" s="1"/>
  <c r="W89" i="1" s="1"/>
  <c r="X89" i="1" s="1"/>
  <c r="Y89" i="1" s="1"/>
  <c r="Z89" i="1" s="1"/>
  <c r="AA89" i="1" s="1"/>
  <c r="AB89" i="1" s="1"/>
  <c r="AC89" i="1" s="1"/>
  <c r="AD89" i="1" s="1"/>
  <c r="AE89" i="1" s="1"/>
  <c r="AF89" i="1" s="1"/>
  <c r="AG89" i="1" s="1"/>
  <c r="AH89" i="1" s="1"/>
  <c r="AI89" i="1" s="1"/>
  <c r="AJ89" i="1" s="1"/>
  <c r="AK89" i="1" s="1"/>
  <c r="AL89" i="1" s="1"/>
  <c r="AM89" i="1" s="1"/>
  <c r="AN89" i="1" s="1"/>
  <c r="AO89" i="1" s="1"/>
  <c r="AP89" i="1" s="1"/>
  <c r="AQ89" i="1" s="1"/>
  <c r="AR89" i="1" s="1"/>
  <c r="AS89" i="1" s="1"/>
  <c r="AT89" i="1" s="1"/>
  <c r="AU89" i="1" s="1"/>
  <c r="AV89" i="1" s="1"/>
  <c r="AW89" i="1" s="1"/>
  <c r="AX89" i="1" s="1"/>
  <c r="AY89" i="1" s="1"/>
  <c r="AZ89" i="1" s="1"/>
  <c r="BA89" i="1" s="1"/>
  <c r="BB89" i="1" s="1"/>
  <c r="BC89" i="1" s="1"/>
  <c r="BD89" i="1" s="1"/>
  <c r="BE89" i="1" s="1"/>
  <c r="BF89" i="1" s="1"/>
  <c r="BG89" i="1" s="1"/>
  <c r="BH89" i="1" s="1"/>
  <c r="BI89" i="1" s="1"/>
  <c r="BJ89" i="1" s="1"/>
  <c r="BK89" i="1" s="1"/>
  <c r="BL89" i="1" s="1"/>
  <c r="BM89" i="1" s="1"/>
  <c r="BN89" i="1" s="1"/>
  <c r="BO89" i="1" s="1"/>
  <c r="BP89" i="1" s="1"/>
  <c r="BQ89" i="1" s="1"/>
  <c r="BR89" i="1" s="1"/>
  <c r="BS89" i="1" s="1"/>
  <c r="BT89" i="1" s="1"/>
  <c r="BU89" i="1" s="1"/>
  <c r="G17" i="6"/>
  <c r="L29" i="4"/>
  <c r="G68" i="6"/>
  <c r="F82" i="6"/>
  <c r="G82" i="6" s="1"/>
  <c r="G84" i="6" s="1"/>
  <c r="G22" i="5" s="1"/>
  <c r="BG19" i="6"/>
  <c r="H87" i="1"/>
  <c r="F64" i="6"/>
  <c r="G64" i="6" s="1"/>
  <c r="H43" i="1"/>
  <c r="F19" i="6"/>
  <c r="G19" i="6" s="1"/>
  <c r="E70" i="6"/>
  <c r="H48" i="1"/>
  <c r="I48" i="1" s="1"/>
  <c r="J48" i="1" s="1"/>
  <c r="K48" i="1" s="1"/>
  <c r="L48" i="1" s="1"/>
  <c r="M48" i="1" s="1"/>
  <c r="N48" i="1" s="1"/>
  <c r="O48" i="1" s="1"/>
  <c r="P48" i="1" s="1"/>
  <c r="Q48" i="1" s="1"/>
  <c r="R48" i="1" s="1"/>
  <c r="S48" i="1" s="1"/>
  <c r="T48" i="1" s="1"/>
  <c r="U48" i="1" s="1"/>
  <c r="V48" i="1" s="1"/>
  <c r="W48" i="1" s="1"/>
  <c r="X48" i="1" s="1"/>
  <c r="Y48" i="1" s="1"/>
  <c r="Z48" i="1" s="1"/>
  <c r="AA48" i="1" s="1"/>
  <c r="AB48" i="1" s="1"/>
  <c r="AC48" i="1" s="1"/>
  <c r="AD48" i="1" s="1"/>
  <c r="AE48" i="1" s="1"/>
  <c r="AF48" i="1" s="1"/>
  <c r="AG48" i="1" s="1"/>
  <c r="AH48" i="1" s="1"/>
  <c r="AI48" i="1" s="1"/>
  <c r="AJ48" i="1" s="1"/>
  <c r="AK48" i="1" s="1"/>
  <c r="AL48" i="1" s="1"/>
  <c r="AM48" i="1" s="1"/>
  <c r="AN48" i="1" s="1"/>
  <c r="AO48" i="1" s="1"/>
  <c r="AP48" i="1" s="1"/>
  <c r="AQ48" i="1" s="1"/>
  <c r="AR48" i="1" s="1"/>
  <c r="AS48" i="1" s="1"/>
  <c r="AT48" i="1" s="1"/>
  <c r="AU48" i="1" s="1"/>
  <c r="AV48" i="1" s="1"/>
  <c r="AW48" i="1" s="1"/>
  <c r="AX48" i="1" s="1"/>
  <c r="AY48" i="1" s="1"/>
  <c r="AZ48" i="1" s="1"/>
  <c r="BA48" i="1" s="1"/>
  <c r="BB48" i="1" s="1"/>
  <c r="BC48" i="1" s="1"/>
  <c r="BD48" i="1" s="1"/>
  <c r="BE48" i="1" s="1"/>
  <c r="BF48" i="1" s="1"/>
  <c r="BG48" i="1" s="1"/>
  <c r="BH48" i="1" s="1"/>
  <c r="BI48" i="1" s="1"/>
  <c r="BJ48" i="1" s="1"/>
  <c r="BK48" i="1" s="1"/>
  <c r="BL48" i="1" s="1"/>
  <c r="BM48" i="1" s="1"/>
  <c r="BN48" i="1" s="1"/>
  <c r="BO48" i="1" s="1"/>
  <c r="BP48" i="1" s="1"/>
  <c r="BQ48" i="1" s="1"/>
  <c r="BR48" i="1" s="1"/>
  <c r="BS48" i="1" s="1"/>
  <c r="BT48" i="1" s="1"/>
  <c r="BU48" i="1" s="1"/>
  <c r="F22" i="6"/>
  <c r="G22" i="6" s="1"/>
  <c r="F27" i="6"/>
  <c r="G27" i="6" s="1"/>
  <c r="F70" i="6"/>
  <c r="I3" i="6"/>
  <c r="H46" i="1"/>
  <c r="H93" i="1"/>
  <c r="G97" i="1"/>
  <c r="H97" i="1" s="1"/>
  <c r="I93" i="1"/>
  <c r="H68" i="6" s="1"/>
  <c r="I103" i="1"/>
  <c r="H80" i="6" s="1"/>
  <c r="G107" i="1"/>
  <c r="H107" i="1" s="1"/>
  <c r="H103" i="1"/>
  <c r="H26" i="6"/>
  <c r="H52" i="1"/>
  <c r="H69" i="6"/>
  <c r="H65" i="6"/>
  <c r="I81" i="6"/>
  <c r="I43" i="1"/>
  <c r="H19" i="6" s="1"/>
  <c r="G91" i="1"/>
  <c r="H91" i="1" s="1"/>
  <c r="I87" i="1"/>
  <c r="G56" i="1"/>
  <c r="H56" i="1" s="1"/>
  <c r="I52" i="1"/>
  <c r="H25" i="6" s="1"/>
  <c r="I46" i="1"/>
  <c r="H21" i="6" s="1"/>
  <c r="G50" i="1"/>
  <c r="H50" i="1" s="1"/>
  <c r="BS43" i="1"/>
  <c r="BR19" i="6" s="1"/>
  <c r="BO43" i="1"/>
  <c r="BN19" i="6" s="1"/>
  <c r="BK43" i="1"/>
  <c r="BJ19" i="6" s="1"/>
  <c r="BR43" i="1"/>
  <c r="BQ19" i="6" s="1"/>
  <c r="BN43" i="1"/>
  <c r="BM19" i="6" s="1"/>
  <c r="BJ43" i="1"/>
  <c r="BI19" i="6" s="1"/>
  <c r="BQ43" i="1"/>
  <c r="BP19" i="6" s="1"/>
  <c r="BM43" i="1"/>
  <c r="BL19" i="6" s="1"/>
  <c r="BI43" i="1"/>
  <c r="BH19" i="6" s="1"/>
  <c r="BT43" i="1"/>
  <c r="BS19" i="6" s="1"/>
  <c r="BP43" i="1"/>
  <c r="BO19" i="6" s="1"/>
  <c r="BL43" i="1"/>
  <c r="BK19" i="6" s="1"/>
  <c r="H31" i="1"/>
  <c r="U31" i="1"/>
  <c r="AH31" i="1" s="1"/>
  <c r="AU31" i="1" s="1"/>
  <c r="BH31" i="1" s="1"/>
  <c r="BU31" i="1" s="1"/>
  <c r="N23" i="1"/>
  <c r="BM23" i="1"/>
  <c r="BA23" i="1"/>
  <c r="AA23" i="1"/>
  <c r="AN23" i="1"/>
  <c r="H35" i="1"/>
  <c r="G10" i="6" s="1"/>
  <c r="F10" i="6"/>
  <c r="O20" i="1"/>
  <c r="M29" i="4"/>
  <c r="C10" i="11"/>
  <c r="C11" i="11" s="1"/>
  <c r="C12" i="11" s="1"/>
  <c r="C13" i="11" s="1"/>
  <c r="C14" i="11" s="1"/>
  <c r="C15" i="11" s="1"/>
  <c r="F84" i="6" l="1"/>
  <c r="F22" i="5" s="1"/>
  <c r="H77" i="6"/>
  <c r="J100" i="1"/>
  <c r="I47" i="6"/>
  <c r="K79" i="1"/>
  <c r="I50" i="6"/>
  <c r="I44" i="6"/>
  <c r="L76" i="1"/>
  <c r="J47" i="6"/>
  <c r="L73" i="1"/>
  <c r="J44" i="6"/>
  <c r="K70" i="1"/>
  <c r="I41" i="6"/>
  <c r="I35" i="6"/>
  <c r="L67" i="1"/>
  <c r="J38" i="6"/>
  <c r="L64" i="1"/>
  <c r="J35" i="6"/>
  <c r="K61" i="1"/>
  <c r="I32" i="6"/>
  <c r="L58" i="1"/>
  <c r="J29" i="6"/>
  <c r="H64" i="6"/>
  <c r="H66" i="6" s="1"/>
  <c r="I91" i="1"/>
  <c r="G70" i="6"/>
  <c r="F23" i="6"/>
  <c r="F66" i="6"/>
  <c r="G66" i="6" s="1"/>
  <c r="BT19" i="6"/>
  <c r="H82" i="6"/>
  <c r="H22" i="6"/>
  <c r="H23" i="6" s="1"/>
  <c r="H27" i="6"/>
  <c r="H70" i="6"/>
  <c r="J3" i="6"/>
  <c r="J81" i="6"/>
  <c r="I69" i="6"/>
  <c r="I97" i="1"/>
  <c r="J93" i="1"/>
  <c r="I68" i="6" s="1"/>
  <c r="J43" i="1"/>
  <c r="I19" i="6" s="1"/>
  <c r="I65" i="6"/>
  <c r="I26" i="6"/>
  <c r="J103" i="1"/>
  <c r="I80" i="6" s="1"/>
  <c r="I82" i="6" s="1"/>
  <c r="I107" i="1"/>
  <c r="I22" i="6"/>
  <c r="J87" i="1"/>
  <c r="I64" i="6" s="1"/>
  <c r="I56" i="1"/>
  <c r="J52" i="1"/>
  <c r="I25" i="6" s="1"/>
  <c r="I50" i="1"/>
  <c r="J46" i="1"/>
  <c r="I21" i="6" s="1"/>
  <c r="O23" i="1"/>
  <c r="AO23" i="1"/>
  <c r="BB23" i="1"/>
  <c r="BN23" i="1"/>
  <c r="AB23" i="1"/>
  <c r="P20" i="1"/>
  <c r="N29" i="4"/>
  <c r="D33" i="10"/>
  <c r="E33" i="10"/>
  <c r="F33" i="10"/>
  <c r="C33" i="10"/>
  <c r="D32" i="10"/>
  <c r="E32" i="10"/>
  <c r="F32" i="10"/>
  <c r="C32" i="10"/>
  <c r="D29" i="10"/>
  <c r="E29" i="10"/>
  <c r="F29" i="10"/>
  <c r="C29" i="10"/>
  <c r="D28" i="10"/>
  <c r="E28" i="10"/>
  <c r="F28" i="10"/>
  <c r="C28" i="10"/>
  <c r="D7" i="10"/>
  <c r="F37" i="10"/>
  <c r="G37" i="10" s="1"/>
  <c r="B32" i="10"/>
  <c r="D2" i="10"/>
  <c r="H84" i="6" l="1"/>
  <c r="H22" i="5" s="1"/>
  <c r="K100" i="1"/>
  <c r="I77" i="6"/>
  <c r="I84" i="6" s="1"/>
  <c r="I22" i="5" s="1"/>
  <c r="G23" i="6"/>
  <c r="G53" i="6" s="1"/>
  <c r="G20" i="5" s="1"/>
  <c r="F53" i="6"/>
  <c r="F20" i="5" s="1"/>
  <c r="L79" i="1"/>
  <c r="J50" i="6"/>
  <c r="M76" i="1"/>
  <c r="K47" i="6"/>
  <c r="M73" i="1"/>
  <c r="K44" i="6"/>
  <c r="L70" i="1"/>
  <c r="J41" i="6"/>
  <c r="M67" i="1"/>
  <c r="K38" i="6"/>
  <c r="M64" i="1"/>
  <c r="K35" i="6"/>
  <c r="L61" i="1"/>
  <c r="J32" i="6"/>
  <c r="M58" i="1"/>
  <c r="K29" i="6"/>
  <c r="I27" i="6"/>
  <c r="I23" i="6"/>
  <c r="I66" i="6"/>
  <c r="I70" i="6"/>
  <c r="K3" i="6"/>
  <c r="J26" i="6"/>
  <c r="K93" i="1"/>
  <c r="J68" i="6" s="1"/>
  <c r="J97" i="1"/>
  <c r="J69" i="6"/>
  <c r="K43" i="1"/>
  <c r="J19" i="6" s="1"/>
  <c r="J22" i="6"/>
  <c r="K103" i="1"/>
  <c r="J80" i="6" s="1"/>
  <c r="J82" i="6" s="1"/>
  <c r="J107" i="1"/>
  <c r="J65" i="6"/>
  <c r="K81" i="6"/>
  <c r="K87" i="1"/>
  <c r="J64" i="6" s="1"/>
  <c r="J91" i="1"/>
  <c r="K52" i="1"/>
  <c r="J25" i="6" s="1"/>
  <c r="J56" i="1"/>
  <c r="J50" i="1"/>
  <c r="K46" i="1"/>
  <c r="J21" i="6" s="1"/>
  <c r="BC23" i="1"/>
  <c r="BO23" i="1"/>
  <c r="AC23" i="1"/>
  <c r="P23" i="1"/>
  <c r="AP23" i="1"/>
  <c r="Q20" i="1"/>
  <c r="O29" i="4"/>
  <c r="H26" i="8"/>
  <c r="I26" i="8" s="1"/>
  <c r="J26" i="8" s="1"/>
  <c r="K26" i="8" s="1"/>
  <c r="I33" i="8"/>
  <c r="J33" i="8"/>
  <c r="K33" i="8"/>
  <c r="H4" i="8"/>
  <c r="I4" i="8" s="1"/>
  <c r="J4" i="8" s="1"/>
  <c r="K4" i="8" s="1"/>
  <c r="C16" i="10" s="1"/>
  <c r="D34" i="5"/>
  <c r="L100" i="1" l="1"/>
  <c r="J77" i="6"/>
  <c r="J84" i="6" s="1"/>
  <c r="J22" i="5" s="1"/>
  <c r="M79" i="1"/>
  <c r="K50" i="6"/>
  <c r="N76" i="1"/>
  <c r="L47" i="6"/>
  <c r="N73" i="1"/>
  <c r="L44" i="6"/>
  <c r="M70" i="1"/>
  <c r="K41" i="6"/>
  <c r="N67" i="1"/>
  <c r="L38" i="6"/>
  <c r="N64" i="1"/>
  <c r="L35" i="6"/>
  <c r="M61" i="1"/>
  <c r="K32" i="6"/>
  <c r="N58" i="1"/>
  <c r="L29" i="6"/>
  <c r="J27" i="6"/>
  <c r="J66" i="6"/>
  <c r="J70" i="6"/>
  <c r="J23" i="6"/>
  <c r="L3" i="6"/>
  <c r="K22" i="6"/>
  <c r="K69" i="6"/>
  <c r="L81" i="6"/>
  <c r="K26" i="6"/>
  <c r="L103" i="1"/>
  <c r="K80" i="6" s="1"/>
  <c r="K82" i="6" s="1"/>
  <c r="K107" i="1"/>
  <c r="L43" i="1"/>
  <c r="K19" i="6" s="1"/>
  <c r="K97" i="1"/>
  <c r="L93" i="1"/>
  <c r="K68" i="6" s="1"/>
  <c r="K65" i="6"/>
  <c r="K91" i="1"/>
  <c r="L87" i="1"/>
  <c r="K64" i="6" s="1"/>
  <c r="K56" i="1"/>
  <c r="L52" i="1"/>
  <c r="K25" i="6" s="1"/>
  <c r="K50" i="1"/>
  <c r="L46" i="1"/>
  <c r="K21" i="6" s="1"/>
  <c r="Q23" i="1"/>
  <c r="BP23" i="1"/>
  <c r="AQ23" i="1"/>
  <c r="AD23" i="1"/>
  <c r="BD23" i="1"/>
  <c r="R20" i="1"/>
  <c r="P29" i="4"/>
  <c r="E34" i="5"/>
  <c r="F34" i="5"/>
  <c r="E14" i="9"/>
  <c r="F53" i="9"/>
  <c r="K41" i="9"/>
  <c r="K53" i="9" s="1"/>
  <c r="J41" i="9"/>
  <c r="J53" i="9" s="1"/>
  <c r="K39" i="9"/>
  <c r="J39" i="9"/>
  <c r="J54" i="9" s="1"/>
  <c r="J69" i="9" s="1"/>
  <c r="J84" i="9" s="1"/>
  <c r="I39" i="9"/>
  <c r="I38" i="9"/>
  <c r="L38" i="9" s="1"/>
  <c r="E32" i="9"/>
  <c r="P31" i="9"/>
  <c r="P30" i="9"/>
  <c r="P27" i="9"/>
  <c r="P26" i="9"/>
  <c r="M14" i="9"/>
  <c r="K14" i="9"/>
  <c r="I14" i="9"/>
  <c r="G14" i="9"/>
  <c r="P13" i="9"/>
  <c r="P12" i="9"/>
  <c r="P11" i="9"/>
  <c r="P10" i="9"/>
  <c r="B3" i="9"/>
  <c r="F36" i="8"/>
  <c r="H33" i="8"/>
  <c r="G29" i="8"/>
  <c r="G35" i="8" s="1"/>
  <c r="C29" i="8"/>
  <c r="C33" i="8" s="1"/>
  <c r="C34" i="8" s="1"/>
  <c r="C35" i="8" s="1"/>
  <c r="C36" i="8" s="1"/>
  <c r="C17" i="8"/>
  <c r="C20" i="8" s="1"/>
  <c r="C25" i="8" s="1"/>
  <c r="P15" i="8"/>
  <c r="B2" i="8"/>
  <c r="M100" i="1" l="1"/>
  <c r="K77" i="6"/>
  <c r="K84" i="6" s="1"/>
  <c r="K22" i="5" s="1"/>
  <c r="N79" i="1"/>
  <c r="L50" i="6"/>
  <c r="O76" i="1"/>
  <c r="M47" i="6"/>
  <c r="O73" i="1"/>
  <c r="M44" i="6"/>
  <c r="N70" i="1"/>
  <c r="L41" i="6"/>
  <c r="O67" i="1"/>
  <c r="M38" i="6"/>
  <c r="O64" i="1"/>
  <c r="M35" i="6"/>
  <c r="N61" i="1"/>
  <c r="L32" i="6"/>
  <c r="O58" i="1"/>
  <c r="M29" i="6"/>
  <c r="P9" i="9"/>
  <c r="G11" i="8"/>
  <c r="K27" i="6"/>
  <c r="K23" i="6"/>
  <c r="K66" i="6"/>
  <c r="K70" i="6"/>
  <c r="M3" i="6"/>
  <c r="M93" i="1"/>
  <c r="L68" i="6" s="1"/>
  <c r="L97" i="1"/>
  <c r="M43" i="1"/>
  <c r="L19" i="6" s="1"/>
  <c r="L22" i="6"/>
  <c r="L26" i="6"/>
  <c r="L65" i="6"/>
  <c r="L69" i="6"/>
  <c r="M103" i="1"/>
  <c r="L80" i="6" s="1"/>
  <c r="L82" i="6" s="1"/>
  <c r="L107" i="1"/>
  <c r="M81" i="6"/>
  <c r="L91" i="1"/>
  <c r="M87" i="1"/>
  <c r="L64" i="6" s="1"/>
  <c r="L56" i="1"/>
  <c r="M52" i="1"/>
  <c r="L25" i="6" s="1"/>
  <c r="L50" i="1"/>
  <c r="M46" i="1"/>
  <c r="L21" i="6" s="1"/>
  <c r="BE23" i="1"/>
  <c r="BQ23" i="1"/>
  <c r="AR23" i="1"/>
  <c r="AE23" i="1"/>
  <c r="R23" i="1"/>
  <c r="S20" i="1"/>
  <c r="Q29" i="4"/>
  <c r="I113" i="1"/>
  <c r="G34" i="5"/>
  <c r="C41" i="9"/>
  <c r="D41" i="9" s="1"/>
  <c r="G12" i="8" l="1"/>
  <c r="G16" i="8" s="1"/>
  <c r="N100" i="1"/>
  <c r="L77" i="6"/>
  <c r="L84" i="6" s="1"/>
  <c r="L22" i="5" s="1"/>
  <c r="O79" i="1"/>
  <c r="M50" i="6"/>
  <c r="P76" i="1"/>
  <c r="N47" i="6"/>
  <c r="P73" i="1"/>
  <c r="N44" i="6"/>
  <c r="O70" i="1"/>
  <c r="M41" i="6"/>
  <c r="P67" i="1"/>
  <c r="N38" i="6"/>
  <c r="P64" i="1"/>
  <c r="N35" i="6"/>
  <c r="O61" i="1"/>
  <c r="M32" i="6"/>
  <c r="P58" i="1"/>
  <c r="N29" i="6"/>
  <c r="L27" i="6"/>
  <c r="L70" i="6"/>
  <c r="L66" i="6"/>
  <c r="L23" i="6"/>
  <c r="N3" i="6"/>
  <c r="N103" i="1"/>
  <c r="M80" i="6" s="1"/>
  <c r="M82" i="6" s="1"/>
  <c r="M107" i="1"/>
  <c r="M65" i="6"/>
  <c r="M22" i="6"/>
  <c r="N81" i="6"/>
  <c r="M97" i="1"/>
  <c r="N93" i="1"/>
  <c r="M68" i="6" s="1"/>
  <c r="M69" i="6"/>
  <c r="M26" i="6"/>
  <c r="N43" i="1"/>
  <c r="M19" i="6" s="1"/>
  <c r="M91" i="1"/>
  <c r="N87" i="1"/>
  <c r="M64" i="6" s="1"/>
  <c r="M56" i="1"/>
  <c r="N52" i="1"/>
  <c r="M25" i="6" s="1"/>
  <c r="M50" i="1"/>
  <c r="N46" i="1"/>
  <c r="M21" i="6" s="1"/>
  <c r="AF23" i="1"/>
  <c r="S23" i="1"/>
  <c r="BR23" i="1"/>
  <c r="AS23" i="1"/>
  <c r="BF23" i="1"/>
  <c r="T20" i="1"/>
  <c r="U20" i="1" s="1"/>
  <c r="R29" i="4"/>
  <c r="J113" i="1"/>
  <c r="H34" i="5"/>
  <c r="P14" i="9"/>
  <c r="C42" i="9"/>
  <c r="D42" i="9" s="1"/>
  <c r="G20" i="9"/>
  <c r="C56" i="9" l="1"/>
  <c r="I20" i="9" s="1"/>
  <c r="G21" i="9"/>
  <c r="G15" i="8"/>
  <c r="F29" i="8" s="1"/>
  <c r="D8" i="10"/>
  <c r="D10" i="10" s="1"/>
  <c r="D12" i="10" s="1"/>
  <c r="O100" i="1"/>
  <c r="M77" i="6"/>
  <c r="M84" i="6" s="1"/>
  <c r="M22" i="5" s="1"/>
  <c r="P79" i="1"/>
  <c r="N50" i="6"/>
  <c r="Q76" i="1"/>
  <c r="O47" i="6"/>
  <c r="Q73" i="1"/>
  <c r="O44" i="6"/>
  <c r="P70" i="1"/>
  <c r="N41" i="6"/>
  <c r="Q67" i="1"/>
  <c r="O38" i="6"/>
  <c r="Q64" i="1"/>
  <c r="O35" i="6"/>
  <c r="P61" i="1"/>
  <c r="N32" i="6"/>
  <c r="Q58" i="1"/>
  <c r="O29" i="6"/>
  <c r="M27" i="6"/>
  <c r="M70" i="6"/>
  <c r="M66" i="6"/>
  <c r="M23" i="6"/>
  <c r="O3" i="6"/>
  <c r="N26" i="6"/>
  <c r="N22" i="6"/>
  <c r="O93" i="1"/>
  <c r="N68" i="6" s="1"/>
  <c r="N97" i="1"/>
  <c r="O103" i="1"/>
  <c r="N80" i="6" s="1"/>
  <c r="N82" i="6" s="1"/>
  <c r="N107" i="1"/>
  <c r="O43" i="1"/>
  <c r="N19" i="6" s="1"/>
  <c r="N69" i="6"/>
  <c r="O81" i="6"/>
  <c r="N65" i="6"/>
  <c r="O87" i="1"/>
  <c r="N64" i="6" s="1"/>
  <c r="N91" i="1"/>
  <c r="O52" i="1"/>
  <c r="N25" i="6" s="1"/>
  <c r="N56" i="1"/>
  <c r="N50" i="1"/>
  <c r="O46" i="1"/>
  <c r="N21" i="6" s="1"/>
  <c r="BG23" i="1"/>
  <c r="T23" i="1"/>
  <c r="BS23" i="1"/>
  <c r="AT23" i="1"/>
  <c r="AG23" i="1"/>
  <c r="S29" i="4"/>
  <c r="V20" i="1"/>
  <c r="K113" i="1"/>
  <c r="I34" i="5"/>
  <c r="E41" i="9"/>
  <c r="C43" i="9"/>
  <c r="E42" i="9"/>
  <c r="D56" i="9" l="1"/>
  <c r="G17" i="8"/>
  <c r="P100" i="1"/>
  <c r="N77" i="6"/>
  <c r="N84" i="6" s="1"/>
  <c r="N22" i="5" s="1"/>
  <c r="Q79" i="1"/>
  <c r="O50" i="6"/>
  <c r="R76" i="1"/>
  <c r="P47" i="6"/>
  <c r="R73" i="1"/>
  <c r="P44" i="6"/>
  <c r="Q70" i="1"/>
  <c r="O41" i="6"/>
  <c r="R67" i="1"/>
  <c r="P38" i="6"/>
  <c r="R64" i="1"/>
  <c r="P35" i="6"/>
  <c r="Q61" i="1"/>
  <c r="O32" i="6"/>
  <c r="R58" i="1"/>
  <c r="P29" i="6"/>
  <c r="N27" i="6"/>
  <c r="N66" i="6"/>
  <c r="N70" i="6"/>
  <c r="N23" i="6"/>
  <c r="P3" i="6"/>
  <c r="P81" i="6"/>
  <c r="P43" i="1"/>
  <c r="O19" i="6" s="1"/>
  <c r="O22" i="6"/>
  <c r="P93" i="1"/>
  <c r="O68" i="6" s="1"/>
  <c r="O97" i="1"/>
  <c r="O65" i="6"/>
  <c r="O69" i="6"/>
  <c r="P103" i="1"/>
  <c r="O80" i="6" s="1"/>
  <c r="O82" i="6" s="1"/>
  <c r="O107" i="1"/>
  <c r="O26" i="6"/>
  <c r="O91" i="1"/>
  <c r="P87" i="1"/>
  <c r="O64" i="6" s="1"/>
  <c r="O56" i="1"/>
  <c r="P52" i="1"/>
  <c r="O25" i="6" s="1"/>
  <c r="O50" i="1"/>
  <c r="P46" i="1"/>
  <c r="O21" i="6" s="1"/>
  <c r="AU23" i="1"/>
  <c r="W20" i="1"/>
  <c r="U29" i="4"/>
  <c r="U23" i="1"/>
  <c r="AH23" i="1"/>
  <c r="BT23" i="1"/>
  <c r="BH23" i="1"/>
  <c r="T29" i="4"/>
  <c r="L113" i="1"/>
  <c r="J34" i="5"/>
  <c r="C44" i="9"/>
  <c r="D43" i="9"/>
  <c r="E43" i="9" s="1"/>
  <c r="E53" i="9"/>
  <c r="I41" i="9"/>
  <c r="I53" i="9" s="1"/>
  <c r="G25" i="9" s="1"/>
  <c r="H25" i="9" s="1"/>
  <c r="H31" i="9"/>
  <c r="H13" i="9"/>
  <c r="H30" i="9"/>
  <c r="H27" i="9"/>
  <c r="H12" i="9"/>
  <c r="H29" i="9"/>
  <c r="H26" i="9"/>
  <c r="H11" i="9"/>
  <c r="H10" i="9"/>
  <c r="J42" i="9"/>
  <c r="K42" i="9"/>
  <c r="I42" i="9"/>
  <c r="C57" i="9"/>
  <c r="G33" i="8" l="1"/>
  <c r="Q100" i="1"/>
  <c r="O77" i="6"/>
  <c r="O84" i="6" s="1"/>
  <c r="O22" i="5" s="1"/>
  <c r="R79" i="1"/>
  <c r="P50" i="6"/>
  <c r="S76" i="1"/>
  <c r="Q47" i="6"/>
  <c r="S73" i="1"/>
  <c r="Q44" i="6"/>
  <c r="R70" i="1"/>
  <c r="P41" i="6"/>
  <c r="S67" i="1"/>
  <c r="Q38" i="6"/>
  <c r="S64" i="1"/>
  <c r="Q35" i="6"/>
  <c r="R61" i="1"/>
  <c r="P32" i="6"/>
  <c r="S58" i="1"/>
  <c r="Q29" i="6"/>
  <c r="O27" i="6"/>
  <c r="O23" i="6"/>
  <c r="O70" i="6"/>
  <c r="O66" i="6"/>
  <c r="Q3" i="6"/>
  <c r="Q103" i="1"/>
  <c r="P80" i="6" s="1"/>
  <c r="P82" i="6" s="1"/>
  <c r="P107" i="1"/>
  <c r="P65" i="6"/>
  <c r="P97" i="1"/>
  <c r="Q93" i="1"/>
  <c r="P68" i="6" s="1"/>
  <c r="Q43" i="1"/>
  <c r="P19" i="6" s="1"/>
  <c r="P26" i="6"/>
  <c r="P69" i="6"/>
  <c r="P22" i="6"/>
  <c r="Q81" i="6"/>
  <c r="P91" i="1"/>
  <c r="Q87" i="1"/>
  <c r="P64" i="6" s="1"/>
  <c r="P56" i="1"/>
  <c r="Q52" i="1"/>
  <c r="P25" i="6" s="1"/>
  <c r="P50" i="1"/>
  <c r="Q46" i="1"/>
  <c r="P21" i="6" s="1"/>
  <c r="BU23" i="1"/>
  <c r="X20" i="1"/>
  <c r="V29" i="4"/>
  <c r="M113" i="1"/>
  <c r="K34" i="5"/>
  <c r="H14" i="9"/>
  <c r="L53" i="9"/>
  <c r="G28" i="9"/>
  <c r="H28" i="9" s="1"/>
  <c r="C58" i="9"/>
  <c r="D57" i="9"/>
  <c r="F57" i="9" s="1"/>
  <c r="C71" i="9"/>
  <c r="I21" i="9"/>
  <c r="F56" i="9"/>
  <c r="J43" i="9"/>
  <c r="K43" i="9"/>
  <c r="I43" i="9"/>
  <c r="C45" i="9"/>
  <c r="D44" i="9"/>
  <c r="E44" i="9" s="1"/>
  <c r="R100" i="1" l="1"/>
  <c r="P77" i="6"/>
  <c r="P84" i="6" s="1"/>
  <c r="P22" i="5" s="1"/>
  <c r="S79" i="1"/>
  <c r="Q50" i="6"/>
  <c r="T76" i="1"/>
  <c r="R47" i="6"/>
  <c r="T73" i="1"/>
  <c r="R44" i="6"/>
  <c r="S70" i="1"/>
  <c r="Q41" i="6"/>
  <c r="T67" i="1"/>
  <c r="R38" i="6"/>
  <c r="T64" i="1"/>
  <c r="R35" i="6"/>
  <c r="S61" i="1"/>
  <c r="Q32" i="6"/>
  <c r="T58" i="1"/>
  <c r="R29" i="6"/>
  <c r="P27" i="6"/>
  <c r="P23" i="6"/>
  <c r="P66" i="6"/>
  <c r="P70" i="6"/>
  <c r="R3" i="6"/>
  <c r="Q26" i="6"/>
  <c r="R81" i="6"/>
  <c r="Q69" i="6"/>
  <c r="R43" i="1"/>
  <c r="Q19" i="6" s="1"/>
  <c r="R103" i="1"/>
  <c r="Q80" i="6" s="1"/>
  <c r="Q82" i="6" s="1"/>
  <c r="Q107" i="1"/>
  <c r="Q22" i="6"/>
  <c r="Q97" i="1"/>
  <c r="R93" i="1"/>
  <c r="Q68" i="6" s="1"/>
  <c r="Q65" i="6"/>
  <c r="Q91" i="1"/>
  <c r="R87" i="1"/>
  <c r="Q64" i="6" s="1"/>
  <c r="Q56" i="1"/>
  <c r="R52" i="1"/>
  <c r="Q25" i="6" s="1"/>
  <c r="Q50" i="1"/>
  <c r="R46" i="1"/>
  <c r="Q21" i="6" s="1"/>
  <c r="Y20" i="1"/>
  <c r="W29" i="4"/>
  <c r="N113" i="1"/>
  <c r="L34" i="5"/>
  <c r="J31" i="9"/>
  <c r="J30" i="9"/>
  <c r="J12" i="9"/>
  <c r="J10" i="9"/>
  <c r="J11" i="9"/>
  <c r="J13" i="9"/>
  <c r="D71" i="9"/>
  <c r="C72" i="9"/>
  <c r="K20" i="9"/>
  <c r="J44" i="9"/>
  <c r="K44" i="9"/>
  <c r="I44" i="9"/>
  <c r="K57" i="9"/>
  <c r="E57" i="9"/>
  <c r="J57" i="9"/>
  <c r="I57" i="9"/>
  <c r="C46" i="9"/>
  <c r="D45" i="9"/>
  <c r="E45" i="9" s="1"/>
  <c r="K56" i="9"/>
  <c r="K68" i="9" s="1"/>
  <c r="I27" i="9" s="1"/>
  <c r="J27" i="9" s="1"/>
  <c r="E56" i="9"/>
  <c r="E68" i="9" s="1"/>
  <c r="J56" i="9"/>
  <c r="J68" i="9" s="1"/>
  <c r="I26" i="9" s="1"/>
  <c r="J26" i="9" s="1"/>
  <c r="I56" i="9"/>
  <c r="I68" i="9" s="1"/>
  <c r="I25" i="9" s="1"/>
  <c r="F68" i="9"/>
  <c r="I29" i="9" s="1"/>
  <c r="J29" i="9" s="1"/>
  <c r="C59" i="9"/>
  <c r="D58" i="9"/>
  <c r="F58" i="9" s="1"/>
  <c r="G32" i="9"/>
  <c r="H32" i="9" s="1"/>
  <c r="S100" i="1" l="1"/>
  <c r="Q77" i="6"/>
  <c r="Q84" i="6" s="1"/>
  <c r="Q22" i="5" s="1"/>
  <c r="T79" i="1"/>
  <c r="R50" i="6"/>
  <c r="S47" i="6"/>
  <c r="U76" i="1"/>
  <c r="S44" i="6"/>
  <c r="U73" i="1"/>
  <c r="T70" i="1"/>
  <c r="R41" i="6"/>
  <c r="S38" i="6"/>
  <c r="U67" i="1"/>
  <c r="S35" i="6"/>
  <c r="U64" i="1"/>
  <c r="T61" i="1"/>
  <c r="R32" i="6"/>
  <c r="S29" i="6"/>
  <c r="U58" i="1"/>
  <c r="Q27" i="6"/>
  <c r="Q70" i="6"/>
  <c r="Q23" i="6"/>
  <c r="Q66" i="6"/>
  <c r="S3" i="6"/>
  <c r="S43" i="1"/>
  <c r="R19" i="6" s="1"/>
  <c r="S81" i="6"/>
  <c r="R65" i="6"/>
  <c r="S103" i="1"/>
  <c r="R80" i="6" s="1"/>
  <c r="R82" i="6" s="1"/>
  <c r="R107" i="1"/>
  <c r="R69" i="6"/>
  <c r="R26" i="6"/>
  <c r="S93" i="1"/>
  <c r="R68" i="6" s="1"/>
  <c r="R97" i="1"/>
  <c r="R22" i="6"/>
  <c r="S87" i="1"/>
  <c r="R64" i="6" s="1"/>
  <c r="R91" i="1"/>
  <c r="S52" i="1"/>
  <c r="R25" i="6" s="1"/>
  <c r="R56" i="1"/>
  <c r="R50" i="1"/>
  <c r="S46" i="1"/>
  <c r="R21" i="6" s="1"/>
  <c r="Z20" i="1"/>
  <c r="X29" i="4"/>
  <c r="O113" i="1"/>
  <c r="M34" i="5"/>
  <c r="J14" i="9"/>
  <c r="C86" i="9"/>
  <c r="K21" i="9"/>
  <c r="G71" i="9"/>
  <c r="J25" i="9"/>
  <c r="J45" i="9"/>
  <c r="I45" i="9"/>
  <c r="K45" i="9"/>
  <c r="C47" i="9"/>
  <c r="D46" i="9"/>
  <c r="E46" i="9" s="1"/>
  <c r="I58" i="9"/>
  <c r="K58" i="9"/>
  <c r="E58" i="9"/>
  <c r="J58" i="9"/>
  <c r="D59" i="9"/>
  <c r="F59" i="9" s="1"/>
  <c r="C60" i="9"/>
  <c r="L68" i="9"/>
  <c r="I28" i="9"/>
  <c r="J28" i="9" s="1"/>
  <c r="D72" i="9"/>
  <c r="G72" i="9" s="1"/>
  <c r="C73" i="9"/>
  <c r="T100" i="1" l="1"/>
  <c r="R77" i="6"/>
  <c r="R84" i="6" s="1"/>
  <c r="R22" i="5" s="1"/>
  <c r="S50" i="6"/>
  <c r="U79" i="1"/>
  <c r="AH76" i="1"/>
  <c r="T47" i="6"/>
  <c r="AH73" i="1"/>
  <c r="T44" i="6"/>
  <c r="S41" i="6"/>
  <c r="U70" i="1"/>
  <c r="AH67" i="1"/>
  <c r="T38" i="6"/>
  <c r="AH64" i="1"/>
  <c r="T35" i="6"/>
  <c r="S32" i="6"/>
  <c r="U61" i="1"/>
  <c r="AH58" i="1"/>
  <c r="T29" i="6"/>
  <c r="R27" i="6"/>
  <c r="T81" i="6"/>
  <c r="R66" i="6"/>
  <c r="R23" i="6"/>
  <c r="R70" i="6"/>
  <c r="U3" i="6"/>
  <c r="S26" i="6"/>
  <c r="T26" i="6" s="1"/>
  <c r="S22" i="6"/>
  <c r="T22" i="6" s="1"/>
  <c r="T93" i="1"/>
  <c r="S68" i="6" s="1"/>
  <c r="T68" i="6" s="1"/>
  <c r="S97" i="1"/>
  <c r="T103" i="1"/>
  <c r="S80" i="6" s="1"/>
  <c r="T80" i="6" s="1"/>
  <c r="S107" i="1"/>
  <c r="U105" i="1"/>
  <c r="V105" i="1" s="1"/>
  <c r="W105" i="1" s="1"/>
  <c r="X105" i="1" s="1"/>
  <c r="Y105" i="1" s="1"/>
  <c r="Z105" i="1" s="1"/>
  <c r="AA105" i="1" s="1"/>
  <c r="AB105" i="1" s="1"/>
  <c r="AC105" i="1" s="1"/>
  <c r="AD105" i="1" s="1"/>
  <c r="AE105" i="1" s="1"/>
  <c r="AF105" i="1" s="1"/>
  <c r="AG105" i="1" s="1"/>
  <c r="S69" i="6"/>
  <c r="T69" i="6" s="1"/>
  <c r="S65" i="6"/>
  <c r="T65" i="6" s="1"/>
  <c r="T43" i="1"/>
  <c r="S19" i="6" s="1"/>
  <c r="T19" i="6" s="1"/>
  <c r="S91" i="1"/>
  <c r="T87" i="1"/>
  <c r="S64" i="6" s="1"/>
  <c r="T64" i="6" s="1"/>
  <c r="S56" i="1"/>
  <c r="T52" i="1"/>
  <c r="S25" i="6" s="1"/>
  <c r="T25" i="6" s="1"/>
  <c r="S50" i="1"/>
  <c r="T46" i="1"/>
  <c r="S21" i="6" s="1"/>
  <c r="T21" i="6" s="1"/>
  <c r="AA20" i="1"/>
  <c r="Y29" i="4"/>
  <c r="P113" i="1"/>
  <c r="N34" i="5"/>
  <c r="D73" i="9"/>
  <c r="G73" i="9" s="1"/>
  <c r="C74" i="9"/>
  <c r="D60" i="9"/>
  <c r="F60" i="9" s="1"/>
  <c r="C61" i="9"/>
  <c r="I32" i="9"/>
  <c r="J32" i="9" s="1"/>
  <c r="I72" i="9"/>
  <c r="K72" i="9"/>
  <c r="F72" i="9"/>
  <c r="J72" i="9"/>
  <c r="E72" i="9"/>
  <c r="J59" i="9"/>
  <c r="I59" i="9"/>
  <c r="K59" i="9"/>
  <c r="E59" i="9"/>
  <c r="I71" i="9"/>
  <c r="I83" i="9" s="1"/>
  <c r="K25" i="9" s="1"/>
  <c r="K71" i="9"/>
  <c r="K83" i="9" s="1"/>
  <c r="K27" i="9" s="1"/>
  <c r="L27" i="9" s="1"/>
  <c r="F71" i="9"/>
  <c r="F83" i="9" s="1"/>
  <c r="K29" i="9" s="1"/>
  <c r="L29" i="9" s="1"/>
  <c r="G83" i="9"/>
  <c r="K30" i="9" s="1"/>
  <c r="L30" i="9" s="1"/>
  <c r="J71" i="9"/>
  <c r="J83" i="9" s="1"/>
  <c r="K26" i="9" s="1"/>
  <c r="L26" i="9" s="1"/>
  <c r="E71" i="9"/>
  <c r="E83" i="9" s="1"/>
  <c r="J46" i="9"/>
  <c r="K46" i="9"/>
  <c r="I46" i="9"/>
  <c r="L12" i="9"/>
  <c r="L11" i="9"/>
  <c r="L31" i="9"/>
  <c r="L13" i="9"/>
  <c r="L10" i="9"/>
  <c r="C48" i="9"/>
  <c r="D47" i="9"/>
  <c r="E47" i="9" s="1"/>
  <c r="C87" i="9"/>
  <c r="D86" i="9"/>
  <c r="M20" i="9"/>
  <c r="S77" i="6" l="1"/>
  <c r="U100" i="1"/>
  <c r="AH79" i="1"/>
  <c r="T50" i="6"/>
  <c r="AG47" i="6"/>
  <c r="AD76" i="1"/>
  <c r="AC47" i="6" s="1"/>
  <c r="AF76" i="1"/>
  <c r="AE47" i="6" s="1"/>
  <c r="AE76" i="1"/>
  <c r="AD47" i="6" s="1"/>
  <c r="Z76" i="1"/>
  <c r="Y47" i="6" s="1"/>
  <c r="Y76" i="1"/>
  <c r="X47" i="6" s="1"/>
  <c r="AB76" i="1"/>
  <c r="AA47" i="6" s="1"/>
  <c r="AA76" i="1"/>
  <c r="Z47" i="6" s="1"/>
  <c r="V76" i="1"/>
  <c r="U47" i="6" s="1"/>
  <c r="X76" i="1"/>
  <c r="W47" i="6" s="1"/>
  <c r="W76" i="1"/>
  <c r="V47" i="6" s="1"/>
  <c r="AG76" i="1"/>
  <c r="AF47" i="6" s="1"/>
  <c r="AU76" i="1"/>
  <c r="AC76" i="1"/>
  <c r="AB47" i="6" s="1"/>
  <c r="AG44" i="6"/>
  <c r="AU73" i="1"/>
  <c r="AD73" i="1"/>
  <c r="AC44" i="6" s="1"/>
  <c r="AC73" i="1"/>
  <c r="AB44" i="6" s="1"/>
  <c r="AF73" i="1"/>
  <c r="AE44" i="6" s="1"/>
  <c r="AE73" i="1"/>
  <c r="AD44" i="6" s="1"/>
  <c r="Z73" i="1"/>
  <c r="Y44" i="6" s="1"/>
  <c r="Y73" i="1"/>
  <c r="X44" i="6" s="1"/>
  <c r="AB73" i="1"/>
  <c r="AA44" i="6" s="1"/>
  <c r="AA73" i="1"/>
  <c r="Z44" i="6" s="1"/>
  <c r="V73" i="1"/>
  <c r="U44" i="6" s="1"/>
  <c r="X73" i="1"/>
  <c r="W44" i="6" s="1"/>
  <c r="W73" i="1"/>
  <c r="V44" i="6" s="1"/>
  <c r="AG73" i="1"/>
  <c r="AF44" i="6" s="1"/>
  <c r="AH70" i="1"/>
  <c r="T41" i="6"/>
  <c r="AG38" i="6"/>
  <c r="AU67" i="1"/>
  <c r="AC67" i="1"/>
  <c r="AB38" i="6" s="1"/>
  <c r="AG67" i="1"/>
  <c r="AF38" i="6" s="1"/>
  <c r="AF67" i="1"/>
  <c r="AE38" i="6" s="1"/>
  <c r="AE67" i="1"/>
  <c r="AD38" i="6" s="1"/>
  <c r="AD67" i="1"/>
  <c r="AC38" i="6" s="1"/>
  <c r="Y67" i="1"/>
  <c r="X38" i="6" s="1"/>
  <c r="AB67" i="1"/>
  <c r="AA38" i="6" s="1"/>
  <c r="AA67" i="1"/>
  <c r="Z38" i="6" s="1"/>
  <c r="Z67" i="1"/>
  <c r="Y38" i="6" s="1"/>
  <c r="X67" i="1"/>
  <c r="W38" i="6" s="1"/>
  <c r="W67" i="1"/>
  <c r="V38" i="6" s="1"/>
  <c r="V67" i="1"/>
  <c r="U38" i="6" s="1"/>
  <c r="AG35" i="6"/>
  <c r="AF64" i="1"/>
  <c r="AE35" i="6" s="1"/>
  <c r="AE64" i="1"/>
  <c r="AD35" i="6" s="1"/>
  <c r="Z64" i="1"/>
  <c r="Y35" i="6" s="1"/>
  <c r="Y64" i="1"/>
  <c r="X35" i="6" s="1"/>
  <c r="AD64" i="1"/>
  <c r="AC35" i="6" s="1"/>
  <c r="AB64" i="1"/>
  <c r="AA35" i="6" s="1"/>
  <c r="AA64" i="1"/>
  <c r="Z35" i="6" s="1"/>
  <c r="V64" i="1"/>
  <c r="U35" i="6" s="1"/>
  <c r="X64" i="1"/>
  <c r="W35" i="6" s="1"/>
  <c r="W64" i="1"/>
  <c r="V35" i="6" s="1"/>
  <c r="AG64" i="1"/>
  <c r="AF35" i="6" s="1"/>
  <c r="AU64" i="1"/>
  <c r="AC64" i="1"/>
  <c r="AB35" i="6" s="1"/>
  <c r="AH61" i="1"/>
  <c r="T32" i="6"/>
  <c r="AG29" i="6"/>
  <c r="AF58" i="1"/>
  <c r="AE29" i="6" s="1"/>
  <c r="AE58" i="1"/>
  <c r="AD29" i="6" s="1"/>
  <c r="Z58" i="1"/>
  <c r="Y29" i="6" s="1"/>
  <c r="Y58" i="1"/>
  <c r="X29" i="6" s="1"/>
  <c r="AB58" i="1"/>
  <c r="AA29" i="6" s="1"/>
  <c r="AA58" i="1"/>
  <c r="Z29" i="6" s="1"/>
  <c r="V58" i="1"/>
  <c r="U29" i="6" s="1"/>
  <c r="X58" i="1"/>
  <c r="W29" i="6" s="1"/>
  <c r="W58" i="1"/>
  <c r="V29" i="6" s="1"/>
  <c r="AG58" i="1"/>
  <c r="AF29" i="6" s="1"/>
  <c r="AU58" i="1"/>
  <c r="AD58" i="1"/>
  <c r="AC29" i="6" s="1"/>
  <c r="AC58" i="1"/>
  <c r="AB29" i="6" s="1"/>
  <c r="S82" i="6"/>
  <c r="T82" i="6" s="1"/>
  <c r="S27" i="6"/>
  <c r="T27" i="6" s="1"/>
  <c r="S23" i="6"/>
  <c r="T23" i="6" s="1"/>
  <c r="S66" i="6"/>
  <c r="T66" i="6" s="1"/>
  <c r="S70" i="6"/>
  <c r="V3" i="6"/>
  <c r="U81" i="6"/>
  <c r="T50" i="1"/>
  <c r="U50" i="1" s="1"/>
  <c r="U46" i="1"/>
  <c r="T91" i="1"/>
  <c r="U91" i="1" s="1"/>
  <c r="U87" i="1"/>
  <c r="U93" i="1"/>
  <c r="T97" i="1"/>
  <c r="U97" i="1" s="1"/>
  <c r="U43" i="1"/>
  <c r="T56" i="1"/>
  <c r="U56" i="1" s="1"/>
  <c r="U52" i="1"/>
  <c r="T107" i="1"/>
  <c r="U107" i="1" s="1"/>
  <c r="U103" i="1"/>
  <c r="AB20" i="1"/>
  <c r="Z29" i="4"/>
  <c r="Q113" i="1"/>
  <c r="O34" i="5"/>
  <c r="C88" i="9"/>
  <c r="D87" i="9"/>
  <c r="H87" i="9" s="1"/>
  <c r="L83" i="9"/>
  <c r="K28" i="9"/>
  <c r="L28" i="9" s="1"/>
  <c r="C62" i="9"/>
  <c r="D61" i="9"/>
  <c r="F61" i="9" s="1"/>
  <c r="J47" i="9"/>
  <c r="K47" i="9"/>
  <c r="I47" i="9"/>
  <c r="L25" i="9"/>
  <c r="K60" i="9"/>
  <c r="E60" i="9"/>
  <c r="J60" i="9"/>
  <c r="I60" i="9"/>
  <c r="C49" i="9"/>
  <c r="D48" i="9"/>
  <c r="E48" i="9" s="1"/>
  <c r="D74" i="9"/>
  <c r="G74" i="9" s="1"/>
  <c r="C75" i="9"/>
  <c r="M21" i="9"/>
  <c r="H86" i="9"/>
  <c r="L14" i="9"/>
  <c r="I73" i="9"/>
  <c r="K73" i="9"/>
  <c r="F73" i="9"/>
  <c r="J73" i="9"/>
  <c r="E73" i="9"/>
  <c r="S84" i="6" l="1"/>
  <c r="S22" i="5" s="1"/>
  <c r="T70" i="6"/>
  <c r="AH100" i="1"/>
  <c r="T77" i="6"/>
  <c r="T84" i="6" s="1"/>
  <c r="T22" i="5" s="1"/>
  <c r="AG50" i="6"/>
  <c r="AU79" i="1"/>
  <c r="AD79" i="1"/>
  <c r="AC50" i="6" s="1"/>
  <c r="AC79" i="1"/>
  <c r="AB50" i="6" s="1"/>
  <c r="AF79" i="1"/>
  <c r="AE50" i="6" s="1"/>
  <c r="AE79" i="1"/>
  <c r="AD50" i="6" s="1"/>
  <c r="Z79" i="1"/>
  <c r="Y50" i="6" s="1"/>
  <c r="Y79" i="1"/>
  <c r="X50" i="6" s="1"/>
  <c r="AB79" i="1"/>
  <c r="AA50" i="6" s="1"/>
  <c r="AA79" i="1"/>
  <c r="Z50" i="6" s="1"/>
  <c r="V79" i="1"/>
  <c r="U50" i="6" s="1"/>
  <c r="X79" i="1"/>
  <c r="W50" i="6" s="1"/>
  <c r="W79" i="1"/>
  <c r="V50" i="6" s="1"/>
  <c r="AG79" i="1"/>
  <c r="AF50" i="6" s="1"/>
  <c r="AT47" i="6"/>
  <c r="BH76" i="1"/>
  <c r="AQ76" i="1"/>
  <c r="AP47" i="6" s="1"/>
  <c r="AP76" i="1"/>
  <c r="AO47" i="6" s="1"/>
  <c r="AK76" i="1"/>
  <c r="AJ47" i="6" s="1"/>
  <c r="AR76" i="1"/>
  <c r="AQ47" i="6" s="1"/>
  <c r="AL76" i="1"/>
  <c r="AK47" i="6" s="1"/>
  <c r="AI76" i="1"/>
  <c r="AH47" i="6" s="1"/>
  <c r="AJ76" i="1"/>
  <c r="AI47" i="6" s="1"/>
  <c r="AT76" i="1"/>
  <c r="AS47" i="6" s="1"/>
  <c r="AO76" i="1"/>
  <c r="AN47" i="6" s="1"/>
  <c r="AM76" i="1"/>
  <c r="AL47" i="6" s="1"/>
  <c r="AN76" i="1"/>
  <c r="AM47" i="6" s="1"/>
  <c r="AS76" i="1"/>
  <c r="AR47" i="6" s="1"/>
  <c r="AT44" i="6"/>
  <c r="AR73" i="1"/>
  <c r="AQ44" i="6" s="1"/>
  <c r="AM73" i="1"/>
  <c r="AL44" i="6" s="1"/>
  <c r="AL73" i="1"/>
  <c r="AK44" i="6" s="1"/>
  <c r="AN73" i="1"/>
  <c r="AM44" i="6" s="1"/>
  <c r="AI73" i="1"/>
  <c r="AH44" i="6" s="1"/>
  <c r="AS73" i="1"/>
  <c r="AR44" i="6" s="1"/>
  <c r="AJ73" i="1"/>
  <c r="AI44" i="6" s="1"/>
  <c r="AT73" i="1"/>
  <c r="AS44" i="6" s="1"/>
  <c r="AO73" i="1"/>
  <c r="AN44" i="6" s="1"/>
  <c r="BH73" i="1"/>
  <c r="AQ73" i="1"/>
  <c r="AP44" i="6" s="1"/>
  <c r="AP73" i="1"/>
  <c r="AO44" i="6" s="1"/>
  <c r="AK73" i="1"/>
  <c r="AJ44" i="6" s="1"/>
  <c r="AG41" i="6"/>
  <c r="AU70" i="1"/>
  <c r="AD70" i="1"/>
  <c r="AC41" i="6" s="1"/>
  <c r="AC70" i="1"/>
  <c r="AB41" i="6" s="1"/>
  <c r="AF70" i="1"/>
  <c r="AE41" i="6" s="1"/>
  <c r="AE70" i="1"/>
  <c r="AD41" i="6" s="1"/>
  <c r="Z70" i="1"/>
  <c r="Y41" i="6" s="1"/>
  <c r="Y70" i="1"/>
  <c r="X41" i="6" s="1"/>
  <c r="X70" i="1"/>
  <c r="W41" i="6" s="1"/>
  <c r="W70" i="1"/>
  <c r="V41" i="6" s="1"/>
  <c r="AG70" i="1"/>
  <c r="AF41" i="6" s="1"/>
  <c r="AB70" i="1"/>
  <c r="AA41" i="6" s="1"/>
  <c r="AA70" i="1"/>
  <c r="Z41" i="6" s="1"/>
  <c r="V70" i="1"/>
  <c r="U41" i="6" s="1"/>
  <c r="AT38" i="6"/>
  <c r="AN67" i="1"/>
  <c r="AM38" i="6" s="1"/>
  <c r="AI67" i="1"/>
  <c r="AH38" i="6" s="1"/>
  <c r="AP67" i="1"/>
  <c r="AO38" i="6" s="1"/>
  <c r="AJ67" i="1"/>
  <c r="AI38" i="6" s="1"/>
  <c r="AO67" i="1"/>
  <c r="AN38" i="6" s="1"/>
  <c r="AL67" i="1"/>
  <c r="AK38" i="6" s="1"/>
  <c r="BH67" i="1"/>
  <c r="AQ67" i="1"/>
  <c r="AP38" i="6" s="1"/>
  <c r="AK67" i="1"/>
  <c r="AJ38" i="6" s="1"/>
  <c r="AS67" i="1"/>
  <c r="AR38" i="6" s="1"/>
  <c r="AR67" i="1"/>
  <c r="AQ38" i="6" s="1"/>
  <c r="AM67" i="1"/>
  <c r="AL38" i="6" s="1"/>
  <c r="AT67" i="1"/>
  <c r="AS38" i="6" s="1"/>
  <c r="AT35" i="6"/>
  <c r="AN64" i="1"/>
  <c r="AM35" i="6" s="1"/>
  <c r="AI64" i="1"/>
  <c r="AH35" i="6" s="1"/>
  <c r="AS64" i="1"/>
  <c r="AR35" i="6" s="1"/>
  <c r="AJ64" i="1"/>
  <c r="AI35" i="6" s="1"/>
  <c r="AT64" i="1"/>
  <c r="AS35" i="6" s="1"/>
  <c r="AO64" i="1"/>
  <c r="AN35" i="6" s="1"/>
  <c r="BH64" i="1"/>
  <c r="AQ64" i="1"/>
  <c r="AP35" i="6" s="1"/>
  <c r="AP64" i="1"/>
  <c r="AO35" i="6" s="1"/>
  <c r="AK64" i="1"/>
  <c r="AJ35" i="6" s="1"/>
  <c r="AR64" i="1"/>
  <c r="AQ35" i="6" s="1"/>
  <c r="AM64" i="1"/>
  <c r="AL35" i="6" s="1"/>
  <c r="AL64" i="1"/>
  <c r="AK35" i="6" s="1"/>
  <c r="AF61" i="1"/>
  <c r="AE32" i="6" s="1"/>
  <c r="AG32" i="6"/>
  <c r="AA61" i="1"/>
  <c r="Z32" i="6" s="1"/>
  <c r="AD61" i="1"/>
  <c r="AC32" i="6" s="1"/>
  <c r="AG61" i="1"/>
  <c r="AF32" i="6" s="1"/>
  <c r="AB61" i="1"/>
  <c r="AA32" i="6" s="1"/>
  <c r="W61" i="1"/>
  <c r="V32" i="6" s="1"/>
  <c r="X61" i="1"/>
  <c r="W32" i="6" s="1"/>
  <c r="Y61" i="1"/>
  <c r="X32" i="6" s="1"/>
  <c r="AU61" i="1"/>
  <c r="AE61" i="1"/>
  <c r="AD32" i="6" s="1"/>
  <c r="AC61" i="1"/>
  <c r="AB32" i="6" s="1"/>
  <c r="V61" i="1"/>
  <c r="U32" i="6" s="1"/>
  <c r="Z61" i="1"/>
  <c r="Y32" i="6" s="1"/>
  <c r="AT29" i="6"/>
  <c r="AJ58" i="1"/>
  <c r="AI29" i="6" s="1"/>
  <c r="AT58" i="1"/>
  <c r="AS29" i="6" s="1"/>
  <c r="AO58" i="1"/>
  <c r="AN29" i="6" s="1"/>
  <c r="BH58" i="1"/>
  <c r="AQ58" i="1"/>
  <c r="AP29" i="6" s="1"/>
  <c r="AP58" i="1"/>
  <c r="AO29" i="6" s="1"/>
  <c r="AK58" i="1"/>
  <c r="AJ29" i="6" s="1"/>
  <c r="AI58" i="1"/>
  <c r="AH29" i="6" s="1"/>
  <c r="AR58" i="1"/>
  <c r="AQ29" i="6" s="1"/>
  <c r="AM58" i="1"/>
  <c r="AL29" i="6" s="1"/>
  <c r="AL58" i="1"/>
  <c r="AK29" i="6" s="1"/>
  <c r="AN58" i="1"/>
  <c r="AM29" i="6" s="1"/>
  <c r="AS58" i="1"/>
  <c r="AR29" i="6" s="1"/>
  <c r="W3" i="6"/>
  <c r="AH52" i="1"/>
  <c r="U26" i="6"/>
  <c r="AH87" i="1"/>
  <c r="AH103" i="1"/>
  <c r="V81" i="6"/>
  <c r="U69" i="6"/>
  <c r="AH93" i="1"/>
  <c r="AH46" i="1"/>
  <c r="U22" i="6"/>
  <c r="U65" i="6"/>
  <c r="AC20" i="1"/>
  <c r="AA29" i="4"/>
  <c r="R113" i="1"/>
  <c r="P34" i="5"/>
  <c r="K32" i="9"/>
  <c r="L32" i="9" s="1"/>
  <c r="N13" i="9"/>
  <c r="N12" i="9"/>
  <c r="N10" i="9"/>
  <c r="N11" i="9"/>
  <c r="C50" i="9"/>
  <c r="D50" i="9" s="1"/>
  <c r="E50" i="9" s="1"/>
  <c r="D49" i="9"/>
  <c r="E49" i="9" s="1"/>
  <c r="D75" i="9"/>
  <c r="G75" i="9" s="1"/>
  <c r="C76" i="9"/>
  <c r="I74" i="9"/>
  <c r="K74" i="9"/>
  <c r="F74" i="9"/>
  <c r="J74" i="9"/>
  <c r="E74" i="9"/>
  <c r="K61" i="9"/>
  <c r="E61" i="9"/>
  <c r="J61" i="9"/>
  <c r="I61" i="9"/>
  <c r="K87" i="9"/>
  <c r="G87" i="9"/>
  <c r="J87" i="9"/>
  <c r="F87" i="9"/>
  <c r="I87" i="9"/>
  <c r="E87" i="9"/>
  <c r="K86" i="9"/>
  <c r="M27" i="9" s="1"/>
  <c r="G86" i="9"/>
  <c r="M30" i="9" s="1"/>
  <c r="M31" i="9"/>
  <c r="J86" i="9"/>
  <c r="M26" i="9" s="1"/>
  <c r="F86" i="9"/>
  <c r="M29" i="9" s="1"/>
  <c r="I86" i="9"/>
  <c r="M25" i="9" s="1"/>
  <c r="E86" i="9"/>
  <c r="M28" i="9" s="1"/>
  <c r="Q28" i="9" s="1"/>
  <c r="J48" i="9"/>
  <c r="K48" i="9"/>
  <c r="I48" i="9"/>
  <c r="C63" i="9"/>
  <c r="D62" i="9"/>
  <c r="F62" i="9" s="1"/>
  <c r="C89" i="9"/>
  <c r="D88" i="9"/>
  <c r="H88" i="9" s="1"/>
  <c r="AG100" i="1" l="1"/>
  <c r="AF77" i="6" s="1"/>
  <c r="AG77" i="6"/>
  <c r="Z100" i="1"/>
  <c r="Y77" i="6" s="1"/>
  <c r="Y100" i="1"/>
  <c r="X77" i="6" s="1"/>
  <c r="AB100" i="1"/>
  <c r="AA77" i="6" s="1"/>
  <c r="W100" i="1"/>
  <c r="V77" i="6" s="1"/>
  <c r="AF100" i="1"/>
  <c r="AE77" i="6" s="1"/>
  <c r="AC100" i="1"/>
  <c r="AB77" i="6" s="1"/>
  <c r="AE100" i="1"/>
  <c r="AD77" i="6" s="1"/>
  <c r="AD100" i="1"/>
  <c r="AC77" i="6" s="1"/>
  <c r="V100" i="1"/>
  <c r="U77" i="6" s="1"/>
  <c r="X100" i="1"/>
  <c r="W77" i="6" s="1"/>
  <c r="AU100" i="1"/>
  <c r="AA100" i="1"/>
  <c r="Z77" i="6" s="1"/>
  <c r="AT50" i="6"/>
  <c r="AR79" i="1"/>
  <c r="AQ50" i="6" s="1"/>
  <c r="AM79" i="1"/>
  <c r="AL50" i="6" s="1"/>
  <c r="AL79" i="1"/>
  <c r="AK50" i="6" s="1"/>
  <c r="AN79" i="1"/>
  <c r="AM50" i="6" s="1"/>
  <c r="AI79" i="1"/>
  <c r="AH50" i="6" s="1"/>
  <c r="AS79" i="1"/>
  <c r="AR50" i="6" s="1"/>
  <c r="AJ79" i="1"/>
  <c r="AI50" i="6" s="1"/>
  <c r="AT79" i="1"/>
  <c r="AS50" i="6" s="1"/>
  <c r="AO79" i="1"/>
  <c r="AN50" i="6" s="1"/>
  <c r="BH79" i="1"/>
  <c r="AQ79" i="1"/>
  <c r="AP50" i="6" s="1"/>
  <c r="AP79" i="1"/>
  <c r="AO50" i="6" s="1"/>
  <c r="AK79" i="1"/>
  <c r="AJ50" i="6" s="1"/>
  <c r="BG47" i="6"/>
  <c r="AV76" i="1"/>
  <c r="AU47" i="6" s="1"/>
  <c r="BF76" i="1"/>
  <c r="BE47" i="6" s="1"/>
  <c r="BE76" i="1"/>
  <c r="BD47" i="6" s="1"/>
  <c r="BG76" i="1"/>
  <c r="BF47" i="6" s="1"/>
  <c r="BB76" i="1"/>
  <c r="BA47" i="6" s="1"/>
  <c r="BA76" i="1"/>
  <c r="AZ47" i="6" s="1"/>
  <c r="BD76" i="1"/>
  <c r="BC47" i="6" s="1"/>
  <c r="BC76" i="1"/>
  <c r="BB47" i="6" s="1"/>
  <c r="AX76" i="1"/>
  <c r="AW47" i="6" s="1"/>
  <c r="AW76" i="1"/>
  <c r="AV47" i="6" s="1"/>
  <c r="AZ76" i="1"/>
  <c r="AY47" i="6" s="1"/>
  <c r="AY76" i="1"/>
  <c r="AX47" i="6" s="1"/>
  <c r="BU76" i="1"/>
  <c r="BG44" i="6"/>
  <c r="BG73" i="1"/>
  <c r="BF44" i="6" s="1"/>
  <c r="BB73" i="1"/>
  <c r="BA44" i="6" s="1"/>
  <c r="BA73" i="1"/>
  <c r="AZ44" i="6" s="1"/>
  <c r="BD73" i="1"/>
  <c r="BC44" i="6" s="1"/>
  <c r="BC73" i="1"/>
  <c r="BB44" i="6" s="1"/>
  <c r="AX73" i="1"/>
  <c r="AW44" i="6" s="1"/>
  <c r="AW73" i="1"/>
  <c r="AV44" i="6" s="1"/>
  <c r="AZ73" i="1"/>
  <c r="AY44" i="6" s="1"/>
  <c r="AY73" i="1"/>
  <c r="AX44" i="6" s="1"/>
  <c r="BU73" i="1"/>
  <c r="AV73" i="1"/>
  <c r="AU44" i="6" s="1"/>
  <c r="BF73" i="1"/>
  <c r="BE44" i="6" s="1"/>
  <c r="BE73" i="1"/>
  <c r="BD44" i="6" s="1"/>
  <c r="AT41" i="6"/>
  <c r="AN70" i="1"/>
  <c r="AM41" i="6" s="1"/>
  <c r="AI70" i="1"/>
  <c r="AH41" i="6" s="1"/>
  <c r="AS70" i="1"/>
  <c r="AR41" i="6" s="1"/>
  <c r="AL70" i="1"/>
  <c r="AK41" i="6" s="1"/>
  <c r="AJ70" i="1"/>
  <c r="AI41" i="6" s="1"/>
  <c r="AT70" i="1"/>
  <c r="AS41" i="6" s="1"/>
  <c r="AO70" i="1"/>
  <c r="AN41" i="6" s="1"/>
  <c r="AR70" i="1"/>
  <c r="AQ41" i="6" s="1"/>
  <c r="BH70" i="1"/>
  <c r="AQ70" i="1"/>
  <c r="AP41" i="6" s="1"/>
  <c r="AP70" i="1"/>
  <c r="AO41" i="6" s="1"/>
  <c r="AK70" i="1"/>
  <c r="AJ41" i="6" s="1"/>
  <c r="AM70" i="1"/>
  <c r="AL41" i="6" s="1"/>
  <c r="BG38" i="6"/>
  <c r="AZ67" i="1"/>
  <c r="AY38" i="6" s="1"/>
  <c r="AY67" i="1"/>
  <c r="AX38" i="6" s="1"/>
  <c r="BB67" i="1"/>
  <c r="BA38" i="6" s="1"/>
  <c r="AV67" i="1"/>
  <c r="AU38" i="6" s="1"/>
  <c r="BE67" i="1"/>
  <c r="BD38" i="6" s="1"/>
  <c r="AX67" i="1"/>
  <c r="AW38" i="6" s="1"/>
  <c r="BG67" i="1"/>
  <c r="BF38" i="6" s="1"/>
  <c r="AW67" i="1"/>
  <c r="AV38" i="6" s="1"/>
  <c r="BU67" i="1"/>
  <c r="BD67" i="1"/>
  <c r="BC38" i="6" s="1"/>
  <c r="BC67" i="1"/>
  <c r="BB38" i="6" s="1"/>
  <c r="BF67" i="1"/>
  <c r="BE38" i="6" s="1"/>
  <c r="BA67" i="1"/>
  <c r="AZ38" i="6" s="1"/>
  <c r="BG35" i="6"/>
  <c r="AV64" i="1"/>
  <c r="AU35" i="6" s="1"/>
  <c r="BF64" i="1"/>
  <c r="BE35" i="6" s="1"/>
  <c r="BE64" i="1"/>
  <c r="BD35" i="6" s="1"/>
  <c r="BG64" i="1"/>
  <c r="BF35" i="6" s="1"/>
  <c r="BB64" i="1"/>
  <c r="BA35" i="6" s="1"/>
  <c r="BA64" i="1"/>
  <c r="AZ35" i="6" s="1"/>
  <c r="BD64" i="1"/>
  <c r="BC35" i="6" s="1"/>
  <c r="BC64" i="1"/>
  <c r="BB35" i="6" s="1"/>
  <c r="AX64" i="1"/>
  <c r="AW35" i="6" s="1"/>
  <c r="AW64" i="1"/>
  <c r="AV35" i="6" s="1"/>
  <c r="AZ64" i="1"/>
  <c r="AY35" i="6" s="1"/>
  <c r="AY64" i="1"/>
  <c r="AX35" i="6" s="1"/>
  <c r="BU64" i="1"/>
  <c r="AN61" i="1"/>
  <c r="AM32" i="6" s="1"/>
  <c r="AT32" i="6"/>
  <c r="AK61" i="1"/>
  <c r="AJ32" i="6" s="1"/>
  <c r="AJ61" i="1"/>
  <c r="AI32" i="6" s="1"/>
  <c r="AL61" i="1"/>
  <c r="AK32" i="6" s="1"/>
  <c r="AQ61" i="1"/>
  <c r="AP32" i="6" s="1"/>
  <c r="AS61" i="1"/>
  <c r="AR32" i="6" s="1"/>
  <c r="AM61" i="1"/>
  <c r="AL32" i="6" s="1"/>
  <c r="AO61" i="1"/>
  <c r="AN32" i="6" s="1"/>
  <c r="AI61" i="1"/>
  <c r="AH32" i="6" s="1"/>
  <c r="BH61" i="1"/>
  <c r="AP61" i="1"/>
  <c r="AO32" i="6" s="1"/>
  <c r="AT61" i="1"/>
  <c r="AS32" i="6" s="1"/>
  <c r="AR61" i="1"/>
  <c r="AQ32" i="6" s="1"/>
  <c r="BG29" i="6"/>
  <c r="AV58" i="1"/>
  <c r="AU29" i="6" s="1"/>
  <c r="BF58" i="1"/>
  <c r="BE29" i="6" s="1"/>
  <c r="BE58" i="1"/>
  <c r="BD29" i="6" s="1"/>
  <c r="BG58" i="1"/>
  <c r="BF29" i="6" s="1"/>
  <c r="BB58" i="1"/>
  <c r="BA29" i="6" s="1"/>
  <c r="BA58" i="1"/>
  <c r="AZ29" i="6" s="1"/>
  <c r="BD58" i="1"/>
  <c r="BC29" i="6" s="1"/>
  <c r="BC58" i="1"/>
  <c r="BB29" i="6" s="1"/>
  <c r="AX58" i="1"/>
  <c r="AW29" i="6" s="1"/>
  <c r="AW58" i="1"/>
  <c r="AV29" i="6" s="1"/>
  <c r="AZ58" i="1"/>
  <c r="AY29" i="6" s="1"/>
  <c r="AY58" i="1"/>
  <c r="AX29" i="6" s="1"/>
  <c r="BU58" i="1"/>
  <c r="X3" i="6"/>
  <c r="V65" i="6"/>
  <c r="V69" i="6"/>
  <c r="AU103" i="1"/>
  <c r="AE103" i="1"/>
  <c r="AD80" i="6" s="1"/>
  <c r="V103" i="1"/>
  <c r="U80" i="6" s="1"/>
  <c r="AC103" i="1"/>
  <c r="AB80" i="6" s="1"/>
  <c r="X103" i="1"/>
  <c r="W80" i="6" s="1"/>
  <c r="Z103" i="1"/>
  <c r="Y80" i="6" s="1"/>
  <c r="Y103" i="1"/>
  <c r="X80" i="6" s="1"/>
  <c r="AA103" i="1"/>
  <c r="Z80" i="6" s="1"/>
  <c r="AB103" i="1"/>
  <c r="AA80" i="6" s="1"/>
  <c r="AD103" i="1"/>
  <c r="AC80" i="6" s="1"/>
  <c r="AG103" i="1"/>
  <c r="AF80" i="6" s="1"/>
  <c r="W103" i="1"/>
  <c r="V80" i="6" s="1"/>
  <c r="V82" i="6" s="1"/>
  <c r="AF103" i="1"/>
  <c r="AE80" i="6" s="1"/>
  <c r="V26" i="6"/>
  <c r="V22" i="6"/>
  <c r="AF93" i="1"/>
  <c r="AE68" i="6" s="1"/>
  <c r="AE93" i="1"/>
  <c r="AD68" i="6" s="1"/>
  <c r="Z93" i="1"/>
  <c r="Y68" i="6" s="1"/>
  <c r="Y93" i="1"/>
  <c r="X68" i="6" s="1"/>
  <c r="AB93" i="1"/>
  <c r="AA68" i="6" s="1"/>
  <c r="AA93" i="1"/>
  <c r="Z68" i="6" s="1"/>
  <c r="V93" i="1"/>
  <c r="U68" i="6" s="1"/>
  <c r="X93" i="1"/>
  <c r="W68" i="6" s="1"/>
  <c r="W93" i="1"/>
  <c r="V68" i="6" s="1"/>
  <c r="V70" i="6" s="1"/>
  <c r="AG93" i="1"/>
  <c r="AF68" i="6" s="1"/>
  <c r="AU93" i="1"/>
  <c r="AD93" i="1"/>
  <c r="AC68" i="6" s="1"/>
  <c r="AC93" i="1"/>
  <c r="AB68" i="6" s="1"/>
  <c r="W81" i="6"/>
  <c r="AF46" i="1"/>
  <c r="AE21" i="6" s="1"/>
  <c r="Y46" i="1"/>
  <c r="X21" i="6" s="1"/>
  <c r="V46" i="1"/>
  <c r="U21" i="6" s="1"/>
  <c r="AA46" i="1"/>
  <c r="Z21" i="6" s="1"/>
  <c r="AC46" i="1"/>
  <c r="AB21" i="6" s="1"/>
  <c r="Z46" i="1"/>
  <c r="Y21" i="6" s="1"/>
  <c r="AE46" i="1"/>
  <c r="AD21" i="6" s="1"/>
  <c r="AG46" i="1"/>
  <c r="AF21" i="6" s="1"/>
  <c r="AD46" i="1"/>
  <c r="AC21" i="6" s="1"/>
  <c r="X46" i="1"/>
  <c r="W21" i="6" s="1"/>
  <c r="AU46" i="1"/>
  <c r="W46" i="1"/>
  <c r="V21" i="6" s="1"/>
  <c r="AB46" i="1"/>
  <c r="AA21" i="6" s="1"/>
  <c r="AF87" i="1"/>
  <c r="AE64" i="6" s="1"/>
  <c r="AC87" i="1"/>
  <c r="AB64" i="6" s="1"/>
  <c r="AA87" i="1"/>
  <c r="Z64" i="6" s="1"/>
  <c r="AB87" i="1"/>
  <c r="AA64" i="6" s="1"/>
  <c r="V87" i="1"/>
  <c r="U64" i="6" s="1"/>
  <c r="AG87" i="1"/>
  <c r="AF64" i="6" s="1"/>
  <c r="AE87" i="1"/>
  <c r="AD64" i="6" s="1"/>
  <c r="AD87" i="1"/>
  <c r="AC64" i="6" s="1"/>
  <c r="AU87" i="1"/>
  <c r="Z87" i="1"/>
  <c r="Y64" i="6" s="1"/>
  <c r="Y87" i="1"/>
  <c r="X64" i="6" s="1"/>
  <c r="W87" i="1"/>
  <c r="V64" i="6" s="1"/>
  <c r="X87" i="1"/>
  <c r="W64" i="6" s="1"/>
  <c r="AF52" i="1"/>
  <c r="AE25" i="6" s="1"/>
  <c r="Y52" i="1"/>
  <c r="X25" i="6" s="1"/>
  <c r="W52" i="1"/>
  <c r="V25" i="6" s="1"/>
  <c r="X52" i="1"/>
  <c r="W25" i="6" s="1"/>
  <c r="V52" i="1"/>
  <c r="U25" i="6" s="1"/>
  <c r="AC52" i="1"/>
  <c r="AB25" i="6" s="1"/>
  <c r="AA52" i="1"/>
  <c r="Z25" i="6" s="1"/>
  <c r="AB52" i="1"/>
  <c r="AA25" i="6" s="1"/>
  <c r="AD52" i="1"/>
  <c r="AC25" i="6" s="1"/>
  <c r="AG52" i="1"/>
  <c r="AF25" i="6" s="1"/>
  <c r="AE52" i="1"/>
  <c r="AD25" i="6" s="1"/>
  <c r="Z52" i="1"/>
  <c r="Y25" i="6" s="1"/>
  <c r="AU52" i="1"/>
  <c r="AD20" i="1"/>
  <c r="AB29" i="4"/>
  <c r="S113" i="1"/>
  <c r="Q34" i="5"/>
  <c r="C90" i="9"/>
  <c r="D89" i="9"/>
  <c r="H89" i="9" s="1"/>
  <c r="Q29" i="9"/>
  <c r="R29" i="9" s="1"/>
  <c r="N29" i="9"/>
  <c r="I62" i="9"/>
  <c r="K62" i="9"/>
  <c r="E62" i="9"/>
  <c r="J62" i="9"/>
  <c r="N26" i="9"/>
  <c r="Q26" i="9"/>
  <c r="I75" i="9"/>
  <c r="K75" i="9"/>
  <c r="F75" i="9"/>
  <c r="J75" i="9"/>
  <c r="E75" i="9"/>
  <c r="N14" i="9"/>
  <c r="R28" i="9"/>
  <c r="N28" i="9"/>
  <c r="J49" i="9"/>
  <c r="I49" i="9"/>
  <c r="K49" i="9"/>
  <c r="D63" i="9"/>
  <c r="F63" i="9" s="1"/>
  <c r="C64" i="9"/>
  <c r="Q31" i="9"/>
  <c r="R31" i="9" s="1"/>
  <c r="N31" i="9"/>
  <c r="J88" i="9"/>
  <c r="F88" i="9"/>
  <c r="I88" i="9"/>
  <c r="E88" i="9"/>
  <c r="K88" i="9"/>
  <c r="G88" i="9"/>
  <c r="M32" i="9"/>
  <c r="Q25" i="9"/>
  <c r="N25" i="9"/>
  <c r="N30" i="9"/>
  <c r="Q30" i="9"/>
  <c r="R30" i="9" s="1"/>
  <c r="K50" i="9"/>
  <c r="J50" i="9"/>
  <c r="I50" i="9"/>
  <c r="N27" i="9"/>
  <c r="Q27" i="9"/>
  <c r="D76" i="9"/>
  <c r="G76" i="9" s="1"/>
  <c r="C77" i="9"/>
  <c r="V27" i="6" l="1"/>
  <c r="W82" i="6"/>
  <c r="W84" i="6" s="1"/>
  <c r="W22" i="5" s="1"/>
  <c r="V84" i="6"/>
  <c r="V22" i="5" s="1"/>
  <c r="AS100" i="1"/>
  <c r="AR77" i="6" s="1"/>
  <c r="AT77" i="6"/>
  <c r="AJ100" i="1"/>
  <c r="AI77" i="6" s="1"/>
  <c r="AK100" i="1"/>
  <c r="AJ77" i="6" s="1"/>
  <c r="AR100" i="1"/>
  <c r="AQ77" i="6" s="1"/>
  <c r="AN100" i="1"/>
  <c r="AM77" i="6" s="1"/>
  <c r="AI100" i="1"/>
  <c r="AH77" i="6" s="1"/>
  <c r="AO100" i="1"/>
  <c r="AN77" i="6" s="1"/>
  <c r="AT100" i="1"/>
  <c r="AS77" i="6" s="1"/>
  <c r="BH100" i="1"/>
  <c r="AL100" i="1"/>
  <c r="AK77" i="6" s="1"/>
  <c r="AP100" i="1"/>
  <c r="AO77" i="6" s="1"/>
  <c r="AQ100" i="1"/>
  <c r="AP77" i="6" s="1"/>
  <c r="AM100" i="1"/>
  <c r="AL77" i="6" s="1"/>
  <c r="BG50" i="6"/>
  <c r="BD79" i="1"/>
  <c r="BC50" i="6" s="1"/>
  <c r="BC79" i="1"/>
  <c r="BB50" i="6" s="1"/>
  <c r="AX79" i="1"/>
  <c r="AW50" i="6" s="1"/>
  <c r="AW79" i="1"/>
  <c r="AV50" i="6" s="1"/>
  <c r="AZ79" i="1"/>
  <c r="AY50" i="6" s="1"/>
  <c r="AY79" i="1"/>
  <c r="AX50" i="6" s="1"/>
  <c r="BU79" i="1"/>
  <c r="AV79" i="1"/>
  <c r="AU50" i="6" s="1"/>
  <c r="BF79" i="1"/>
  <c r="BE50" i="6" s="1"/>
  <c r="BE79" i="1"/>
  <c r="BD50" i="6" s="1"/>
  <c r="BG79" i="1"/>
  <c r="BF50" i="6" s="1"/>
  <c r="BB79" i="1"/>
  <c r="BA50" i="6" s="1"/>
  <c r="BA79" i="1"/>
  <c r="AZ50" i="6" s="1"/>
  <c r="BT47" i="6"/>
  <c r="BP76" i="1"/>
  <c r="BO47" i="6" s="1"/>
  <c r="BK76" i="1"/>
  <c r="BJ47" i="6" s="1"/>
  <c r="BQ76" i="1"/>
  <c r="BP47" i="6" s="1"/>
  <c r="BL76" i="1"/>
  <c r="BK47" i="6" s="1"/>
  <c r="BR76" i="1"/>
  <c r="BQ47" i="6" s="1"/>
  <c r="BM76" i="1"/>
  <c r="BL47" i="6" s="1"/>
  <c r="BS76" i="1"/>
  <c r="BR47" i="6" s="1"/>
  <c r="BN76" i="1"/>
  <c r="BM47" i="6" s="1"/>
  <c r="BI76" i="1"/>
  <c r="BH47" i="6" s="1"/>
  <c r="BT76" i="1"/>
  <c r="BS47" i="6" s="1"/>
  <c r="BO76" i="1"/>
  <c r="BN47" i="6" s="1"/>
  <c r="BJ76" i="1"/>
  <c r="BI47" i="6" s="1"/>
  <c r="BT44" i="6"/>
  <c r="BS73" i="1"/>
  <c r="BR44" i="6" s="1"/>
  <c r="BN73" i="1"/>
  <c r="BM44" i="6" s="1"/>
  <c r="BI73" i="1"/>
  <c r="BH44" i="6" s="1"/>
  <c r="BT73" i="1"/>
  <c r="BS44" i="6" s="1"/>
  <c r="BO73" i="1"/>
  <c r="BN44" i="6" s="1"/>
  <c r="BJ73" i="1"/>
  <c r="BI44" i="6" s="1"/>
  <c r="BP73" i="1"/>
  <c r="BO44" i="6" s="1"/>
  <c r="BK73" i="1"/>
  <c r="BJ44" i="6" s="1"/>
  <c r="BQ73" i="1"/>
  <c r="BP44" i="6" s="1"/>
  <c r="BL73" i="1"/>
  <c r="BK44" i="6" s="1"/>
  <c r="BR73" i="1"/>
  <c r="BQ44" i="6" s="1"/>
  <c r="BM73" i="1"/>
  <c r="BL44" i="6" s="1"/>
  <c r="BG41" i="6"/>
  <c r="AV70" i="1"/>
  <c r="AU41" i="6" s="1"/>
  <c r="BF70" i="1"/>
  <c r="BE41" i="6" s="1"/>
  <c r="BE70" i="1"/>
  <c r="BD41" i="6" s="1"/>
  <c r="BG70" i="1"/>
  <c r="BF41" i="6" s="1"/>
  <c r="BB70" i="1"/>
  <c r="BA41" i="6" s="1"/>
  <c r="BA70" i="1"/>
  <c r="AZ41" i="6" s="1"/>
  <c r="BD70" i="1"/>
  <c r="BC41" i="6" s="1"/>
  <c r="BC70" i="1"/>
  <c r="BB41" i="6" s="1"/>
  <c r="AX70" i="1"/>
  <c r="AW41" i="6" s="1"/>
  <c r="AW70" i="1"/>
  <c r="AV41" i="6" s="1"/>
  <c r="AZ70" i="1"/>
  <c r="AY41" i="6" s="1"/>
  <c r="AY70" i="1"/>
  <c r="AX41" i="6" s="1"/>
  <c r="BU70" i="1"/>
  <c r="BT38" i="6"/>
  <c r="BS67" i="1"/>
  <c r="BR38" i="6" s="1"/>
  <c r="BM67" i="1"/>
  <c r="BL38" i="6" s="1"/>
  <c r="BI67" i="1"/>
  <c r="BH38" i="6" s="1"/>
  <c r="BT67" i="1"/>
  <c r="BS38" i="6" s="1"/>
  <c r="BO67" i="1"/>
  <c r="BN38" i="6" s="1"/>
  <c r="BR67" i="1"/>
  <c r="BQ38" i="6" s="1"/>
  <c r="BP67" i="1"/>
  <c r="BO38" i="6" s="1"/>
  <c r="BK67" i="1"/>
  <c r="BJ38" i="6" s="1"/>
  <c r="BN67" i="1"/>
  <c r="BM38" i="6" s="1"/>
  <c r="BL67" i="1"/>
  <c r="BK38" i="6" s="1"/>
  <c r="BQ67" i="1"/>
  <c r="BP38" i="6" s="1"/>
  <c r="BJ67" i="1"/>
  <c r="BI38" i="6" s="1"/>
  <c r="BT35" i="6"/>
  <c r="BP64" i="1"/>
  <c r="BO35" i="6" s="1"/>
  <c r="BK64" i="1"/>
  <c r="BJ35" i="6" s="1"/>
  <c r="BQ64" i="1"/>
  <c r="BP35" i="6" s="1"/>
  <c r="BL64" i="1"/>
  <c r="BK35" i="6" s="1"/>
  <c r="BR64" i="1"/>
  <c r="BQ35" i="6" s="1"/>
  <c r="BM64" i="1"/>
  <c r="BL35" i="6" s="1"/>
  <c r="BS64" i="1"/>
  <c r="BR35" i="6" s="1"/>
  <c r="BN64" i="1"/>
  <c r="BM35" i="6" s="1"/>
  <c r="BI64" i="1"/>
  <c r="BH35" i="6" s="1"/>
  <c r="BT64" i="1"/>
  <c r="BS35" i="6" s="1"/>
  <c r="BO64" i="1"/>
  <c r="BN35" i="6" s="1"/>
  <c r="BJ64" i="1"/>
  <c r="BI35" i="6" s="1"/>
  <c r="AZ61" i="1"/>
  <c r="AY32" i="6" s="1"/>
  <c r="BG32" i="6"/>
  <c r="BA61" i="1"/>
  <c r="AZ32" i="6" s="1"/>
  <c r="BE61" i="1"/>
  <c r="BD32" i="6" s="1"/>
  <c r="AY61" i="1"/>
  <c r="AX32" i="6" s="1"/>
  <c r="BB61" i="1"/>
  <c r="BA32" i="6" s="1"/>
  <c r="BG61" i="1"/>
  <c r="BF32" i="6" s="1"/>
  <c r="BF61" i="1"/>
  <c r="BE32" i="6" s="1"/>
  <c r="AW61" i="1"/>
  <c r="AV32" i="6" s="1"/>
  <c r="AX61" i="1"/>
  <c r="AW32" i="6" s="1"/>
  <c r="AV61" i="1"/>
  <c r="AU32" i="6" s="1"/>
  <c r="BC61" i="1"/>
  <c r="BB32" i="6" s="1"/>
  <c r="BD61" i="1"/>
  <c r="BC32" i="6" s="1"/>
  <c r="BU61" i="1"/>
  <c r="BT29" i="6"/>
  <c r="BS58" i="1"/>
  <c r="BR29" i="6" s="1"/>
  <c r="BN58" i="1"/>
  <c r="BM29" i="6" s="1"/>
  <c r="BI58" i="1"/>
  <c r="BH29" i="6" s="1"/>
  <c r="BT58" i="1"/>
  <c r="BS29" i="6" s="1"/>
  <c r="BO58" i="1"/>
  <c r="BN29" i="6" s="1"/>
  <c r="BJ58" i="1"/>
  <c r="BI29" i="6" s="1"/>
  <c r="BP58" i="1"/>
  <c r="BO29" i="6" s="1"/>
  <c r="BK58" i="1"/>
  <c r="BJ29" i="6" s="1"/>
  <c r="BQ58" i="1"/>
  <c r="BP29" i="6" s="1"/>
  <c r="BL58" i="1"/>
  <c r="BK29" i="6" s="1"/>
  <c r="BR58" i="1"/>
  <c r="BQ29" i="6" s="1"/>
  <c r="BM58" i="1"/>
  <c r="BL29" i="6" s="1"/>
  <c r="AG64" i="6"/>
  <c r="U66" i="6"/>
  <c r="AG80" i="6"/>
  <c r="U82" i="6"/>
  <c r="U84" i="6" s="1"/>
  <c r="U22" i="5" s="1"/>
  <c r="V66" i="6"/>
  <c r="AG68" i="6"/>
  <c r="U70" i="6"/>
  <c r="V23" i="6"/>
  <c r="AG25" i="6"/>
  <c r="U27" i="6"/>
  <c r="AG21" i="6"/>
  <c r="U23" i="6"/>
  <c r="Y3" i="6"/>
  <c r="AN52" i="1"/>
  <c r="AM25" i="6" s="1"/>
  <c r="AJ52" i="1"/>
  <c r="AI25" i="6" s="1"/>
  <c r="AT52" i="1"/>
  <c r="AS25" i="6" s="1"/>
  <c r="AO52" i="1"/>
  <c r="AN25" i="6" s="1"/>
  <c r="BH52" i="1"/>
  <c r="AQ52" i="1"/>
  <c r="AP25" i="6" s="1"/>
  <c r="AP52" i="1"/>
  <c r="AO25" i="6" s="1"/>
  <c r="AK52" i="1"/>
  <c r="AJ25" i="6" s="1"/>
  <c r="AI52" i="1"/>
  <c r="AH25" i="6" s="1"/>
  <c r="AS52" i="1"/>
  <c r="AR25" i="6" s="1"/>
  <c r="AR52" i="1"/>
  <c r="AQ25" i="6" s="1"/>
  <c r="AM52" i="1"/>
  <c r="AL25" i="6" s="1"/>
  <c r="AL52" i="1"/>
  <c r="AK25" i="6" s="1"/>
  <c r="V56" i="1"/>
  <c r="W97" i="1"/>
  <c r="V107" i="1"/>
  <c r="W50" i="1"/>
  <c r="W69" i="6"/>
  <c r="W56" i="1"/>
  <c r="BH87" i="1"/>
  <c r="AQ87" i="1"/>
  <c r="AP64" i="6" s="1"/>
  <c r="AP87" i="1"/>
  <c r="AO64" i="6" s="1"/>
  <c r="AK87" i="1"/>
  <c r="AJ64" i="6" s="1"/>
  <c r="AR87" i="1"/>
  <c r="AQ64" i="6" s="1"/>
  <c r="AM87" i="1"/>
  <c r="AL64" i="6" s="1"/>
  <c r="AL87" i="1"/>
  <c r="AK64" i="6" s="1"/>
  <c r="AJ87" i="1"/>
  <c r="AI64" i="6" s="1"/>
  <c r="AO87" i="1"/>
  <c r="AN64" i="6" s="1"/>
  <c r="AN87" i="1"/>
  <c r="AM64" i="6" s="1"/>
  <c r="AI87" i="1"/>
  <c r="AH64" i="6" s="1"/>
  <c r="AS87" i="1"/>
  <c r="AR64" i="6" s="1"/>
  <c r="AT87" i="1"/>
  <c r="AS64" i="6" s="1"/>
  <c r="V91" i="1"/>
  <c r="AK46" i="1"/>
  <c r="AJ21" i="6" s="1"/>
  <c r="AP46" i="1"/>
  <c r="AO21" i="6" s="1"/>
  <c r="AN46" i="1"/>
  <c r="AM21" i="6" s="1"/>
  <c r="AO46" i="1"/>
  <c r="AN21" i="6" s="1"/>
  <c r="AT46" i="1"/>
  <c r="AS21" i="6" s="1"/>
  <c r="AR46" i="1"/>
  <c r="AQ21" i="6" s="1"/>
  <c r="AS46" i="1"/>
  <c r="AR21" i="6" s="1"/>
  <c r="AL46" i="1"/>
  <c r="AK21" i="6" s="1"/>
  <c r="AJ46" i="1"/>
  <c r="AI21" i="6" s="1"/>
  <c r="AQ46" i="1"/>
  <c r="AP21" i="6" s="1"/>
  <c r="AM46" i="1"/>
  <c r="AL21" i="6" s="1"/>
  <c r="AI46" i="1"/>
  <c r="AH21" i="6" s="1"/>
  <c r="BH46" i="1"/>
  <c r="V50" i="1"/>
  <c r="AN93" i="1"/>
  <c r="AM68" i="6" s="1"/>
  <c r="AI93" i="1"/>
  <c r="AH68" i="6" s="1"/>
  <c r="AS93" i="1"/>
  <c r="AR68" i="6" s="1"/>
  <c r="AJ93" i="1"/>
  <c r="AI68" i="6" s="1"/>
  <c r="AT93" i="1"/>
  <c r="AS68" i="6" s="1"/>
  <c r="AO93" i="1"/>
  <c r="AN68" i="6" s="1"/>
  <c r="BH93" i="1"/>
  <c r="AQ93" i="1"/>
  <c r="AP68" i="6" s="1"/>
  <c r="AP93" i="1"/>
  <c r="AO68" i="6" s="1"/>
  <c r="AK93" i="1"/>
  <c r="AJ68" i="6" s="1"/>
  <c r="AR93" i="1"/>
  <c r="AQ68" i="6" s="1"/>
  <c r="AM93" i="1"/>
  <c r="AL68" i="6" s="1"/>
  <c r="AL93" i="1"/>
  <c r="AK68" i="6" s="1"/>
  <c r="V97" i="1"/>
  <c r="X107" i="1"/>
  <c r="AT103" i="1"/>
  <c r="AS80" i="6" s="1"/>
  <c r="AO103" i="1"/>
  <c r="AN80" i="6" s="1"/>
  <c r="AL103" i="1"/>
  <c r="AK80" i="6" s="1"/>
  <c r="AQ103" i="1"/>
  <c r="AP80" i="6" s="1"/>
  <c r="AN103" i="1"/>
  <c r="AM80" i="6" s="1"/>
  <c r="AM103" i="1"/>
  <c r="AL80" i="6" s="1"/>
  <c r="BH103" i="1"/>
  <c r="AI103" i="1"/>
  <c r="AH80" i="6" s="1"/>
  <c r="AP103" i="1"/>
  <c r="AO80" i="6" s="1"/>
  <c r="AS103" i="1"/>
  <c r="AR80" i="6" s="1"/>
  <c r="AJ103" i="1"/>
  <c r="AI80" i="6" s="1"/>
  <c r="AK103" i="1"/>
  <c r="AJ80" i="6" s="1"/>
  <c r="AR103" i="1"/>
  <c r="AQ80" i="6" s="1"/>
  <c r="W91" i="1"/>
  <c r="X81" i="6"/>
  <c r="X82" i="6" s="1"/>
  <c r="X84" i="6" s="1"/>
  <c r="X22" i="5" s="1"/>
  <c r="W22" i="6"/>
  <c r="W107" i="1"/>
  <c r="W65" i="6"/>
  <c r="W66" i="6" s="1"/>
  <c r="AE20" i="1"/>
  <c r="AC29" i="4"/>
  <c r="T113" i="1"/>
  <c r="R34" i="5"/>
  <c r="Q32" i="9"/>
  <c r="N32" i="9"/>
  <c r="D64" i="9"/>
  <c r="F64" i="9" s="1"/>
  <c r="C65" i="9"/>
  <c r="D65" i="9" s="1"/>
  <c r="F65" i="9" s="1"/>
  <c r="D77" i="9"/>
  <c r="G77" i="9" s="1"/>
  <c r="C78" i="9"/>
  <c r="I76" i="9"/>
  <c r="K76" i="9"/>
  <c r="F76" i="9"/>
  <c r="J76" i="9"/>
  <c r="E76" i="9"/>
  <c r="J63" i="9"/>
  <c r="I63" i="9"/>
  <c r="K63" i="9"/>
  <c r="E63" i="9"/>
  <c r="I89" i="9"/>
  <c r="E89" i="9"/>
  <c r="K89" i="9"/>
  <c r="G89" i="9"/>
  <c r="J89" i="9"/>
  <c r="F89" i="9"/>
  <c r="C91" i="9"/>
  <c r="D90" i="9"/>
  <c r="H90" i="9" s="1"/>
  <c r="AW100" i="1" l="1"/>
  <c r="AV77" i="6" s="1"/>
  <c r="BG77" i="6"/>
  <c r="AX100" i="1"/>
  <c r="AW77" i="6" s="1"/>
  <c r="AY100" i="1"/>
  <c r="AX77" i="6" s="1"/>
  <c r="BB100" i="1"/>
  <c r="BA77" i="6" s="1"/>
  <c r="BF100" i="1"/>
  <c r="BE77" i="6" s="1"/>
  <c r="BD100" i="1"/>
  <c r="BC77" i="6" s="1"/>
  <c r="BG100" i="1"/>
  <c r="BF77" i="6" s="1"/>
  <c r="AV100" i="1"/>
  <c r="AU77" i="6" s="1"/>
  <c r="AZ100" i="1"/>
  <c r="AY77" i="6" s="1"/>
  <c r="BC100" i="1"/>
  <c r="BB77" i="6" s="1"/>
  <c r="BE100" i="1"/>
  <c r="BD77" i="6" s="1"/>
  <c r="BU100" i="1"/>
  <c r="BA100" i="1"/>
  <c r="AZ77" i="6" s="1"/>
  <c r="BT50" i="6"/>
  <c r="BS79" i="1"/>
  <c r="BR50" i="6" s="1"/>
  <c r="BN79" i="1"/>
  <c r="BM50" i="6" s="1"/>
  <c r="BI79" i="1"/>
  <c r="BH50" i="6" s="1"/>
  <c r="BT79" i="1"/>
  <c r="BS50" i="6" s="1"/>
  <c r="BO79" i="1"/>
  <c r="BN50" i="6" s="1"/>
  <c r="BJ79" i="1"/>
  <c r="BI50" i="6" s="1"/>
  <c r="BP79" i="1"/>
  <c r="BO50" i="6" s="1"/>
  <c r="BK79" i="1"/>
  <c r="BJ50" i="6" s="1"/>
  <c r="BQ79" i="1"/>
  <c r="BP50" i="6" s="1"/>
  <c r="BL79" i="1"/>
  <c r="BK50" i="6" s="1"/>
  <c r="BR79" i="1"/>
  <c r="BQ50" i="6" s="1"/>
  <c r="BM79" i="1"/>
  <c r="BL50" i="6" s="1"/>
  <c r="BT41" i="6"/>
  <c r="BL70" i="1"/>
  <c r="BK41" i="6" s="1"/>
  <c r="BR70" i="1"/>
  <c r="BQ41" i="6" s="1"/>
  <c r="BM70" i="1"/>
  <c r="BL41" i="6" s="1"/>
  <c r="BS70" i="1"/>
  <c r="BR41" i="6" s="1"/>
  <c r="BN70" i="1"/>
  <c r="BM41" i="6" s="1"/>
  <c r="BI70" i="1"/>
  <c r="BH41" i="6" s="1"/>
  <c r="BT70" i="1"/>
  <c r="BS41" i="6" s="1"/>
  <c r="BO70" i="1"/>
  <c r="BN41" i="6" s="1"/>
  <c r="BJ70" i="1"/>
  <c r="BI41" i="6" s="1"/>
  <c r="BP70" i="1"/>
  <c r="BO41" i="6" s="1"/>
  <c r="BK70" i="1"/>
  <c r="BJ41" i="6" s="1"/>
  <c r="BQ70" i="1"/>
  <c r="BP41" i="6" s="1"/>
  <c r="BT61" i="1"/>
  <c r="BS32" i="6" s="1"/>
  <c r="BT32" i="6"/>
  <c r="BK61" i="1"/>
  <c r="BJ32" i="6" s="1"/>
  <c r="BI61" i="1"/>
  <c r="BH32" i="6" s="1"/>
  <c r="BS61" i="1"/>
  <c r="BR32" i="6" s="1"/>
  <c r="BR61" i="1"/>
  <c r="BQ32" i="6" s="1"/>
  <c r="BN61" i="1"/>
  <c r="BM32" i="6" s="1"/>
  <c r="BL61" i="1"/>
  <c r="BK32" i="6" s="1"/>
  <c r="BJ61" i="1"/>
  <c r="BI32" i="6" s="1"/>
  <c r="BQ61" i="1"/>
  <c r="BP32" i="6" s="1"/>
  <c r="BO61" i="1"/>
  <c r="BN32" i="6" s="1"/>
  <c r="BP61" i="1"/>
  <c r="BO32" i="6" s="1"/>
  <c r="BM61" i="1"/>
  <c r="BL32" i="6" s="1"/>
  <c r="AT80" i="6"/>
  <c r="AT64" i="6"/>
  <c r="AT68" i="6"/>
  <c r="W70" i="6"/>
  <c r="X56" i="1"/>
  <c r="W26" i="6"/>
  <c r="AT21" i="6"/>
  <c r="AT25" i="6"/>
  <c r="W23" i="6"/>
  <c r="Z3" i="6"/>
  <c r="BD87" i="1"/>
  <c r="BC64" i="6" s="1"/>
  <c r="BC87" i="1"/>
  <c r="BB64" i="6" s="1"/>
  <c r="AX87" i="1"/>
  <c r="AW64" i="6" s="1"/>
  <c r="AW87" i="1"/>
  <c r="AV64" i="6" s="1"/>
  <c r="AZ87" i="1"/>
  <c r="AY64" i="6" s="1"/>
  <c r="AY87" i="1"/>
  <c r="AX64" i="6" s="1"/>
  <c r="BU87" i="1"/>
  <c r="AV87" i="1"/>
  <c r="AU64" i="6" s="1"/>
  <c r="BF87" i="1"/>
  <c r="BE64" i="6" s="1"/>
  <c r="BE87" i="1"/>
  <c r="BD64" i="6" s="1"/>
  <c r="BG87" i="1"/>
  <c r="BF64" i="6" s="1"/>
  <c r="BB87" i="1"/>
  <c r="BA64" i="6" s="1"/>
  <c r="BA87" i="1"/>
  <c r="AZ64" i="6" s="1"/>
  <c r="X65" i="6"/>
  <c r="X66" i="6" s="1"/>
  <c r="X22" i="6"/>
  <c r="X23" i="6" s="1"/>
  <c r="Y81" i="6"/>
  <c r="Y82" i="6" s="1"/>
  <c r="Y84" i="6" s="1"/>
  <c r="Y22" i="5" s="1"/>
  <c r="Y107" i="1"/>
  <c r="X50" i="1"/>
  <c r="AX103" i="1"/>
  <c r="AW80" i="6" s="1"/>
  <c r="AY103" i="1"/>
  <c r="AX80" i="6" s="1"/>
  <c r="BU103" i="1"/>
  <c r="BF103" i="1"/>
  <c r="BE80" i="6" s="1"/>
  <c r="BE103" i="1"/>
  <c r="BD80" i="6" s="1"/>
  <c r="AZ103" i="1"/>
  <c r="AY80" i="6" s="1"/>
  <c r="AW103" i="1"/>
  <c r="AV80" i="6" s="1"/>
  <c r="BD103" i="1"/>
  <c r="BC80" i="6" s="1"/>
  <c r="BG103" i="1"/>
  <c r="BF80" i="6" s="1"/>
  <c r="BB103" i="1"/>
  <c r="BA80" i="6" s="1"/>
  <c r="BA103" i="1"/>
  <c r="AZ80" i="6" s="1"/>
  <c r="AV103" i="1"/>
  <c r="AU80" i="6" s="1"/>
  <c r="BC103" i="1"/>
  <c r="BB80" i="6" s="1"/>
  <c r="AZ93" i="1"/>
  <c r="AY68" i="6" s="1"/>
  <c r="AY93" i="1"/>
  <c r="AX68" i="6" s="1"/>
  <c r="BU93" i="1"/>
  <c r="AV93" i="1"/>
  <c r="AU68" i="6" s="1"/>
  <c r="BF93" i="1"/>
  <c r="BE68" i="6" s="1"/>
  <c r="BE93" i="1"/>
  <c r="BD68" i="6" s="1"/>
  <c r="BG93" i="1"/>
  <c r="BF68" i="6" s="1"/>
  <c r="BB93" i="1"/>
  <c r="BA68" i="6" s="1"/>
  <c r="BA93" i="1"/>
  <c r="AZ68" i="6" s="1"/>
  <c r="BD93" i="1"/>
  <c r="BC68" i="6" s="1"/>
  <c r="BC93" i="1"/>
  <c r="BB68" i="6" s="1"/>
  <c r="AX93" i="1"/>
  <c r="AW68" i="6" s="1"/>
  <c r="AW93" i="1"/>
  <c r="AV68" i="6" s="1"/>
  <c r="BC46" i="1"/>
  <c r="BB21" i="6" s="1"/>
  <c r="AY46" i="1"/>
  <c r="AX21" i="6" s="1"/>
  <c r="BE46" i="1"/>
  <c r="BD21" i="6" s="1"/>
  <c r="AX46" i="1"/>
  <c r="AW21" i="6" s="1"/>
  <c r="BU46" i="1"/>
  <c r="BG46" i="1"/>
  <c r="BF21" i="6" s="1"/>
  <c r="AW46" i="1"/>
  <c r="AV21" i="6" s="1"/>
  <c r="AV46" i="1"/>
  <c r="AU21" i="6" s="1"/>
  <c r="BB46" i="1"/>
  <c r="BA21" i="6" s="1"/>
  <c r="BD46" i="1"/>
  <c r="BC21" i="6" s="1"/>
  <c r="AZ46" i="1"/>
  <c r="AY21" i="6" s="1"/>
  <c r="BF46" i="1"/>
  <c r="BE21" i="6" s="1"/>
  <c r="BA46" i="1"/>
  <c r="AZ21" i="6" s="1"/>
  <c r="BG52" i="1"/>
  <c r="BF25" i="6" s="1"/>
  <c r="BB52" i="1"/>
  <c r="BA25" i="6" s="1"/>
  <c r="BA52" i="1"/>
  <c r="AZ25" i="6" s="1"/>
  <c r="BD52" i="1"/>
  <c r="BC25" i="6" s="1"/>
  <c r="BC52" i="1"/>
  <c r="BB25" i="6" s="1"/>
  <c r="AX52" i="1"/>
  <c r="AW25" i="6" s="1"/>
  <c r="AW52" i="1"/>
  <c r="AV25" i="6" s="1"/>
  <c r="AZ52" i="1"/>
  <c r="AY25" i="6" s="1"/>
  <c r="AY52" i="1"/>
  <c r="AX25" i="6" s="1"/>
  <c r="BU52" i="1"/>
  <c r="AV52" i="1"/>
  <c r="AU25" i="6" s="1"/>
  <c r="BF52" i="1"/>
  <c r="BE25" i="6" s="1"/>
  <c r="BE52" i="1"/>
  <c r="BD25" i="6" s="1"/>
  <c r="X91" i="1"/>
  <c r="X69" i="6"/>
  <c r="X70" i="6" s="1"/>
  <c r="X26" i="6"/>
  <c r="X27" i="6" s="1"/>
  <c r="X97" i="1"/>
  <c r="AF20" i="1"/>
  <c r="AD29" i="4"/>
  <c r="U113" i="1"/>
  <c r="S34" i="5"/>
  <c r="K65" i="9"/>
  <c r="E65" i="9"/>
  <c r="J65" i="9"/>
  <c r="I65" i="9"/>
  <c r="K90" i="9"/>
  <c r="G90" i="9"/>
  <c r="J90" i="9"/>
  <c r="F90" i="9"/>
  <c r="I90" i="9"/>
  <c r="E90" i="9"/>
  <c r="K64" i="9"/>
  <c r="E64" i="9"/>
  <c r="J64" i="9"/>
  <c r="I64" i="9"/>
  <c r="C92" i="9"/>
  <c r="D91" i="9"/>
  <c r="H91" i="9" s="1"/>
  <c r="D78" i="9"/>
  <c r="G78" i="9" s="1"/>
  <c r="C79" i="9"/>
  <c r="I77" i="9"/>
  <c r="K77" i="9"/>
  <c r="F77" i="9"/>
  <c r="J77" i="9"/>
  <c r="E77" i="9"/>
  <c r="BQ100" i="1" l="1"/>
  <c r="BP77" i="6" s="1"/>
  <c r="BT77" i="6"/>
  <c r="BT100" i="1"/>
  <c r="BS77" i="6" s="1"/>
  <c r="BO100" i="1"/>
  <c r="BN77" i="6" s="1"/>
  <c r="BK100" i="1"/>
  <c r="BJ77" i="6" s="1"/>
  <c r="BJ100" i="1"/>
  <c r="BI77" i="6" s="1"/>
  <c r="BN100" i="1"/>
  <c r="BM77" i="6" s="1"/>
  <c r="BP100" i="1"/>
  <c r="BO77" i="6" s="1"/>
  <c r="BR100" i="1"/>
  <c r="BQ77" i="6" s="1"/>
  <c r="BS100" i="1"/>
  <c r="BR77" i="6" s="1"/>
  <c r="BL100" i="1"/>
  <c r="BK77" i="6" s="1"/>
  <c r="BM100" i="1"/>
  <c r="BL77" i="6" s="1"/>
  <c r="BI100" i="1"/>
  <c r="BH77" i="6" s="1"/>
  <c r="BG80" i="6"/>
  <c r="BG68" i="6"/>
  <c r="BG64" i="6"/>
  <c r="BG25" i="6"/>
  <c r="BG21" i="6"/>
  <c r="W27" i="6"/>
  <c r="AA3" i="6"/>
  <c r="BO46" i="1"/>
  <c r="BN21" i="6" s="1"/>
  <c r="BP46" i="1"/>
  <c r="BO21" i="6" s="1"/>
  <c r="BM46" i="1"/>
  <c r="BL21" i="6" s="1"/>
  <c r="BJ46" i="1"/>
  <c r="BI21" i="6" s="1"/>
  <c r="BK46" i="1"/>
  <c r="BJ21" i="6" s="1"/>
  <c r="BI46" i="1"/>
  <c r="BH21" i="6" s="1"/>
  <c r="BN46" i="1"/>
  <c r="BM21" i="6" s="1"/>
  <c r="BR46" i="1"/>
  <c r="BQ21" i="6" s="1"/>
  <c r="BQ46" i="1"/>
  <c r="BP21" i="6" s="1"/>
  <c r="BT46" i="1"/>
  <c r="BS21" i="6" s="1"/>
  <c r="BS46" i="1"/>
  <c r="BR21" i="6" s="1"/>
  <c r="BL46" i="1"/>
  <c r="BK21" i="6" s="1"/>
  <c r="Y22" i="6"/>
  <c r="Y23" i="6" s="1"/>
  <c r="Y50" i="1"/>
  <c r="Y69" i="6"/>
  <c r="Y70" i="6" s="1"/>
  <c r="Y97" i="1"/>
  <c r="BK52" i="1"/>
  <c r="BJ25" i="6" s="1"/>
  <c r="BL52" i="1"/>
  <c r="BK25" i="6" s="1"/>
  <c r="BR52" i="1"/>
  <c r="BQ25" i="6" s="1"/>
  <c r="BM52" i="1"/>
  <c r="BL25" i="6" s="1"/>
  <c r="BS52" i="1"/>
  <c r="BR25" i="6" s="1"/>
  <c r="BN52" i="1"/>
  <c r="BM25" i="6" s="1"/>
  <c r="BI52" i="1"/>
  <c r="BH25" i="6" s="1"/>
  <c r="BP52" i="1"/>
  <c r="BO25" i="6" s="1"/>
  <c r="BQ52" i="1"/>
  <c r="BP25" i="6" s="1"/>
  <c r="BT52" i="1"/>
  <c r="BS25" i="6" s="1"/>
  <c r="BO52" i="1"/>
  <c r="BN25" i="6" s="1"/>
  <c r="BJ52" i="1"/>
  <c r="BI25" i="6" s="1"/>
  <c r="BL93" i="1"/>
  <c r="BK68" i="6" s="1"/>
  <c r="BR93" i="1"/>
  <c r="BQ68" i="6" s="1"/>
  <c r="BM93" i="1"/>
  <c r="BL68" i="6" s="1"/>
  <c r="BS93" i="1"/>
  <c r="BR68" i="6" s="1"/>
  <c r="BN93" i="1"/>
  <c r="BM68" i="6" s="1"/>
  <c r="BI93" i="1"/>
  <c r="BH68" i="6" s="1"/>
  <c r="BT93" i="1"/>
  <c r="BS68" i="6" s="1"/>
  <c r="BO93" i="1"/>
  <c r="BN68" i="6" s="1"/>
  <c r="BJ93" i="1"/>
  <c r="BI68" i="6" s="1"/>
  <c r="BP93" i="1"/>
  <c r="BO68" i="6" s="1"/>
  <c r="BK93" i="1"/>
  <c r="BJ68" i="6" s="1"/>
  <c r="BQ93" i="1"/>
  <c r="BP68" i="6" s="1"/>
  <c r="BS87" i="1"/>
  <c r="BR64" i="6" s="1"/>
  <c r="BN87" i="1"/>
  <c r="BM64" i="6" s="1"/>
  <c r="BI87" i="1"/>
  <c r="BH64" i="6" s="1"/>
  <c r="BT87" i="1"/>
  <c r="BS64" i="6" s="1"/>
  <c r="BO87" i="1"/>
  <c r="BN64" i="6" s="1"/>
  <c r="BJ87" i="1"/>
  <c r="BI64" i="6" s="1"/>
  <c r="BP87" i="1"/>
  <c r="BO64" i="6" s="1"/>
  <c r="BK87" i="1"/>
  <c r="BJ64" i="6" s="1"/>
  <c r="BQ87" i="1"/>
  <c r="BP64" i="6" s="1"/>
  <c r="BL87" i="1"/>
  <c r="BK64" i="6" s="1"/>
  <c r="BR87" i="1"/>
  <c r="BQ64" i="6" s="1"/>
  <c r="BM87" i="1"/>
  <c r="BL64" i="6" s="1"/>
  <c r="Y26" i="6"/>
  <c r="Y27" i="6" s="1"/>
  <c r="Y56" i="1"/>
  <c r="BO103" i="1"/>
  <c r="BN80" i="6" s="1"/>
  <c r="BJ103" i="1"/>
  <c r="BI80" i="6" s="1"/>
  <c r="BT103" i="1"/>
  <c r="BS80" i="6" s="1"/>
  <c r="BK103" i="1"/>
  <c r="BJ80" i="6" s="1"/>
  <c r="BQ103" i="1"/>
  <c r="BP80" i="6" s="1"/>
  <c r="BP103" i="1"/>
  <c r="BO80" i="6" s="1"/>
  <c r="BR103" i="1"/>
  <c r="BQ80" i="6" s="1"/>
  <c r="BM103" i="1"/>
  <c r="BL80" i="6" s="1"/>
  <c r="BL103" i="1"/>
  <c r="BK80" i="6" s="1"/>
  <c r="BS103" i="1"/>
  <c r="BR80" i="6" s="1"/>
  <c r="BN103" i="1"/>
  <c r="BM80" i="6" s="1"/>
  <c r="BI103" i="1"/>
  <c r="BH80" i="6" s="1"/>
  <c r="Z81" i="6"/>
  <c r="Z82" i="6" s="1"/>
  <c r="Z84" i="6" s="1"/>
  <c r="Z22" i="5" s="1"/>
  <c r="Z107" i="1"/>
  <c r="Y65" i="6"/>
  <c r="Y66" i="6" s="1"/>
  <c r="Y91" i="1"/>
  <c r="AG20" i="1"/>
  <c r="AE29" i="4"/>
  <c r="V113" i="1"/>
  <c r="T34" i="5"/>
  <c r="K91" i="9"/>
  <c r="G91" i="9"/>
  <c r="J91" i="9"/>
  <c r="F91" i="9"/>
  <c r="I91" i="9"/>
  <c r="E91" i="9"/>
  <c r="C93" i="9"/>
  <c r="D92" i="9"/>
  <c r="H92" i="9" s="1"/>
  <c r="D79" i="9"/>
  <c r="G79" i="9" s="1"/>
  <c r="C80" i="9"/>
  <c r="D80" i="9" s="1"/>
  <c r="G80" i="9" s="1"/>
  <c r="I78" i="9"/>
  <c r="K78" i="9"/>
  <c r="F78" i="9"/>
  <c r="J78" i="9"/>
  <c r="E78" i="9"/>
  <c r="BT64" i="6" l="1"/>
  <c r="BT80" i="6"/>
  <c r="BT68" i="6"/>
  <c r="BT25" i="6"/>
  <c r="BT21" i="6"/>
  <c r="AB3" i="6"/>
  <c r="Z65" i="6"/>
  <c r="Z66" i="6" s="1"/>
  <c r="Z91" i="1"/>
  <c r="Z26" i="6"/>
  <c r="Z27" i="6" s="1"/>
  <c r="Z56" i="1"/>
  <c r="AA81" i="6"/>
  <c r="AA82" i="6" s="1"/>
  <c r="AA84" i="6" s="1"/>
  <c r="AA22" i="5" s="1"/>
  <c r="AA107" i="1"/>
  <c r="Z69" i="6"/>
  <c r="Z70" i="6" s="1"/>
  <c r="Z97" i="1"/>
  <c r="Z22" i="6"/>
  <c r="Z23" i="6" s="1"/>
  <c r="Z50" i="1"/>
  <c r="AI20" i="1"/>
  <c r="AF29" i="4"/>
  <c r="AG29" i="4" s="1"/>
  <c r="W113" i="1"/>
  <c r="U34" i="5"/>
  <c r="J92" i="9"/>
  <c r="F92" i="9"/>
  <c r="I92" i="9"/>
  <c r="E92" i="9"/>
  <c r="K92" i="9"/>
  <c r="G92" i="9"/>
  <c r="C94" i="9"/>
  <c r="D93" i="9"/>
  <c r="H93" i="9" s="1"/>
  <c r="I80" i="9"/>
  <c r="K80" i="9"/>
  <c r="F80" i="9"/>
  <c r="J80" i="9"/>
  <c r="E80" i="9"/>
  <c r="I79" i="9"/>
  <c r="K79" i="9"/>
  <c r="F79" i="9"/>
  <c r="J79" i="9"/>
  <c r="E79" i="9"/>
  <c r="AC3" i="6" l="1"/>
  <c r="AA69" i="6"/>
  <c r="AA70" i="6" s="1"/>
  <c r="AA97" i="1"/>
  <c r="AA65" i="6"/>
  <c r="AA66" i="6" s="1"/>
  <c r="AA91" i="1"/>
  <c r="AA22" i="6"/>
  <c r="AA23" i="6" s="1"/>
  <c r="AA50" i="1"/>
  <c r="AB81" i="6"/>
  <c r="AB82" i="6" s="1"/>
  <c r="AB84" i="6" s="1"/>
  <c r="AB22" i="5" s="1"/>
  <c r="AB107" i="1"/>
  <c r="AA26" i="6"/>
  <c r="AA27" i="6" s="1"/>
  <c r="AA56" i="1"/>
  <c r="AJ20" i="1"/>
  <c r="AH29" i="4"/>
  <c r="X113" i="1"/>
  <c r="V34" i="5"/>
  <c r="I93" i="9"/>
  <c r="E93" i="9"/>
  <c r="K93" i="9"/>
  <c r="G93" i="9"/>
  <c r="J93" i="9"/>
  <c r="F93" i="9"/>
  <c r="C95" i="9"/>
  <c r="D95" i="9" s="1"/>
  <c r="H95" i="9" s="1"/>
  <c r="D94" i="9"/>
  <c r="H94" i="9" s="1"/>
  <c r="AD3" i="6" l="1"/>
  <c r="AB22" i="6"/>
  <c r="AB23" i="6" s="1"/>
  <c r="AB50" i="1"/>
  <c r="AB65" i="6"/>
  <c r="AB66" i="6" s="1"/>
  <c r="AB91" i="1"/>
  <c r="AB26" i="6"/>
  <c r="AB27" i="6" s="1"/>
  <c r="AB56" i="1"/>
  <c r="AB69" i="6"/>
  <c r="AB70" i="6" s="1"/>
  <c r="AB97" i="1"/>
  <c r="AC81" i="6"/>
  <c r="AC82" i="6" s="1"/>
  <c r="AC84" i="6" s="1"/>
  <c r="AC22" i="5" s="1"/>
  <c r="AC107" i="1"/>
  <c r="AK20" i="1"/>
  <c r="AI29" i="4"/>
  <c r="Y113" i="1"/>
  <c r="W34" i="5"/>
  <c r="K94" i="9"/>
  <c r="G94" i="9"/>
  <c r="J94" i="9"/>
  <c r="F94" i="9"/>
  <c r="I94" i="9"/>
  <c r="E94" i="9"/>
  <c r="K95" i="9"/>
  <c r="G95" i="9"/>
  <c r="J95" i="9"/>
  <c r="F95" i="9"/>
  <c r="I95" i="9"/>
  <c r="E95" i="9"/>
  <c r="AE3" i="6" l="1"/>
  <c r="AC69" i="6"/>
  <c r="AC70" i="6" s="1"/>
  <c r="AC97" i="1"/>
  <c r="AD81" i="6"/>
  <c r="AD82" i="6" s="1"/>
  <c r="AD84" i="6" s="1"/>
  <c r="AD22" i="5" s="1"/>
  <c r="AD107" i="1"/>
  <c r="AC22" i="6"/>
  <c r="AC23" i="6" s="1"/>
  <c r="AC50" i="1"/>
  <c r="AC65" i="6"/>
  <c r="AC66" i="6" s="1"/>
  <c r="AC91" i="1"/>
  <c r="AC26" i="6"/>
  <c r="AC27" i="6" s="1"/>
  <c r="AC56" i="1"/>
  <c r="AL20" i="1"/>
  <c r="AJ29" i="4"/>
  <c r="Z113" i="1"/>
  <c r="X34" i="5"/>
  <c r="AF3" i="6" l="1"/>
  <c r="AD26" i="6"/>
  <c r="AD27" i="6" s="1"/>
  <c r="AD56" i="1"/>
  <c r="AE81" i="6"/>
  <c r="AE82" i="6" s="1"/>
  <c r="AE84" i="6" s="1"/>
  <c r="AE22" i="5" s="1"/>
  <c r="AE107" i="1"/>
  <c r="AD22" i="6"/>
  <c r="AD23" i="6" s="1"/>
  <c r="AD50" i="1"/>
  <c r="AD65" i="6"/>
  <c r="AD66" i="6" s="1"/>
  <c r="AD91" i="1"/>
  <c r="AD69" i="6"/>
  <c r="AD70" i="6" s="1"/>
  <c r="AD97" i="1"/>
  <c r="AM20" i="1"/>
  <c r="AK29" i="4"/>
  <c r="AA113" i="1"/>
  <c r="Y34" i="5"/>
  <c r="AH3" i="6" l="1"/>
  <c r="AE69" i="6"/>
  <c r="AE70" i="6" s="1"/>
  <c r="AE97" i="1"/>
  <c r="AF81" i="6"/>
  <c r="AF107" i="1"/>
  <c r="AE26" i="6"/>
  <c r="AE27" i="6" s="1"/>
  <c r="AE56" i="1"/>
  <c r="AE22" i="6"/>
  <c r="AE23" i="6" s="1"/>
  <c r="AE50" i="1"/>
  <c r="AE65" i="6"/>
  <c r="AE66" i="6" s="1"/>
  <c r="AE91" i="1"/>
  <c r="AN20" i="1"/>
  <c r="AL29" i="4"/>
  <c r="AB113" i="1"/>
  <c r="Z34" i="5"/>
  <c r="AF82" i="6" l="1"/>
  <c r="AG81" i="6"/>
  <c r="AI3" i="6"/>
  <c r="AF26" i="6"/>
  <c r="AF56" i="1"/>
  <c r="AH105" i="1"/>
  <c r="AI105" i="1" s="1"/>
  <c r="AJ105" i="1" s="1"/>
  <c r="AK105" i="1" s="1"/>
  <c r="AL105" i="1" s="1"/>
  <c r="AM105" i="1" s="1"/>
  <c r="AN105" i="1" s="1"/>
  <c r="AO105" i="1" s="1"/>
  <c r="AP105" i="1" s="1"/>
  <c r="AQ105" i="1" s="1"/>
  <c r="AR105" i="1" s="1"/>
  <c r="AS105" i="1" s="1"/>
  <c r="AT105" i="1" s="1"/>
  <c r="AG107" i="1"/>
  <c r="AH107" i="1" s="1"/>
  <c r="AF22" i="6"/>
  <c r="AF50" i="1"/>
  <c r="AF65" i="6"/>
  <c r="AF91" i="1"/>
  <c r="AF69" i="6"/>
  <c r="AF97" i="1"/>
  <c r="AO20" i="1"/>
  <c r="AM29" i="4"/>
  <c r="AC113" i="1"/>
  <c r="AA34" i="5"/>
  <c r="AG82" i="6" l="1"/>
  <c r="AG84" i="6" s="1"/>
  <c r="AG22" i="5" s="1"/>
  <c r="AF84" i="6"/>
  <c r="AF22" i="5" s="1"/>
  <c r="AF70" i="6"/>
  <c r="AG69" i="6"/>
  <c r="AF66" i="6"/>
  <c r="AG66" i="6" s="1"/>
  <c r="AG65" i="6"/>
  <c r="AF23" i="6"/>
  <c r="AG23" i="6" s="1"/>
  <c r="AG22" i="6"/>
  <c r="AF27" i="6"/>
  <c r="AG27" i="6" s="1"/>
  <c r="AG26" i="6"/>
  <c r="AJ3" i="6"/>
  <c r="AG50" i="1"/>
  <c r="AH50" i="1" s="1"/>
  <c r="AG91" i="1"/>
  <c r="AH91" i="1" s="1"/>
  <c r="AG97" i="1"/>
  <c r="AH97" i="1" s="1"/>
  <c r="AG56" i="1"/>
  <c r="AH56" i="1" s="1"/>
  <c r="AH81" i="6"/>
  <c r="AP20" i="1"/>
  <c r="AN29" i="4"/>
  <c r="AD113" i="1"/>
  <c r="AB34" i="5"/>
  <c r="AG70" i="6" l="1"/>
  <c r="AH82" i="6"/>
  <c r="AH84" i="6" s="1"/>
  <c r="AH22" i="5" s="1"/>
  <c r="AK3" i="6"/>
  <c r="AH69" i="6"/>
  <c r="AH26" i="6"/>
  <c r="AI81" i="6"/>
  <c r="AI82" i="6" s="1"/>
  <c r="AI84" i="6" s="1"/>
  <c r="AI22" i="5" s="1"/>
  <c r="AI107" i="1"/>
  <c r="AH22" i="6"/>
  <c r="AH65" i="6"/>
  <c r="AQ20" i="1"/>
  <c r="AO29" i="4"/>
  <c r="AE113" i="1"/>
  <c r="AC34" i="5"/>
  <c r="AH70" i="6" l="1"/>
  <c r="AH66" i="6"/>
  <c r="AH23" i="6"/>
  <c r="AH27" i="6"/>
  <c r="AL3" i="6"/>
  <c r="AI22" i="6"/>
  <c r="AI23" i="6" s="1"/>
  <c r="AI50" i="1"/>
  <c r="AI26" i="6"/>
  <c r="AI27" i="6" s="1"/>
  <c r="AI56" i="1"/>
  <c r="AI65" i="6"/>
  <c r="AI66" i="6" s="1"/>
  <c r="AI91" i="1"/>
  <c r="AJ81" i="6"/>
  <c r="AJ82" i="6" s="1"/>
  <c r="AJ84" i="6" s="1"/>
  <c r="AJ22" i="5" s="1"/>
  <c r="AJ107" i="1"/>
  <c r="AI69" i="6"/>
  <c r="AI70" i="6" s="1"/>
  <c r="AI97" i="1"/>
  <c r="AR20" i="1"/>
  <c r="AP29" i="4"/>
  <c r="AF113" i="1"/>
  <c r="AD34" i="5"/>
  <c r="AM3" i="6" l="1"/>
  <c r="AK81" i="6"/>
  <c r="AK82" i="6" s="1"/>
  <c r="AK84" i="6" s="1"/>
  <c r="AK22" i="5" s="1"/>
  <c r="AK107" i="1"/>
  <c r="AJ65" i="6"/>
  <c r="AJ91" i="1"/>
  <c r="AJ69" i="6"/>
  <c r="AJ70" i="6" s="1"/>
  <c r="AJ97" i="1"/>
  <c r="AJ26" i="6"/>
  <c r="AJ56" i="1"/>
  <c r="AJ22" i="6"/>
  <c r="AJ23" i="6" s="1"/>
  <c r="AJ50" i="1"/>
  <c r="AS20" i="1"/>
  <c r="AQ29" i="4"/>
  <c r="AG113" i="1"/>
  <c r="AE34" i="5"/>
  <c r="AJ66" i="6" l="1"/>
  <c r="AJ27" i="6"/>
  <c r="AN3" i="6"/>
  <c r="AL81" i="6"/>
  <c r="AL82" i="6" s="1"/>
  <c r="AL84" i="6" s="1"/>
  <c r="AL22" i="5" s="1"/>
  <c r="AL107" i="1"/>
  <c r="AK26" i="6"/>
  <c r="AK27" i="6" s="1"/>
  <c r="AK56" i="1"/>
  <c r="AK65" i="6"/>
  <c r="AK66" i="6" s="1"/>
  <c r="AK91" i="1"/>
  <c r="AK22" i="6"/>
  <c r="AK23" i="6" s="1"/>
  <c r="AK50" i="1"/>
  <c r="AK69" i="6"/>
  <c r="AK70" i="6" s="1"/>
  <c r="AK97" i="1"/>
  <c r="AT20" i="1"/>
  <c r="AR29" i="4"/>
  <c r="AH113" i="1"/>
  <c r="AF34" i="5"/>
  <c r="AO3" i="6" l="1"/>
  <c r="AL65" i="6"/>
  <c r="AL66" i="6" s="1"/>
  <c r="AL91" i="1"/>
  <c r="AL22" i="6"/>
  <c r="AL23" i="6" s="1"/>
  <c r="AL50" i="1"/>
  <c r="AL69" i="6"/>
  <c r="AL70" i="6" s="1"/>
  <c r="AL97" i="1"/>
  <c r="AM81" i="6"/>
  <c r="AM82" i="6" s="1"/>
  <c r="AM84" i="6" s="1"/>
  <c r="AM22" i="5" s="1"/>
  <c r="AM107" i="1"/>
  <c r="AL26" i="6"/>
  <c r="AL27" i="6" s="1"/>
  <c r="AL56" i="1"/>
  <c r="AV20" i="1"/>
  <c r="AS29" i="4"/>
  <c r="AT29" i="4" s="1"/>
  <c r="AI113" i="1"/>
  <c r="AG34" i="5"/>
  <c r="AP3" i="6" l="1"/>
  <c r="AM69" i="6"/>
  <c r="AM70" i="6" s="1"/>
  <c r="AM97" i="1"/>
  <c r="AM22" i="6"/>
  <c r="AM23" i="6" s="1"/>
  <c r="AM50" i="1"/>
  <c r="AN81" i="6"/>
  <c r="AN82" i="6" s="1"/>
  <c r="AN84" i="6" s="1"/>
  <c r="AN22" i="5" s="1"/>
  <c r="AN107" i="1"/>
  <c r="AM26" i="6"/>
  <c r="AM27" i="6" s="1"/>
  <c r="AM56" i="1"/>
  <c r="AM65" i="6"/>
  <c r="AM91" i="1"/>
  <c r="AW20" i="1"/>
  <c r="AU29" i="4"/>
  <c r="AJ113" i="1"/>
  <c r="AH34" i="5"/>
  <c r="AF40" i="1"/>
  <c r="AE17" i="6" s="1"/>
  <c r="AE53" i="6" s="1"/>
  <c r="AE20" i="5" s="1"/>
  <c r="BH41" i="1"/>
  <c r="AU40" i="1"/>
  <c r="V40" i="1"/>
  <c r="U17" i="6" s="1"/>
  <c r="U53" i="6" s="1"/>
  <c r="U20" i="5" s="1"/>
  <c r="AG40" i="1"/>
  <c r="AF17" i="6" s="1"/>
  <c r="AF53" i="6" s="1"/>
  <c r="AF20" i="5" s="1"/>
  <c r="AE40" i="1"/>
  <c r="AD17" i="6" s="1"/>
  <c r="AD53" i="6" s="1"/>
  <c r="AD20" i="5" s="1"/>
  <c r="AD40" i="1"/>
  <c r="AC17" i="6" s="1"/>
  <c r="AC53" i="6" s="1"/>
  <c r="AC20" i="5" s="1"/>
  <c r="AC40" i="1"/>
  <c r="AB17" i="6" s="1"/>
  <c r="AB53" i="6" s="1"/>
  <c r="AB20" i="5" s="1"/>
  <c r="AB40" i="1"/>
  <c r="AA17" i="6" s="1"/>
  <c r="AA53" i="6" s="1"/>
  <c r="AA20" i="5" s="1"/>
  <c r="AA40" i="1"/>
  <c r="Z17" i="6" s="1"/>
  <c r="Z53" i="6" s="1"/>
  <c r="Z20" i="5" s="1"/>
  <c r="Z40" i="1"/>
  <c r="Y17" i="6" s="1"/>
  <c r="Y53" i="6" s="1"/>
  <c r="Y20" i="5" s="1"/>
  <c r="Y40" i="1"/>
  <c r="X17" i="6" s="1"/>
  <c r="X53" i="6" s="1"/>
  <c r="X20" i="5" s="1"/>
  <c r="X40" i="1"/>
  <c r="W17" i="6" s="1"/>
  <c r="W53" i="6" s="1"/>
  <c r="W20" i="5" s="1"/>
  <c r="W40" i="1"/>
  <c r="V17" i="6" s="1"/>
  <c r="V53" i="6" s="1"/>
  <c r="V20" i="5" s="1"/>
  <c r="AG17" i="6" l="1"/>
  <c r="AG53" i="6" s="1"/>
  <c r="AG20" i="5" s="1"/>
  <c r="AM66" i="6"/>
  <c r="AQ3" i="6"/>
  <c r="AN26" i="6"/>
  <c r="AN27" i="6" s="1"/>
  <c r="AN56" i="1"/>
  <c r="AJ40" i="1"/>
  <c r="AI17" i="6" s="1"/>
  <c r="AI53" i="6" s="1"/>
  <c r="AI20" i="5" s="1"/>
  <c r="AN65" i="6"/>
  <c r="AN66" i="6" s="1"/>
  <c r="AN91" i="1"/>
  <c r="AN69" i="6"/>
  <c r="AN70" i="6" s="1"/>
  <c r="AN97" i="1"/>
  <c r="AN22" i="6"/>
  <c r="AN23" i="6" s="1"/>
  <c r="AN50" i="1"/>
  <c r="AO81" i="6"/>
  <c r="AO82" i="6" s="1"/>
  <c r="AO84" i="6" s="1"/>
  <c r="AO22" i="5" s="1"/>
  <c r="AO107" i="1"/>
  <c r="AX20" i="1"/>
  <c r="AV29" i="4"/>
  <c r="AK113" i="1"/>
  <c r="AI34" i="5"/>
  <c r="I40" i="1"/>
  <c r="H17" i="6" s="1"/>
  <c r="H53" i="6" s="1"/>
  <c r="H20" i="5" s="1"/>
  <c r="AI40" i="1"/>
  <c r="AH17" i="6" s="1"/>
  <c r="AH53" i="6" s="1"/>
  <c r="AH20" i="5" s="1"/>
  <c r="BH40" i="1"/>
  <c r="AQ40" i="1"/>
  <c r="AP17" i="6" s="1"/>
  <c r="AM40" i="1"/>
  <c r="AL17" i="6" s="1"/>
  <c r="AL53" i="6" s="1"/>
  <c r="AL20" i="5" s="1"/>
  <c r="AT40" i="1"/>
  <c r="AS17" i="6" s="1"/>
  <c r="AP40" i="1"/>
  <c r="AO17" i="6" s="1"/>
  <c r="AL40" i="1"/>
  <c r="AK17" i="6" s="1"/>
  <c r="AK53" i="6" s="1"/>
  <c r="AK20" i="5" s="1"/>
  <c r="AS40" i="1"/>
  <c r="AR17" i="6" s="1"/>
  <c r="AO40" i="1"/>
  <c r="AN17" i="6" s="1"/>
  <c r="AK40" i="1"/>
  <c r="AJ17" i="6" s="1"/>
  <c r="AJ53" i="6" s="1"/>
  <c r="AJ20" i="5" s="1"/>
  <c r="BU41" i="1"/>
  <c r="AR40" i="1"/>
  <c r="AQ17" i="6" s="1"/>
  <c r="AN40" i="1"/>
  <c r="AM17" i="6" s="1"/>
  <c r="AM53" i="6" s="1"/>
  <c r="AM20" i="5" s="1"/>
  <c r="D7" i="6"/>
  <c r="D8" i="6" s="1"/>
  <c r="AN53" i="6" l="1"/>
  <c r="AN20" i="5" s="1"/>
  <c r="AT17" i="6"/>
  <c r="AR3" i="6"/>
  <c r="AW40" i="1"/>
  <c r="AV17" i="6" s="1"/>
  <c r="AO65" i="6"/>
  <c r="AO66" i="6" s="1"/>
  <c r="AO91" i="1"/>
  <c r="AO69" i="6"/>
  <c r="AO70" i="6" s="1"/>
  <c r="AO97" i="1"/>
  <c r="AO26" i="6"/>
  <c r="AO27" i="6" s="1"/>
  <c r="AO56" i="1"/>
  <c r="AP81" i="6"/>
  <c r="AP82" i="6" s="1"/>
  <c r="AP84" i="6" s="1"/>
  <c r="AP22" i="5" s="1"/>
  <c r="AP107" i="1"/>
  <c r="AO22" i="6"/>
  <c r="AO23" i="6" s="1"/>
  <c r="AO50" i="1"/>
  <c r="J40" i="1"/>
  <c r="I17" i="6" s="1"/>
  <c r="I53" i="6" s="1"/>
  <c r="I20" i="5" s="1"/>
  <c r="D12" i="5"/>
  <c r="AY20" i="1"/>
  <c r="AW29" i="4"/>
  <c r="BF40" i="1"/>
  <c r="BE17" i="6" s="1"/>
  <c r="AZ40" i="1"/>
  <c r="AY17" i="6" s="1"/>
  <c r="AL113" i="1"/>
  <c r="AJ34" i="5"/>
  <c r="AY40" i="1"/>
  <c r="AX17" i="6" s="1"/>
  <c r="AV40" i="1"/>
  <c r="AU17" i="6" s="1"/>
  <c r="BG40" i="1"/>
  <c r="BF17" i="6" s="1"/>
  <c r="BA40" i="1"/>
  <c r="AZ17" i="6" s="1"/>
  <c r="AX40" i="1"/>
  <c r="AW17" i="6" s="1"/>
  <c r="BU40" i="1"/>
  <c r="BM40" i="1" s="1"/>
  <c r="BL17" i="6" s="1"/>
  <c r="BB40" i="1"/>
  <c r="BA17" i="6" s="1"/>
  <c r="BC40" i="1"/>
  <c r="BB17" i="6" s="1"/>
  <c r="BD40" i="1"/>
  <c r="BC17" i="6" s="1"/>
  <c r="BE40" i="1"/>
  <c r="BD17" i="6" s="1"/>
  <c r="E7" i="6"/>
  <c r="AI13" i="1"/>
  <c r="AV13" i="1" s="1"/>
  <c r="BI13" i="1" s="1"/>
  <c r="AO53" i="6" l="1"/>
  <c r="AO20" i="5" s="1"/>
  <c r="K40" i="1"/>
  <c r="J17" i="6" s="1"/>
  <c r="J53" i="6" s="1"/>
  <c r="J20" i="5" s="1"/>
  <c r="BG17" i="6"/>
  <c r="AS3" i="6"/>
  <c r="AQ81" i="6"/>
  <c r="AQ82" i="6" s="1"/>
  <c r="AQ84" i="6" s="1"/>
  <c r="AQ22" i="5" s="1"/>
  <c r="AQ107" i="1"/>
  <c r="AP22" i="6"/>
  <c r="AP23" i="6" s="1"/>
  <c r="AP50" i="1"/>
  <c r="AP65" i="6"/>
  <c r="AP66" i="6" s="1"/>
  <c r="AP91" i="1"/>
  <c r="AP69" i="6"/>
  <c r="AP70" i="6" s="1"/>
  <c r="AP97" i="1"/>
  <c r="AP26" i="6"/>
  <c r="AP27" i="6" s="1"/>
  <c r="AP56" i="1"/>
  <c r="E8" i="6"/>
  <c r="E12" i="5" s="1"/>
  <c r="AZ20" i="1"/>
  <c r="AX29" i="4"/>
  <c r="BS40" i="1"/>
  <c r="BR17" i="6" s="1"/>
  <c r="AM113" i="1"/>
  <c r="AK34" i="5"/>
  <c r="BT40" i="1"/>
  <c r="BS17" i="6" s="1"/>
  <c r="BO40" i="1"/>
  <c r="BN17" i="6" s="1"/>
  <c r="BK40" i="1"/>
  <c r="BJ17" i="6" s="1"/>
  <c r="BL40" i="1"/>
  <c r="BK17" i="6" s="1"/>
  <c r="BR40" i="1"/>
  <c r="BQ17" i="6" s="1"/>
  <c r="BQ40" i="1"/>
  <c r="BP17" i="6" s="1"/>
  <c r="BJ40" i="1"/>
  <c r="BI17" i="6" s="1"/>
  <c r="BP40" i="1"/>
  <c r="BO17" i="6" s="1"/>
  <c r="BN40" i="1"/>
  <c r="BM17" i="6" s="1"/>
  <c r="BI40" i="1"/>
  <c r="BH17" i="6" s="1"/>
  <c r="G7" i="6"/>
  <c r="G8" i="6" s="1"/>
  <c r="AP53" i="6" l="1"/>
  <c r="AP20" i="5" s="1"/>
  <c r="L40" i="1"/>
  <c r="K17" i="6" s="1"/>
  <c r="K53" i="6" s="1"/>
  <c r="K20" i="5" s="1"/>
  <c r="BT17" i="6"/>
  <c r="AU3" i="6"/>
  <c r="AQ26" i="6"/>
  <c r="AQ27" i="6" s="1"/>
  <c r="AQ56" i="1"/>
  <c r="AQ22" i="6"/>
  <c r="AQ23" i="6" s="1"/>
  <c r="AQ50" i="1"/>
  <c r="AQ65" i="6"/>
  <c r="AQ66" i="6" s="1"/>
  <c r="AQ91" i="1"/>
  <c r="AQ69" i="6"/>
  <c r="AQ70" i="6" s="1"/>
  <c r="AQ97" i="1"/>
  <c r="AR81" i="6"/>
  <c r="AR82" i="6" s="1"/>
  <c r="AR84" i="6" s="1"/>
  <c r="AR22" i="5" s="1"/>
  <c r="AR107" i="1"/>
  <c r="BA20" i="1"/>
  <c r="AY29" i="4"/>
  <c r="AN113" i="1"/>
  <c r="AL34" i="5"/>
  <c r="F7" i="6"/>
  <c r="M31" i="1"/>
  <c r="L7" i="6" s="1"/>
  <c r="L8" i="6" s="1"/>
  <c r="G12" i="5"/>
  <c r="AQ53" i="6" l="1"/>
  <c r="AQ20" i="5" s="1"/>
  <c r="M40" i="1"/>
  <c r="L17" i="6" s="1"/>
  <c r="L53" i="6" s="1"/>
  <c r="L20" i="5" s="1"/>
  <c r="AV3" i="6"/>
  <c r="AR22" i="6"/>
  <c r="AR23" i="6" s="1"/>
  <c r="AR50" i="1"/>
  <c r="AR65" i="6"/>
  <c r="AR66" i="6" s="1"/>
  <c r="AR91" i="1"/>
  <c r="AR69" i="6"/>
  <c r="AR70" i="6" s="1"/>
  <c r="AR97" i="1"/>
  <c r="AS81" i="6"/>
  <c r="AS107" i="1"/>
  <c r="AR26" i="6"/>
  <c r="AR27" i="6" s="1"/>
  <c r="AR56" i="1"/>
  <c r="F8" i="6"/>
  <c r="F12" i="5" s="1"/>
  <c r="BB20" i="1"/>
  <c r="AZ29" i="4"/>
  <c r="T7" i="6"/>
  <c r="T8" i="6" s="1"/>
  <c r="AO113" i="1"/>
  <c r="AM34" i="5"/>
  <c r="J31" i="1"/>
  <c r="I7" i="6" s="1"/>
  <c r="I8" i="6" s="1"/>
  <c r="P31" i="1"/>
  <c r="O7" i="6" s="1"/>
  <c r="O8" i="6" s="1"/>
  <c r="K31" i="1"/>
  <c r="J7" i="6" s="1"/>
  <c r="J8" i="6" s="1"/>
  <c r="L31" i="1"/>
  <c r="K7" i="6" s="1"/>
  <c r="K8" i="6" s="1"/>
  <c r="O31" i="1"/>
  <c r="N7" i="6" s="1"/>
  <c r="N8" i="6" s="1"/>
  <c r="T31" i="1"/>
  <c r="N31" i="1"/>
  <c r="M7" i="6" s="1"/>
  <c r="M8" i="6" s="1"/>
  <c r="I31" i="1"/>
  <c r="H7" i="6" s="1"/>
  <c r="H8" i="6" s="1"/>
  <c r="Q31" i="1"/>
  <c r="P7" i="6" s="1"/>
  <c r="P8" i="6" s="1"/>
  <c r="S31" i="1"/>
  <c r="R7" i="6" s="1"/>
  <c r="R8" i="6" s="1"/>
  <c r="R31" i="1"/>
  <c r="Q7" i="6" s="1"/>
  <c r="Q8" i="6" s="1"/>
  <c r="I35" i="1"/>
  <c r="H10" i="6" s="1"/>
  <c r="AR53" i="6" l="1"/>
  <c r="AR20" i="5" s="1"/>
  <c r="N40" i="1"/>
  <c r="M17" i="6" s="1"/>
  <c r="M53" i="6" s="1"/>
  <c r="M20" i="5" s="1"/>
  <c r="AS82" i="6"/>
  <c r="AT81" i="6"/>
  <c r="AW3" i="6"/>
  <c r="AS22" i="6"/>
  <c r="AS50" i="1"/>
  <c r="AS65" i="6"/>
  <c r="AS91" i="1"/>
  <c r="AU105" i="1"/>
  <c r="AV105" i="1" s="1"/>
  <c r="AW105" i="1" s="1"/>
  <c r="AX105" i="1" s="1"/>
  <c r="AY105" i="1" s="1"/>
  <c r="AZ105" i="1" s="1"/>
  <c r="BA105" i="1" s="1"/>
  <c r="BB105" i="1" s="1"/>
  <c r="BC105" i="1" s="1"/>
  <c r="BD105" i="1" s="1"/>
  <c r="BE105" i="1" s="1"/>
  <c r="BF105" i="1" s="1"/>
  <c r="BG105" i="1" s="1"/>
  <c r="AT107" i="1"/>
  <c r="AU107" i="1" s="1"/>
  <c r="AS69" i="6"/>
  <c r="AS97" i="1"/>
  <c r="AS26" i="6"/>
  <c r="AS56" i="1"/>
  <c r="BC20" i="1"/>
  <c r="BA29" i="4"/>
  <c r="AP113" i="1"/>
  <c r="AN34" i="5"/>
  <c r="S7" i="6"/>
  <c r="S8" i="6" s="1"/>
  <c r="H12" i="5"/>
  <c r="J35" i="1"/>
  <c r="I10" i="6" s="1"/>
  <c r="AG7" i="6"/>
  <c r="AG8" i="6" s="1"/>
  <c r="Z31" i="1"/>
  <c r="Y7" i="6" s="1"/>
  <c r="Y8" i="6" s="1"/>
  <c r="Y31" i="1"/>
  <c r="X7" i="6" s="1"/>
  <c r="X8" i="6" s="1"/>
  <c r="AD31" i="1"/>
  <c r="AC7" i="6" s="1"/>
  <c r="AC8" i="6" s="1"/>
  <c r="AE31" i="1"/>
  <c r="AD7" i="6" s="1"/>
  <c r="AD8" i="6" s="1"/>
  <c r="AG31" i="1"/>
  <c r="AF31" i="1"/>
  <c r="AE7" i="6" s="1"/>
  <c r="AE8" i="6" s="1"/>
  <c r="AC31" i="1"/>
  <c r="AB7" i="6" s="1"/>
  <c r="AB8" i="6" s="1"/>
  <c r="V31" i="1"/>
  <c r="U7" i="6" s="1"/>
  <c r="U8" i="6" s="1"/>
  <c r="X31" i="1"/>
  <c r="W7" i="6" s="1"/>
  <c r="W8" i="6" s="1"/>
  <c r="W31" i="1"/>
  <c r="V7" i="6" s="1"/>
  <c r="V8" i="6" s="1"/>
  <c r="AB31" i="1"/>
  <c r="AA7" i="6" s="1"/>
  <c r="AA8" i="6" s="1"/>
  <c r="AA31" i="1"/>
  <c r="Z7" i="6" s="1"/>
  <c r="Z8" i="6" s="1"/>
  <c r="I12" i="5"/>
  <c r="AT82" i="6" l="1"/>
  <c r="AT84" i="6" s="1"/>
  <c r="AT22" i="5" s="1"/>
  <c r="AS84" i="6"/>
  <c r="AS22" i="5" s="1"/>
  <c r="O40" i="1"/>
  <c r="N17" i="6" s="1"/>
  <c r="N53" i="6" s="1"/>
  <c r="N20" i="5" s="1"/>
  <c r="AS70" i="6"/>
  <c r="AT69" i="6"/>
  <c r="AS66" i="6"/>
  <c r="AT66" i="6" s="1"/>
  <c r="AT65" i="6"/>
  <c r="AS23" i="6"/>
  <c r="AT22" i="6"/>
  <c r="AS27" i="6"/>
  <c r="AT27" i="6" s="1"/>
  <c r="AT26" i="6"/>
  <c r="AX3" i="6"/>
  <c r="AU81" i="6"/>
  <c r="AT97" i="1"/>
  <c r="AU97" i="1" s="1"/>
  <c r="AT56" i="1"/>
  <c r="AU56" i="1" s="1"/>
  <c r="AT50" i="1"/>
  <c r="AU50" i="1" s="1"/>
  <c r="AT91" i="1"/>
  <c r="AU91" i="1" s="1"/>
  <c r="BD20" i="1"/>
  <c r="BB29" i="4"/>
  <c r="AQ113" i="1"/>
  <c r="AO34" i="5"/>
  <c r="AF7" i="6"/>
  <c r="AF8" i="6" s="1"/>
  <c r="J12" i="5"/>
  <c r="K35" i="1"/>
  <c r="J10" i="6" s="1"/>
  <c r="AT70" i="6" l="1"/>
  <c r="AT23" i="6"/>
  <c r="AT53" i="6" s="1"/>
  <c r="AT20" i="5" s="1"/>
  <c r="AS53" i="6"/>
  <c r="AS20" i="5" s="1"/>
  <c r="P40" i="1"/>
  <c r="O17" i="6" s="1"/>
  <c r="O53" i="6" s="1"/>
  <c r="O20" i="5" s="1"/>
  <c r="AU82" i="6"/>
  <c r="AU84" i="6" s="1"/>
  <c r="AU22" i="5" s="1"/>
  <c r="AY3" i="6"/>
  <c r="AU65" i="6"/>
  <c r="AU69" i="6"/>
  <c r="AU26" i="6"/>
  <c r="AU22" i="6"/>
  <c r="AV81" i="6"/>
  <c r="AV82" i="6" s="1"/>
  <c r="AV84" i="6" s="1"/>
  <c r="AV22" i="5" s="1"/>
  <c r="AV107" i="1"/>
  <c r="BE20" i="1"/>
  <c r="BC29" i="4"/>
  <c r="AR113" i="1"/>
  <c r="AP34" i="5"/>
  <c r="AT7" i="6"/>
  <c r="AT8" i="6" s="1"/>
  <c r="AR31" i="1"/>
  <c r="AQ7" i="6" s="1"/>
  <c r="AQ8" i="6" s="1"/>
  <c r="AQ31" i="1"/>
  <c r="AP7" i="6" s="1"/>
  <c r="AP8" i="6" s="1"/>
  <c r="AN31" i="1"/>
  <c r="AM7" i="6" s="1"/>
  <c r="AM8" i="6" s="1"/>
  <c r="AL31" i="1"/>
  <c r="AK7" i="6" s="1"/>
  <c r="AK8" i="6" s="1"/>
  <c r="AI31" i="1"/>
  <c r="AH7" i="6" s="1"/>
  <c r="AH8" i="6" s="1"/>
  <c r="AP31" i="1"/>
  <c r="AO7" i="6" s="1"/>
  <c r="AO8" i="6" s="1"/>
  <c r="AK31" i="1"/>
  <c r="AJ7" i="6" s="1"/>
  <c r="AJ8" i="6" s="1"/>
  <c r="AJ31" i="1"/>
  <c r="AI7" i="6" s="1"/>
  <c r="AI8" i="6" s="1"/>
  <c r="AO31" i="1"/>
  <c r="AN7" i="6" s="1"/>
  <c r="AN8" i="6" s="1"/>
  <c r="AT31" i="1"/>
  <c r="AM31" i="1"/>
  <c r="AL7" i="6" s="1"/>
  <c r="AL8" i="6" s="1"/>
  <c r="AS31" i="1"/>
  <c r="AR7" i="6" s="1"/>
  <c r="AR8" i="6" s="1"/>
  <c r="L35" i="1"/>
  <c r="K10" i="6" s="1"/>
  <c r="K12" i="5"/>
  <c r="Q40" i="1" l="1"/>
  <c r="P17" i="6" s="1"/>
  <c r="P53" i="6" s="1"/>
  <c r="P20" i="5" s="1"/>
  <c r="AU70" i="6"/>
  <c r="AU66" i="6"/>
  <c r="AU23" i="6"/>
  <c r="AU27" i="6"/>
  <c r="AZ3" i="6"/>
  <c r="AW81" i="6"/>
  <c r="AW82" i="6" s="1"/>
  <c r="AW84" i="6" s="1"/>
  <c r="AW22" i="5" s="1"/>
  <c r="AW107" i="1"/>
  <c r="AV26" i="6"/>
  <c r="AV27" i="6" s="1"/>
  <c r="AV56" i="1"/>
  <c r="AV65" i="6"/>
  <c r="AV66" i="6" s="1"/>
  <c r="AV91" i="1"/>
  <c r="AV22" i="6"/>
  <c r="AV23" i="6" s="1"/>
  <c r="AV53" i="6" s="1"/>
  <c r="AV20" i="5" s="1"/>
  <c r="AV50" i="1"/>
  <c r="AV69" i="6"/>
  <c r="AV70" i="6" s="1"/>
  <c r="AV97" i="1"/>
  <c r="BF20" i="1"/>
  <c r="BD29" i="4"/>
  <c r="AS113" i="1"/>
  <c r="AQ34" i="5"/>
  <c r="AS7" i="6"/>
  <c r="AS8" i="6" s="1"/>
  <c r="M35" i="1"/>
  <c r="L10" i="6" s="1"/>
  <c r="L12" i="5"/>
  <c r="AU53" i="6" l="1"/>
  <c r="AU20" i="5" s="1"/>
  <c r="R40" i="1"/>
  <c r="Q17" i="6" s="1"/>
  <c r="Q53" i="6" s="1"/>
  <c r="Q20" i="5" s="1"/>
  <c r="BA3" i="6"/>
  <c r="AX81" i="6"/>
  <c r="AX82" i="6" s="1"/>
  <c r="AX84" i="6" s="1"/>
  <c r="AX22" i="5" s="1"/>
  <c r="AX107" i="1"/>
  <c r="AW26" i="6"/>
  <c r="AW27" i="6" s="1"/>
  <c r="AW56" i="1"/>
  <c r="AW22" i="6"/>
  <c r="AW23" i="6" s="1"/>
  <c r="AW50" i="1"/>
  <c r="AW65" i="6"/>
  <c r="AW66" i="6" s="1"/>
  <c r="AW91" i="1"/>
  <c r="AW69" i="6"/>
  <c r="AW70" i="6" s="1"/>
  <c r="AW97" i="1"/>
  <c r="BG20" i="1"/>
  <c r="BE29" i="4"/>
  <c r="AT113" i="1"/>
  <c r="AR34" i="5"/>
  <c r="M12" i="5"/>
  <c r="BG7" i="6"/>
  <c r="BG8" i="6" s="1"/>
  <c r="AX31" i="1"/>
  <c r="AW7" i="6" s="1"/>
  <c r="AW8" i="6" s="1"/>
  <c r="AW31" i="1"/>
  <c r="AV7" i="6" s="1"/>
  <c r="AV8" i="6" s="1"/>
  <c r="BB31" i="1"/>
  <c r="BA7" i="6" s="1"/>
  <c r="BA8" i="6" s="1"/>
  <c r="BG31" i="1"/>
  <c r="BA31" i="1"/>
  <c r="AZ7" i="6" s="1"/>
  <c r="AZ8" i="6" s="1"/>
  <c r="BD31" i="1"/>
  <c r="BC7" i="6" s="1"/>
  <c r="BC8" i="6" s="1"/>
  <c r="BF31" i="1"/>
  <c r="BE7" i="6" s="1"/>
  <c r="BE8" i="6" s="1"/>
  <c r="BE31" i="1"/>
  <c r="BD7" i="6" s="1"/>
  <c r="BD8" i="6" s="1"/>
  <c r="AY31" i="1"/>
  <c r="AX7" i="6" s="1"/>
  <c r="AX8" i="6" s="1"/>
  <c r="AV31" i="1"/>
  <c r="AU7" i="6" s="1"/>
  <c r="AU8" i="6" s="1"/>
  <c r="AZ31" i="1"/>
  <c r="AY7" i="6" s="1"/>
  <c r="AY8" i="6" s="1"/>
  <c r="BC31" i="1"/>
  <c r="BB7" i="6" s="1"/>
  <c r="BB8" i="6" s="1"/>
  <c r="N35" i="1"/>
  <c r="M10" i="6" s="1"/>
  <c r="AW53" i="6" l="1"/>
  <c r="AW20" i="5" s="1"/>
  <c r="S40" i="1"/>
  <c r="R17" i="6" s="1"/>
  <c r="R53" i="6" s="1"/>
  <c r="R20" i="5" s="1"/>
  <c r="BB3" i="6"/>
  <c r="AX22" i="6"/>
  <c r="AX23" i="6" s="1"/>
  <c r="AX50" i="1"/>
  <c r="AX26" i="6"/>
  <c r="AX27" i="6" s="1"/>
  <c r="AX56" i="1"/>
  <c r="AX65" i="6"/>
  <c r="AX66" i="6" s="1"/>
  <c r="AX91" i="1"/>
  <c r="AX69" i="6"/>
  <c r="AX70" i="6" s="1"/>
  <c r="AX97" i="1"/>
  <c r="AY81" i="6"/>
  <c r="AY82" i="6" s="1"/>
  <c r="AY84" i="6" s="1"/>
  <c r="AY22" i="5" s="1"/>
  <c r="AY107" i="1"/>
  <c r="BI20" i="1"/>
  <c r="BF29" i="4"/>
  <c r="BG29" i="4" s="1"/>
  <c r="AU113" i="1"/>
  <c r="AS34" i="5"/>
  <c r="O35" i="1"/>
  <c r="N10" i="6" s="1"/>
  <c r="BF7" i="6"/>
  <c r="BF8" i="6" s="1"/>
  <c r="N12" i="5"/>
  <c r="AX53" i="6" l="1"/>
  <c r="AX20" i="5" s="1"/>
  <c r="T40" i="1"/>
  <c r="S17" i="6" s="1"/>
  <c r="BC3" i="6"/>
  <c r="AZ81" i="6"/>
  <c r="AZ82" i="6" s="1"/>
  <c r="AZ84" i="6" s="1"/>
  <c r="AZ22" i="5" s="1"/>
  <c r="AZ107" i="1"/>
  <c r="AY22" i="6"/>
  <c r="AY23" i="6" s="1"/>
  <c r="AY50" i="1"/>
  <c r="AY26" i="6"/>
  <c r="AY56" i="1"/>
  <c r="AY69" i="6"/>
  <c r="AY70" i="6" s="1"/>
  <c r="AY97" i="1"/>
  <c r="AY65" i="6"/>
  <c r="AY66" i="6" s="1"/>
  <c r="AY91" i="1"/>
  <c r="U40" i="1"/>
  <c r="BJ20" i="1"/>
  <c r="BH29" i="4"/>
  <c r="AV113" i="1"/>
  <c r="AT34" i="5"/>
  <c r="BT7" i="6"/>
  <c r="BT8" i="6" s="1"/>
  <c r="BI31" i="1"/>
  <c r="BH7" i="6" s="1"/>
  <c r="BH8" i="6" s="1"/>
  <c r="BN31" i="1"/>
  <c r="BM7" i="6" s="1"/>
  <c r="BM8" i="6" s="1"/>
  <c r="BS31" i="1"/>
  <c r="BR7" i="6" s="1"/>
  <c r="BR8" i="6" s="1"/>
  <c r="BT31" i="1"/>
  <c r="BS7" i="6" s="1"/>
  <c r="BS8" i="6" s="1"/>
  <c r="BR31" i="1"/>
  <c r="BQ7" i="6" s="1"/>
  <c r="BQ8" i="6" s="1"/>
  <c r="BL31" i="1"/>
  <c r="BK7" i="6" s="1"/>
  <c r="BK8" i="6" s="1"/>
  <c r="BO31" i="1"/>
  <c r="BN7" i="6" s="1"/>
  <c r="BN8" i="6" s="1"/>
  <c r="BM31" i="1"/>
  <c r="BL7" i="6" s="1"/>
  <c r="BL8" i="6" s="1"/>
  <c r="BK31" i="1"/>
  <c r="BJ7" i="6" s="1"/>
  <c r="BJ8" i="6" s="1"/>
  <c r="BP31" i="1"/>
  <c r="BO7" i="6" s="1"/>
  <c r="BO8" i="6" s="1"/>
  <c r="BQ31" i="1"/>
  <c r="BP7" i="6" s="1"/>
  <c r="BP8" i="6" s="1"/>
  <c r="BJ31" i="1"/>
  <c r="BI7" i="6" s="1"/>
  <c r="BI8" i="6" s="1"/>
  <c r="O12" i="5"/>
  <c r="P35" i="1"/>
  <c r="O10" i="6" s="1"/>
  <c r="T17" i="6" l="1"/>
  <c r="T53" i="6" s="1"/>
  <c r="T20" i="5" s="1"/>
  <c r="S53" i="6"/>
  <c r="S20" i="5" s="1"/>
  <c r="AY27" i="6"/>
  <c r="AY53" i="6" s="1"/>
  <c r="AY20" i="5" s="1"/>
  <c r="BD3" i="6"/>
  <c r="AZ26" i="6"/>
  <c r="AZ27" i="6" s="1"/>
  <c r="AZ56" i="1"/>
  <c r="AZ69" i="6"/>
  <c r="AZ70" i="6" s="1"/>
  <c r="AZ97" i="1"/>
  <c r="AZ22" i="6"/>
  <c r="AZ23" i="6" s="1"/>
  <c r="AZ50" i="1"/>
  <c r="BA81" i="6"/>
  <c r="BA82" i="6" s="1"/>
  <c r="BA84" i="6" s="1"/>
  <c r="BA22" i="5" s="1"/>
  <c r="BA107" i="1"/>
  <c r="AZ65" i="6"/>
  <c r="AZ91" i="1"/>
  <c r="BK20" i="1"/>
  <c r="BI29" i="4"/>
  <c r="C47" i="10"/>
  <c r="AW113" i="1"/>
  <c r="AU34" i="5"/>
  <c r="P12" i="5"/>
  <c r="Q35" i="1"/>
  <c r="P10" i="6" s="1"/>
  <c r="AZ53" i="6" l="1"/>
  <c r="AZ20" i="5" s="1"/>
  <c r="AZ66" i="6"/>
  <c r="BE3" i="6"/>
  <c r="BB81" i="6"/>
  <c r="BB82" i="6" s="1"/>
  <c r="BB84" i="6" s="1"/>
  <c r="BB22" i="5" s="1"/>
  <c r="BB107" i="1"/>
  <c r="BA65" i="6"/>
  <c r="BA66" i="6" s="1"/>
  <c r="BA91" i="1"/>
  <c r="BA26" i="6"/>
  <c r="BA56" i="1"/>
  <c r="BA69" i="6"/>
  <c r="BA70" i="6" s="1"/>
  <c r="BA97" i="1"/>
  <c r="BA22" i="6"/>
  <c r="BA23" i="6" s="1"/>
  <c r="BA50" i="1"/>
  <c r="BL20" i="1"/>
  <c r="BJ29" i="4"/>
  <c r="AX113" i="1"/>
  <c r="AV34" i="5"/>
  <c r="R35" i="1"/>
  <c r="Q10" i="6" s="1"/>
  <c r="Q12" i="5"/>
  <c r="BA27" i="6" l="1"/>
  <c r="BA53" i="6" s="1"/>
  <c r="BA20" i="5" s="1"/>
  <c r="BF3" i="6"/>
  <c r="BB65" i="6"/>
  <c r="BB66" i="6" s="1"/>
  <c r="BB91" i="1"/>
  <c r="BB69" i="6"/>
  <c r="BB70" i="6" s="1"/>
  <c r="BB97" i="1"/>
  <c r="BB26" i="6"/>
  <c r="BB27" i="6" s="1"/>
  <c r="BB56" i="1"/>
  <c r="BB22" i="6"/>
  <c r="BB23" i="6" s="1"/>
  <c r="BB50" i="1"/>
  <c r="BC81" i="6"/>
  <c r="BC82" i="6" s="1"/>
  <c r="BC84" i="6" s="1"/>
  <c r="BC22" i="5" s="1"/>
  <c r="BC107" i="1"/>
  <c r="BM20" i="1"/>
  <c r="BK29" i="4"/>
  <c r="AY113" i="1"/>
  <c r="AW34" i="5"/>
  <c r="R12" i="5"/>
  <c r="S35" i="1"/>
  <c r="R10" i="6" s="1"/>
  <c r="BB53" i="6" l="1"/>
  <c r="BB20" i="5" s="1"/>
  <c r="BH3" i="6"/>
  <c r="BC69" i="6"/>
  <c r="BC70" i="6" s="1"/>
  <c r="BC97" i="1"/>
  <c r="BC26" i="6"/>
  <c r="BC27" i="6" s="1"/>
  <c r="BC56" i="1"/>
  <c r="BC22" i="6"/>
  <c r="BC23" i="6" s="1"/>
  <c r="BC50" i="1"/>
  <c r="BD81" i="6"/>
  <c r="BD82" i="6" s="1"/>
  <c r="BD84" i="6" s="1"/>
  <c r="BD22" i="5" s="1"/>
  <c r="BD107" i="1"/>
  <c r="BC65" i="6"/>
  <c r="BC66" i="6" s="1"/>
  <c r="BC91" i="1"/>
  <c r="BN20" i="1"/>
  <c r="BL29" i="4"/>
  <c r="AZ113" i="1"/>
  <c r="AX34" i="5"/>
  <c r="S12" i="5"/>
  <c r="T35" i="1"/>
  <c r="S10" i="6" s="1"/>
  <c r="BC53" i="6" l="1"/>
  <c r="BC20" i="5" s="1"/>
  <c r="BI3" i="6"/>
  <c r="BD26" i="6"/>
  <c r="BD27" i="6" s="1"/>
  <c r="BD56" i="1"/>
  <c r="BD22" i="6"/>
  <c r="BD23" i="6" s="1"/>
  <c r="BD50" i="1"/>
  <c r="BE81" i="6"/>
  <c r="BE82" i="6" s="1"/>
  <c r="BE84" i="6" s="1"/>
  <c r="BE22" i="5" s="1"/>
  <c r="BE107" i="1"/>
  <c r="BD65" i="6"/>
  <c r="BD66" i="6" s="1"/>
  <c r="BD91" i="1"/>
  <c r="BD69" i="6"/>
  <c r="BD70" i="6" s="1"/>
  <c r="BD97" i="1"/>
  <c r="BO20" i="1"/>
  <c r="BM29" i="4"/>
  <c r="C45" i="10"/>
  <c r="BA113" i="1"/>
  <c r="AY34" i="5"/>
  <c r="T12" i="5"/>
  <c r="U35" i="1"/>
  <c r="T10" i="6" s="1"/>
  <c r="BD53" i="6" l="1"/>
  <c r="BD20" i="5" s="1"/>
  <c r="BJ3" i="6"/>
  <c r="BE22" i="6"/>
  <c r="BE23" i="6" s="1"/>
  <c r="BE50" i="1"/>
  <c r="BF81" i="6"/>
  <c r="BF107" i="1"/>
  <c r="BE65" i="6"/>
  <c r="BE66" i="6" s="1"/>
  <c r="BE91" i="1"/>
  <c r="BE69" i="6"/>
  <c r="BE70" i="6" s="1"/>
  <c r="BE97" i="1"/>
  <c r="BE26" i="6"/>
  <c r="BE27" i="6" s="1"/>
  <c r="BE56" i="1"/>
  <c r="BP20" i="1"/>
  <c r="BN29" i="4"/>
  <c r="BB113" i="1"/>
  <c r="AZ34" i="5"/>
  <c r="U12" i="5"/>
  <c r="V35" i="1"/>
  <c r="U10" i="6" s="1"/>
  <c r="BE53" i="6" l="1"/>
  <c r="BE20" i="5" s="1"/>
  <c r="BF82" i="6"/>
  <c r="BG81" i="6"/>
  <c r="BK3" i="6"/>
  <c r="BH105" i="1"/>
  <c r="BI105" i="1" s="1"/>
  <c r="BJ105" i="1" s="1"/>
  <c r="BK105" i="1" s="1"/>
  <c r="BL105" i="1" s="1"/>
  <c r="BM105" i="1" s="1"/>
  <c r="BN105" i="1" s="1"/>
  <c r="BO105" i="1" s="1"/>
  <c r="BP105" i="1" s="1"/>
  <c r="BQ105" i="1" s="1"/>
  <c r="BR105" i="1" s="1"/>
  <c r="BS105" i="1" s="1"/>
  <c r="BT105" i="1" s="1"/>
  <c r="BG107" i="1"/>
  <c r="BH107" i="1" s="1"/>
  <c r="BF65" i="6"/>
  <c r="BF91" i="1"/>
  <c r="BF69" i="6"/>
  <c r="BF97" i="1"/>
  <c r="BF26" i="6"/>
  <c r="BF56" i="1"/>
  <c r="BF22" i="6"/>
  <c r="BF50" i="1"/>
  <c r="BQ20" i="1"/>
  <c r="BO29" i="4"/>
  <c r="BC113" i="1"/>
  <c r="BA34" i="5"/>
  <c r="W35" i="1"/>
  <c r="V10" i="6" s="1"/>
  <c r="V12" i="5"/>
  <c r="BG82" i="6" l="1"/>
  <c r="BG84" i="6" s="1"/>
  <c r="BG22" i="5" s="1"/>
  <c r="BF84" i="6"/>
  <c r="BF22" i="5" s="1"/>
  <c r="BF70" i="6"/>
  <c r="BG69" i="6"/>
  <c r="BF66" i="6"/>
  <c r="BG66" i="6" s="1"/>
  <c r="BG65" i="6"/>
  <c r="BF23" i="6"/>
  <c r="BG22" i="6"/>
  <c r="BF27" i="6"/>
  <c r="BG27" i="6" s="1"/>
  <c r="BG26" i="6"/>
  <c r="BL3" i="6"/>
  <c r="BG91" i="1"/>
  <c r="BH91" i="1" s="1"/>
  <c r="BG97" i="1"/>
  <c r="BH97" i="1" s="1"/>
  <c r="BG56" i="1"/>
  <c r="BH56" i="1" s="1"/>
  <c r="BG50" i="1"/>
  <c r="BH50" i="1" s="1"/>
  <c r="BH81" i="6"/>
  <c r="BR20" i="1"/>
  <c r="BP29" i="4"/>
  <c r="BD113" i="1"/>
  <c r="BB34" i="5"/>
  <c r="W12" i="5"/>
  <c r="X35" i="1"/>
  <c r="W10" i="6" s="1"/>
  <c r="BG70" i="6" l="1"/>
  <c r="BG23" i="6"/>
  <c r="BG53" i="6" s="1"/>
  <c r="BG20" i="5" s="1"/>
  <c r="BF53" i="6"/>
  <c r="BF20" i="5" s="1"/>
  <c r="BH82" i="6"/>
  <c r="BH84" i="6" s="1"/>
  <c r="BH22" i="5" s="1"/>
  <c r="BM3" i="6"/>
  <c r="BH69" i="6"/>
  <c r="BH26" i="6"/>
  <c r="BH22" i="6"/>
  <c r="BI81" i="6"/>
  <c r="BI82" i="6" s="1"/>
  <c r="BI84" i="6" s="1"/>
  <c r="BI22" i="5" s="1"/>
  <c r="BI107" i="1"/>
  <c r="BH65" i="6"/>
  <c r="BS20" i="1"/>
  <c r="BQ29" i="4"/>
  <c r="BE113" i="1"/>
  <c r="BC34" i="5"/>
  <c r="Y35" i="1"/>
  <c r="X10" i="6" s="1"/>
  <c r="X12" i="5"/>
  <c r="BH66" i="6" l="1"/>
  <c r="BH70" i="6"/>
  <c r="BH23" i="6"/>
  <c r="BH27" i="6"/>
  <c r="BN3" i="6"/>
  <c r="BJ81" i="6"/>
  <c r="BJ107" i="1"/>
  <c r="BI26" i="6"/>
  <c r="BI27" i="6" s="1"/>
  <c r="BI56" i="1"/>
  <c r="BI65" i="6"/>
  <c r="BI66" i="6" s="1"/>
  <c r="BI91" i="1"/>
  <c r="BI22" i="6"/>
  <c r="BI23" i="6" s="1"/>
  <c r="BI53" i="6" s="1"/>
  <c r="BI20" i="5" s="1"/>
  <c r="BI50" i="1"/>
  <c r="BI69" i="6"/>
  <c r="BI70" i="6" s="1"/>
  <c r="BI97" i="1"/>
  <c r="BT20" i="1"/>
  <c r="BS29" i="4" s="1"/>
  <c r="BR29" i="4"/>
  <c r="BF113" i="1"/>
  <c r="BD34" i="5"/>
  <c r="Y12" i="5"/>
  <c r="Z35" i="1"/>
  <c r="Y10" i="6" s="1"/>
  <c r="BH53" i="6" l="1"/>
  <c r="BH20" i="5" s="1"/>
  <c r="BJ82" i="6"/>
  <c r="BJ84" i="6" s="1"/>
  <c r="BJ22" i="5" s="1"/>
  <c r="BO3" i="6"/>
  <c r="BJ22" i="6"/>
  <c r="BJ23" i="6" s="1"/>
  <c r="BJ50" i="1"/>
  <c r="BJ65" i="6"/>
  <c r="BJ91" i="1"/>
  <c r="BJ69" i="6"/>
  <c r="BJ97" i="1"/>
  <c r="BK81" i="6"/>
  <c r="BK82" i="6" s="1"/>
  <c r="BK84" i="6" s="1"/>
  <c r="BK22" i="5" s="1"/>
  <c r="BK107" i="1"/>
  <c r="BJ26" i="6"/>
  <c r="BJ27" i="6" s="1"/>
  <c r="BJ56" i="1"/>
  <c r="BT29" i="4"/>
  <c r="BG113" i="1"/>
  <c r="BE34" i="5"/>
  <c r="AA35" i="1"/>
  <c r="Z10" i="6" s="1"/>
  <c r="Z12" i="5"/>
  <c r="BJ53" i="6" l="1"/>
  <c r="BJ20" i="5" s="1"/>
  <c r="BJ70" i="6"/>
  <c r="BJ66" i="6"/>
  <c r="BP3" i="6"/>
  <c r="BL81" i="6"/>
  <c r="BL107" i="1"/>
  <c r="BK22" i="6"/>
  <c r="BK23" i="6" s="1"/>
  <c r="BK50" i="1"/>
  <c r="BK26" i="6"/>
  <c r="BK27" i="6" s="1"/>
  <c r="BK56" i="1"/>
  <c r="BK65" i="6"/>
  <c r="BK66" i="6" s="1"/>
  <c r="BK91" i="1"/>
  <c r="BK69" i="6"/>
  <c r="BK70" i="6" s="1"/>
  <c r="BK97" i="1"/>
  <c r="BH113" i="1"/>
  <c r="BF34" i="5"/>
  <c r="AA12" i="5"/>
  <c r="AB35" i="1"/>
  <c r="AA10" i="6" s="1"/>
  <c r="BK53" i="6" l="1"/>
  <c r="BK20" i="5" s="1"/>
  <c r="BL82" i="6"/>
  <c r="BL84" i="6" s="1"/>
  <c r="BL22" i="5" s="1"/>
  <c r="BQ3" i="6"/>
  <c r="BL65" i="6"/>
  <c r="BL66" i="6" s="1"/>
  <c r="BL91" i="1"/>
  <c r="BL26" i="6"/>
  <c r="BL27" i="6" s="1"/>
  <c r="BL56" i="1"/>
  <c r="BL69" i="6"/>
  <c r="BL70" i="6" s="1"/>
  <c r="BL97" i="1"/>
  <c r="BM81" i="6"/>
  <c r="BM82" i="6" s="1"/>
  <c r="BM84" i="6" s="1"/>
  <c r="BM22" i="5" s="1"/>
  <c r="BM107" i="1"/>
  <c r="BL22" i="6"/>
  <c r="BL23" i="6" s="1"/>
  <c r="BL50" i="1"/>
  <c r="D47" i="10"/>
  <c r="BI113" i="1"/>
  <c r="BG34" i="5"/>
  <c r="AC35" i="1"/>
  <c r="AB10" i="6" s="1"/>
  <c r="AB12" i="5"/>
  <c r="BL53" i="6" l="1"/>
  <c r="BL20" i="5" s="1"/>
  <c r="BR3" i="6"/>
  <c r="BM22" i="6"/>
  <c r="BM23" i="6" s="1"/>
  <c r="BM50" i="1"/>
  <c r="BM65" i="6"/>
  <c r="BM91" i="1"/>
  <c r="BN81" i="6"/>
  <c r="BN82" i="6" s="1"/>
  <c r="BN84" i="6" s="1"/>
  <c r="BN22" i="5" s="1"/>
  <c r="BN107" i="1"/>
  <c r="BM26" i="6"/>
  <c r="BM27" i="6" s="1"/>
  <c r="BM56" i="1"/>
  <c r="BM69" i="6"/>
  <c r="BM70" i="6" s="1"/>
  <c r="BM97" i="1"/>
  <c r="BJ113" i="1"/>
  <c r="BH34" i="5"/>
  <c r="AC12" i="5"/>
  <c r="AD35" i="1"/>
  <c r="AC10" i="6" s="1"/>
  <c r="BM53" i="6" l="1"/>
  <c r="BM20" i="5" s="1"/>
  <c r="BM66" i="6"/>
  <c r="BS3" i="6"/>
  <c r="BO81" i="6"/>
  <c r="BO107" i="1"/>
  <c r="BN26" i="6"/>
  <c r="BN27" i="6" s="1"/>
  <c r="BN56" i="1"/>
  <c r="BN69" i="6"/>
  <c r="BN70" i="6" s="1"/>
  <c r="BN97" i="1"/>
  <c r="BN22" i="6"/>
  <c r="BN23" i="6" s="1"/>
  <c r="BN50" i="1"/>
  <c r="BN65" i="6"/>
  <c r="BN66" i="6" s="1"/>
  <c r="BN91" i="1"/>
  <c r="BK113" i="1"/>
  <c r="BI34" i="5"/>
  <c r="AE35" i="1"/>
  <c r="AD10" i="6" s="1"/>
  <c r="AD12" i="5"/>
  <c r="BN53" i="6" l="1"/>
  <c r="BN20" i="5" s="1"/>
  <c r="BO82" i="6"/>
  <c r="BO84" i="6" s="1"/>
  <c r="BO22" i="5" s="1"/>
  <c r="BO26" i="6"/>
  <c r="BO27" i="6" s="1"/>
  <c r="BO56" i="1"/>
  <c r="BO22" i="6"/>
  <c r="BO23" i="6" s="1"/>
  <c r="BO50" i="1"/>
  <c r="BO69" i="6"/>
  <c r="BO70" i="6" s="1"/>
  <c r="BO97" i="1"/>
  <c r="BO65" i="6"/>
  <c r="BO66" i="6" s="1"/>
  <c r="BO91" i="1"/>
  <c r="BP81" i="6"/>
  <c r="BP82" i="6" s="1"/>
  <c r="BP84" i="6" s="1"/>
  <c r="BP22" i="5" s="1"/>
  <c r="BP107" i="1"/>
  <c r="BL113" i="1"/>
  <c r="BJ34" i="5"/>
  <c r="AE12" i="5"/>
  <c r="AF35" i="1"/>
  <c r="AE10" i="6" s="1"/>
  <c r="BO53" i="6" l="1"/>
  <c r="BO20" i="5" s="1"/>
  <c r="BP22" i="6"/>
  <c r="BP23" i="6" s="1"/>
  <c r="BP50" i="1"/>
  <c r="BP69" i="6"/>
  <c r="BP70" i="6" s="1"/>
  <c r="BP97" i="1"/>
  <c r="BP65" i="6"/>
  <c r="BP66" i="6" s="1"/>
  <c r="BP91" i="1"/>
  <c r="BQ81" i="6"/>
  <c r="BQ82" i="6" s="1"/>
  <c r="BQ84" i="6" s="1"/>
  <c r="BQ22" i="5" s="1"/>
  <c r="BQ107" i="1"/>
  <c r="BP26" i="6"/>
  <c r="BP27" i="6" s="1"/>
  <c r="BP56" i="1"/>
  <c r="D45" i="10"/>
  <c r="BM113" i="1"/>
  <c r="BK34" i="5"/>
  <c r="AF12" i="5"/>
  <c r="AG35" i="1"/>
  <c r="AF10" i="6" s="1"/>
  <c r="BP53" i="6" l="1"/>
  <c r="BP20" i="5" s="1"/>
  <c r="BQ65" i="6"/>
  <c r="BQ66" i="6" s="1"/>
  <c r="BQ91" i="1"/>
  <c r="BQ69" i="6"/>
  <c r="BQ70" i="6" s="1"/>
  <c r="BQ97" i="1"/>
  <c r="BR81" i="6"/>
  <c r="BR82" i="6" s="1"/>
  <c r="BR84" i="6" s="1"/>
  <c r="BR22" i="5" s="1"/>
  <c r="BR107" i="1"/>
  <c r="BQ26" i="6"/>
  <c r="BQ27" i="6" s="1"/>
  <c r="BQ56" i="1"/>
  <c r="BQ22" i="6"/>
  <c r="BQ23" i="6" s="1"/>
  <c r="BQ50" i="1"/>
  <c r="BN113" i="1"/>
  <c r="BL34" i="5"/>
  <c r="AH35" i="1"/>
  <c r="AG10" i="6" s="1"/>
  <c r="AG12" i="5"/>
  <c r="BQ53" i="6" l="1"/>
  <c r="BQ20" i="5" s="1"/>
  <c r="BR69" i="6"/>
  <c r="BR70" i="6" s="1"/>
  <c r="BR97" i="1"/>
  <c r="BR26" i="6"/>
  <c r="BR27" i="6" s="1"/>
  <c r="BR56" i="1"/>
  <c r="BS81" i="6"/>
  <c r="BS107" i="1"/>
  <c r="BR22" i="6"/>
  <c r="BR23" i="6" s="1"/>
  <c r="BR50" i="1"/>
  <c r="BR65" i="6"/>
  <c r="BR66" i="6" s="1"/>
  <c r="BR91" i="1"/>
  <c r="BO113" i="1"/>
  <c r="BM34" i="5"/>
  <c r="AH12" i="5"/>
  <c r="AI35" i="1"/>
  <c r="AH10" i="6" s="1"/>
  <c r="BR53" i="6" l="1"/>
  <c r="BR20" i="5" s="1"/>
  <c r="BS82" i="6"/>
  <c r="BT81" i="6"/>
  <c r="BS26" i="6"/>
  <c r="BS56" i="1"/>
  <c r="BS22" i="6"/>
  <c r="BS50" i="1"/>
  <c r="BU105" i="1"/>
  <c r="BT107" i="1"/>
  <c r="BU107" i="1" s="1"/>
  <c r="BS65" i="6"/>
  <c r="BS91" i="1"/>
  <c r="BS69" i="6"/>
  <c r="BS97" i="1"/>
  <c r="BP113" i="1"/>
  <c r="BN34" i="5"/>
  <c r="AI12" i="5"/>
  <c r="AJ35" i="1"/>
  <c r="AI10" i="6" s="1"/>
  <c r="BT82" i="6" l="1"/>
  <c r="BS84" i="6"/>
  <c r="BS22" i="5" s="1"/>
  <c r="BS70" i="6"/>
  <c r="BT69" i="6"/>
  <c r="BS66" i="6"/>
  <c r="BT66" i="6" s="1"/>
  <c r="BT65" i="6"/>
  <c r="BS27" i="6"/>
  <c r="BT27" i="6" s="1"/>
  <c r="BT26" i="6"/>
  <c r="BS23" i="6"/>
  <c r="BT22" i="6"/>
  <c r="BT50" i="1"/>
  <c r="BU50" i="1" s="1"/>
  <c r="BT91" i="1"/>
  <c r="BU91" i="1" s="1"/>
  <c r="BT97" i="1"/>
  <c r="BU97" i="1" s="1"/>
  <c r="BT56" i="1"/>
  <c r="BU56" i="1" s="1"/>
  <c r="BQ113" i="1"/>
  <c r="BO34" i="5"/>
  <c r="AK35" i="1"/>
  <c r="AJ10" i="6" s="1"/>
  <c r="AJ12" i="5"/>
  <c r="BT84" i="6" l="1"/>
  <c r="BT22" i="5" s="1"/>
  <c r="BT70" i="6"/>
  <c r="BT23" i="6"/>
  <c r="BS53" i="6"/>
  <c r="BS20" i="5" s="1"/>
  <c r="BR113" i="1"/>
  <c r="BP34" i="5"/>
  <c r="AK12" i="5"/>
  <c r="AL35" i="1"/>
  <c r="AK10" i="6" s="1"/>
  <c r="BT53" i="6" l="1"/>
  <c r="BT20" i="5" s="1"/>
  <c r="BS113" i="1"/>
  <c r="BQ34" i="5"/>
  <c r="AL12" i="5"/>
  <c r="AM35" i="1"/>
  <c r="AL10" i="6" s="1"/>
  <c r="BT113" i="1" l="1"/>
  <c r="BR34" i="5"/>
  <c r="AN35" i="1"/>
  <c r="AM10" i="6" s="1"/>
  <c r="AM12" i="5"/>
  <c r="BU113" i="1" l="1"/>
  <c r="BT34" i="5" s="1"/>
  <c r="BS34" i="5"/>
  <c r="E47" i="10"/>
  <c r="AO35" i="1"/>
  <c r="AN10" i="6" s="1"/>
  <c r="AN12" i="5"/>
  <c r="AO12" i="5" l="1"/>
  <c r="AP35" i="1"/>
  <c r="AO10" i="6" s="1"/>
  <c r="AQ35" i="1" l="1"/>
  <c r="AP10" i="6" s="1"/>
  <c r="AP12" i="5"/>
  <c r="E45" i="10" l="1"/>
  <c r="AR35" i="1"/>
  <c r="AQ10" i="6" s="1"/>
  <c r="AQ12" i="5"/>
  <c r="AR12" i="5" l="1"/>
  <c r="AS35" i="1"/>
  <c r="AR10" i="6" s="1"/>
  <c r="AT35" i="1" l="1"/>
  <c r="AS10" i="6" s="1"/>
  <c r="AS12" i="5"/>
  <c r="AU35" i="1" l="1"/>
  <c r="AT10" i="6" s="1"/>
  <c r="AT12" i="5"/>
  <c r="AU12" i="5" l="1"/>
  <c r="AV35" i="1"/>
  <c r="AU10" i="6" s="1"/>
  <c r="AW35" i="1" l="1"/>
  <c r="AV10" i="6" s="1"/>
  <c r="AV12" i="5"/>
  <c r="AX35" i="1" l="1"/>
  <c r="AW10" i="6" s="1"/>
  <c r="AW12" i="5"/>
  <c r="AX12" i="5" l="1"/>
  <c r="AY35" i="1"/>
  <c r="AX10" i="6" s="1"/>
  <c r="AZ35" i="1" l="1"/>
  <c r="AY10" i="6" s="1"/>
  <c r="AY12" i="5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H27" i="4"/>
  <c r="BI27" i="4"/>
  <c r="BJ27" i="4"/>
  <c r="BK27" i="4"/>
  <c r="BL27" i="4"/>
  <c r="BM27" i="4"/>
  <c r="BN27" i="4"/>
  <c r="BO27" i="4"/>
  <c r="BP27" i="4"/>
  <c r="BQ27" i="4"/>
  <c r="BR27" i="4"/>
  <c r="BS27" i="4"/>
  <c r="D27" i="4"/>
  <c r="AG26" i="4"/>
  <c r="T26" i="4"/>
  <c r="F47" i="10" l="1"/>
  <c r="BA35" i="1"/>
  <c r="AZ10" i="6" s="1"/>
  <c r="AZ12" i="5"/>
  <c r="J12" i="1"/>
  <c r="K12" i="1" s="1"/>
  <c r="L12" i="1" s="1"/>
  <c r="K17" i="4" s="1"/>
  <c r="D17" i="4"/>
  <c r="BH10" i="4"/>
  <c r="H10" i="4"/>
  <c r="U10" i="4"/>
  <c r="AH10" i="4"/>
  <c r="D10" i="4"/>
  <c r="H12" i="4"/>
  <c r="E12" i="4"/>
  <c r="F12" i="4"/>
  <c r="D12" i="4"/>
  <c r="AT26" i="4"/>
  <c r="BG27" i="4"/>
  <c r="W18" i="1"/>
  <c r="X18" i="1"/>
  <c r="Y18" i="1"/>
  <c r="Z18" i="1"/>
  <c r="AA18" i="1"/>
  <c r="AB18" i="1"/>
  <c r="AC18" i="1"/>
  <c r="AD18" i="1"/>
  <c r="AE18" i="1"/>
  <c r="AF18" i="1"/>
  <c r="AG18" i="1"/>
  <c r="V18" i="1"/>
  <c r="J18" i="1"/>
  <c r="K18" i="1"/>
  <c r="L18" i="1"/>
  <c r="M18" i="1"/>
  <c r="N18" i="1"/>
  <c r="O18" i="1"/>
  <c r="P18" i="1"/>
  <c r="Q18" i="1"/>
  <c r="R18" i="1"/>
  <c r="S18" i="1"/>
  <c r="T18" i="1"/>
  <c r="BJ15" i="1"/>
  <c r="AW15" i="1"/>
  <c r="AX15" i="1" s="1"/>
  <c r="AJ15" i="1"/>
  <c r="AK15" i="1" s="1"/>
  <c r="W15" i="1"/>
  <c r="X15" i="1" s="1"/>
  <c r="J15" i="1"/>
  <c r="K15" i="1" s="1"/>
  <c r="E17" i="4"/>
  <c r="D11" i="4" l="1"/>
  <c r="G12" i="4"/>
  <c r="H17" i="4"/>
  <c r="AT18" i="1"/>
  <c r="AS26" i="4" s="1"/>
  <c r="AS31" i="4" s="1"/>
  <c r="BT27" i="4"/>
  <c r="G26" i="4"/>
  <c r="Q26" i="4"/>
  <c r="M26" i="4"/>
  <c r="I26" i="4"/>
  <c r="AD26" i="4"/>
  <c r="AD31" i="4" s="1"/>
  <c r="Z26" i="4"/>
  <c r="Z31" i="4" s="1"/>
  <c r="V26" i="4"/>
  <c r="V31" i="4" s="1"/>
  <c r="AS18" i="1"/>
  <c r="AO18" i="1"/>
  <c r="AK18" i="1"/>
  <c r="BF18" i="1"/>
  <c r="BA12" i="5"/>
  <c r="E26" i="4"/>
  <c r="J26" i="4"/>
  <c r="W26" i="4"/>
  <c r="W31" i="4" s="1"/>
  <c r="H26" i="4"/>
  <c r="P26" i="4"/>
  <c r="L26" i="4"/>
  <c r="U26" i="4"/>
  <c r="U31" i="4" s="1"/>
  <c r="AC26" i="4"/>
  <c r="AC31" i="4" s="1"/>
  <c r="Y26" i="4"/>
  <c r="Y31" i="4" s="1"/>
  <c r="AR18" i="1"/>
  <c r="AN18" i="1"/>
  <c r="AJ18" i="1"/>
  <c r="R26" i="4"/>
  <c r="N26" i="4"/>
  <c r="N31" i="4" s="1"/>
  <c r="AE26" i="4"/>
  <c r="AE31" i="4" s="1"/>
  <c r="AA26" i="4"/>
  <c r="AA31" i="4" s="1"/>
  <c r="AP18" i="1"/>
  <c r="AL18" i="1"/>
  <c r="F26" i="4"/>
  <c r="S26" i="4"/>
  <c r="O26" i="4"/>
  <c r="K26" i="4"/>
  <c r="AF26" i="4"/>
  <c r="AF31" i="4" s="1"/>
  <c r="AB26" i="4"/>
  <c r="AB31" i="4" s="1"/>
  <c r="X26" i="4"/>
  <c r="X31" i="4" s="1"/>
  <c r="AI18" i="1"/>
  <c r="AQ18" i="1"/>
  <c r="AM18" i="1"/>
  <c r="BB35" i="1"/>
  <c r="BA10" i="6" s="1"/>
  <c r="J17" i="4"/>
  <c r="I17" i="4"/>
  <c r="L15" i="1"/>
  <c r="Y15" i="1"/>
  <c r="AL15" i="1"/>
  <c r="AY15" i="1"/>
  <c r="BK15" i="1"/>
  <c r="M12" i="1"/>
  <c r="F10" i="4"/>
  <c r="J10" i="1"/>
  <c r="I12" i="4" s="1"/>
  <c r="BJ8" i="1"/>
  <c r="BI10" i="4" s="1"/>
  <c r="AI10" i="4"/>
  <c r="V10" i="4"/>
  <c r="J8" i="1"/>
  <c r="I10" i="4" s="1"/>
  <c r="AG31" i="4" l="1"/>
  <c r="O31" i="4"/>
  <c r="O7" i="5" s="1"/>
  <c r="M31" i="4"/>
  <c r="M7" i="5" s="1"/>
  <c r="P31" i="4"/>
  <c r="P7" i="5" s="1"/>
  <c r="S31" i="4"/>
  <c r="S7" i="5" s="1"/>
  <c r="I31" i="4"/>
  <c r="I7" i="5" s="1"/>
  <c r="K31" i="4"/>
  <c r="K7" i="5" s="1"/>
  <c r="N7" i="5"/>
  <c r="L31" i="4"/>
  <c r="L7" i="5" s="1"/>
  <c r="J31" i="4"/>
  <c r="J7" i="5" s="1"/>
  <c r="Q31" i="4"/>
  <c r="Q7" i="5" s="1"/>
  <c r="R31" i="4"/>
  <c r="R7" i="5" s="1"/>
  <c r="H31" i="4"/>
  <c r="F31" i="4"/>
  <c r="F7" i="5" s="1"/>
  <c r="E31" i="4"/>
  <c r="BK8" i="1"/>
  <c r="BJ10" i="4" s="1"/>
  <c r="BG26" i="4"/>
  <c r="AY18" i="1"/>
  <c r="BG18" i="1"/>
  <c r="AW18" i="1"/>
  <c r="BE18" i="1"/>
  <c r="BA18" i="1"/>
  <c r="BC18" i="1"/>
  <c r="E10" i="4"/>
  <c r="BL15" i="1"/>
  <c r="AZ18" i="1"/>
  <c r="AP26" i="4"/>
  <c r="AP31" i="4" s="1"/>
  <c r="AK26" i="4"/>
  <c r="AK31" i="4" s="1"/>
  <c r="AI26" i="4"/>
  <c r="AI31" i="4" s="1"/>
  <c r="AJ26" i="4"/>
  <c r="AJ31" i="4" s="1"/>
  <c r="BC35" i="1"/>
  <c r="BB10" i="6" s="1"/>
  <c r="AH26" i="4"/>
  <c r="AH31" i="4" s="1"/>
  <c r="AO26" i="4"/>
  <c r="AO31" i="4" s="1"/>
  <c r="AM26" i="4"/>
  <c r="AM31" i="4" s="1"/>
  <c r="BB12" i="5"/>
  <c r="AN26" i="4"/>
  <c r="AN31" i="4" s="1"/>
  <c r="Z15" i="1"/>
  <c r="BE26" i="4"/>
  <c r="BE31" i="4" s="1"/>
  <c r="AL26" i="4"/>
  <c r="AL31" i="4" s="1"/>
  <c r="AZ15" i="1"/>
  <c r="M15" i="1"/>
  <c r="BD18" i="1"/>
  <c r="AX18" i="1"/>
  <c r="AM15" i="1"/>
  <c r="AV18" i="1"/>
  <c r="BB18" i="1"/>
  <c r="AQ26" i="4"/>
  <c r="AQ31" i="4" s="1"/>
  <c r="AR26" i="4"/>
  <c r="AR31" i="4" s="1"/>
  <c r="N12" i="1"/>
  <c r="L17" i="4"/>
  <c r="F17" i="4"/>
  <c r="K10" i="1"/>
  <c r="D13" i="4"/>
  <c r="E9" i="4" s="1"/>
  <c r="AT31" i="4" l="1"/>
  <c r="T31" i="4"/>
  <c r="H7" i="5"/>
  <c r="T7" i="5" s="1"/>
  <c r="E7" i="5"/>
  <c r="G7" i="5" s="1"/>
  <c r="G17" i="4"/>
  <c r="E11" i="4"/>
  <c r="D18" i="4"/>
  <c r="G10" i="4"/>
  <c r="BL8" i="1"/>
  <c r="BM8" i="1" s="1"/>
  <c r="W10" i="4"/>
  <c r="AW26" i="4"/>
  <c r="AW31" i="4" s="1"/>
  <c r="AZ26" i="4"/>
  <c r="AZ31" i="4" s="1"/>
  <c r="BF26" i="4"/>
  <c r="BF31" i="4" s="1"/>
  <c r="BC26" i="4"/>
  <c r="BC31" i="4" s="1"/>
  <c r="AY26" i="4"/>
  <c r="AY31" i="4" s="1"/>
  <c r="BT26" i="4"/>
  <c r="BM18" i="1"/>
  <c r="BP18" i="1"/>
  <c r="BK18" i="1"/>
  <c r="BQ18" i="1"/>
  <c r="BL18" i="1"/>
  <c r="BR18" i="1"/>
  <c r="BJ18" i="1"/>
  <c r="BT18" i="1"/>
  <c r="BS18" i="1"/>
  <c r="BN18" i="1"/>
  <c r="BO18" i="1"/>
  <c r="BI18" i="1"/>
  <c r="AX26" i="4"/>
  <c r="AX31" i="4" s="1"/>
  <c r="AN15" i="1"/>
  <c r="BA15" i="1"/>
  <c r="BA26" i="4"/>
  <c r="BA31" i="4" s="1"/>
  <c r="AJ10" i="4"/>
  <c r="AA15" i="1"/>
  <c r="BC12" i="5"/>
  <c r="BD35" i="1"/>
  <c r="BC10" i="6" s="1"/>
  <c r="L8" i="1"/>
  <c r="M8" i="1" s="1"/>
  <c r="N8" i="1" s="1"/>
  <c r="J10" i="4"/>
  <c r="BD26" i="4"/>
  <c r="BD31" i="4" s="1"/>
  <c r="AU26" i="4"/>
  <c r="AU31" i="4" s="1"/>
  <c r="N15" i="1"/>
  <c r="BM15" i="1"/>
  <c r="BB26" i="4"/>
  <c r="BB31" i="4" s="1"/>
  <c r="AV26" i="4"/>
  <c r="AV31" i="4" s="1"/>
  <c r="O12" i="1"/>
  <c r="M17" i="4"/>
  <c r="L10" i="1"/>
  <c r="J12" i="4"/>
  <c r="BG31" i="4" l="1"/>
  <c r="D21" i="4"/>
  <c r="G31" i="4"/>
  <c r="BK10" i="4"/>
  <c r="F45" i="10"/>
  <c r="BL26" i="4"/>
  <c r="BL31" i="4" s="1"/>
  <c r="O15" i="1"/>
  <c r="AK10" i="4"/>
  <c r="BH26" i="4"/>
  <c r="BH31" i="4" s="1"/>
  <c r="BS26" i="4"/>
  <c r="BS31" i="4" s="1"/>
  <c r="BP26" i="4"/>
  <c r="BP31" i="4" s="1"/>
  <c r="BN8" i="1"/>
  <c r="BL10" i="4"/>
  <c r="BJ26" i="4"/>
  <c r="BJ31" i="4" s="1"/>
  <c r="BE35" i="1"/>
  <c r="BD10" i="6" s="1"/>
  <c r="AB15" i="1"/>
  <c r="BB15" i="1"/>
  <c r="BN26" i="4"/>
  <c r="BN31" i="4" s="1"/>
  <c r="BI26" i="4"/>
  <c r="BI31" i="4" s="1"/>
  <c r="BN15" i="1"/>
  <c r="K10" i="4"/>
  <c r="BM26" i="4"/>
  <c r="BM31" i="4" s="1"/>
  <c r="BQ26" i="4"/>
  <c r="BQ31" i="4" s="1"/>
  <c r="BO26" i="4"/>
  <c r="BO31" i="4" s="1"/>
  <c r="X10" i="4"/>
  <c r="BD12" i="5"/>
  <c r="AO15" i="1"/>
  <c r="BR26" i="4"/>
  <c r="BR31" i="4" s="1"/>
  <c r="BK26" i="4"/>
  <c r="BK31" i="4" s="1"/>
  <c r="P12" i="1"/>
  <c r="N17" i="4"/>
  <c r="M10" i="1"/>
  <c r="K12" i="4"/>
  <c r="E13" i="4"/>
  <c r="E18" i="4" s="1"/>
  <c r="I4" i="1"/>
  <c r="J4" i="1" s="1"/>
  <c r="K4" i="1" s="1"/>
  <c r="L4" i="1" s="1"/>
  <c r="M4" i="1" s="1"/>
  <c r="N4" i="1" s="1"/>
  <c r="O4" i="1" s="1"/>
  <c r="BT31" i="4" l="1"/>
  <c r="E21" i="4"/>
  <c r="F9" i="4"/>
  <c r="P4" i="1"/>
  <c r="Q4" i="1" s="1"/>
  <c r="R4" i="1" s="1"/>
  <c r="S4" i="1" s="1"/>
  <c r="T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AG4" i="1" s="1"/>
  <c r="AI4" i="1" s="1"/>
  <c r="AJ4" i="1" s="1"/>
  <c r="AK4" i="1" s="1"/>
  <c r="AL4" i="1" s="1"/>
  <c r="AM4" i="1" s="1"/>
  <c r="AN4" i="1" s="1"/>
  <c r="AO4" i="1" s="1"/>
  <c r="AP4" i="1" s="1"/>
  <c r="AQ4" i="1" s="1"/>
  <c r="AR4" i="1" s="1"/>
  <c r="AS4" i="1" s="1"/>
  <c r="AT4" i="1" s="1"/>
  <c r="AV4" i="1" s="1"/>
  <c r="AW4" i="1" s="1"/>
  <c r="AX4" i="1" s="1"/>
  <c r="AY4" i="1" s="1"/>
  <c r="AZ4" i="1" s="1"/>
  <c r="BA4" i="1" s="1"/>
  <c r="BB4" i="1" s="1"/>
  <c r="BC4" i="1" s="1"/>
  <c r="BD4" i="1" s="1"/>
  <c r="BE4" i="1" s="1"/>
  <c r="BF4" i="1" s="1"/>
  <c r="BG4" i="1" s="1"/>
  <c r="BI4" i="1" s="1"/>
  <c r="BJ4" i="1" s="1"/>
  <c r="BK4" i="1" s="1"/>
  <c r="BL4" i="1" s="1"/>
  <c r="BM4" i="1" s="1"/>
  <c r="BN4" i="1" s="1"/>
  <c r="BO4" i="1" s="1"/>
  <c r="BP4" i="1" s="1"/>
  <c r="BQ4" i="1" s="1"/>
  <c r="BR4" i="1" s="1"/>
  <c r="BS4" i="1" s="1"/>
  <c r="BT4" i="1" s="1"/>
  <c r="Y10" i="4"/>
  <c r="AC15" i="1"/>
  <c r="BO8" i="1"/>
  <c r="BM10" i="4"/>
  <c r="AP15" i="1"/>
  <c r="BC15" i="1"/>
  <c r="P15" i="1"/>
  <c r="L10" i="4"/>
  <c r="BO15" i="1"/>
  <c r="BF35" i="1"/>
  <c r="BE10" i="6" s="1"/>
  <c r="BE12" i="5"/>
  <c r="AL10" i="4"/>
  <c r="Q12" i="1"/>
  <c r="O17" i="4"/>
  <c r="N10" i="1"/>
  <c r="L12" i="4"/>
  <c r="D6" i="5" l="1"/>
  <c r="D8" i="5" s="1"/>
  <c r="F11" i="4"/>
  <c r="G11" i="4" s="1"/>
  <c r="G13" i="4" s="1"/>
  <c r="E6" i="5"/>
  <c r="E8" i="5" s="1"/>
  <c r="AM10" i="4"/>
  <c r="BD15" i="1"/>
  <c r="BP15" i="1"/>
  <c r="BG35" i="1"/>
  <c r="BF10" i="6" s="1"/>
  <c r="Q15" i="1"/>
  <c r="AQ15" i="1"/>
  <c r="Z10" i="4"/>
  <c r="BF12" i="5"/>
  <c r="M10" i="4"/>
  <c r="BP8" i="1"/>
  <c r="BN10" i="4"/>
  <c r="AD15" i="1"/>
  <c r="R12" i="1"/>
  <c r="P17" i="4"/>
  <c r="O10" i="1"/>
  <c r="M12" i="4"/>
  <c r="D91" i="6" l="1"/>
  <c r="D61" i="6" s="1"/>
  <c r="E91" i="6"/>
  <c r="E61" i="6" s="1"/>
  <c r="G18" i="4"/>
  <c r="H9" i="4"/>
  <c r="F13" i="4"/>
  <c r="F18" i="4" s="1"/>
  <c r="F21" i="4" s="1"/>
  <c r="AE15" i="1"/>
  <c r="AR15" i="1"/>
  <c r="BH35" i="1"/>
  <c r="BG10" i="6" s="1"/>
  <c r="AN10" i="4"/>
  <c r="N10" i="4"/>
  <c r="AA10" i="4"/>
  <c r="BQ15" i="1"/>
  <c r="BQ8" i="1"/>
  <c r="BO10" i="4"/>
  <c r="R15" i="1"/>
  <c r="BE15" i="1"/>
  <c r="BG12" i="5"/>
  <c r="S12" i="1"/>
  <c r="Q17" i="4"/>
  <c r="P10" i="1"/>
  <c r="N12" i="4"/>
  <c r="E11" i="6" l="1"/>
  <c r="E13" i="5" s="1"/>
  <c r="E14" i="5" s="1"/>
  <c r="E16" i="5" s="1"/>
  <c r="E17" i="5" s="1"/>
  <c r="E58" i="6"/>
  <c r="E72" i="6" s="1"/>
  <c r="D11" i="6"/>
  <c r="D13" i="5" s="1"/>
  <c r="D14" i="5" s="1"/>
  <c r="D16" i="5" s="1"/>
  <c r="D58" i="6"/>
  <c r="D72" i="6" s="1"/>
  <c r="AO10" i="4"/>
  <c r="AS15" i="1"/>
  <c r="BF15" i="1"/>
  <c r="BR15" i="1"/>
  <c r="O10" i="4"/>
  <c r="S15" i="1"/>
  <c r="BR8" i="1"/>
  <c r="BP10" i="4"/>
  <c r="BI35" i="1"/>
  <c r="BH10" i="6" s="1"/>
  <c r="BH12" i="5"/>
  <c r="AB10" i="4"/>
  <c r="AF15" i="1"/>
  <c r="T12" i="1"/>
  <c r="V12" i="1" s="1"/>
  <c r="R17" i="4"/>
  <c r="Q10" i="1"/>
  <c r="O12" i="4"/>
  <c r="D17" i="5" l="1"/>
  <c r="E21" i="5"/>
  <c r="D21" i="5"/>
  <c r="D23" i="5" s="1"/>
  <c r="H11" i="4"/>
  <c r="H13" i="4" s="1"/>
  <c r="H18" i="4" s="1"/>
  <c r="H21" i="4" s="1"/>
  <c r="T9" i="4"/>
  <c r="W12" i="1"/>
  <c r="U17" i="4"/>
  <c r="BS8" i="1"/>
  <c r="BQ10" i="4"/>
  <c r="BS15" i="1"/>
  <c r="AC10" i="4"/>
  <c r="BJ35" i="1"/>
  <c r="BI10" i="6" s="1"/>
  <c r="P10" i="4"/>
  <c r="AT15" i="1"/>
  <c r="T15" i="1"/>
  <c r="AG15" i="1"/>
  <c r="BI12" i="5"/>
  <c r="BG15" i="1"/>
  <c r="AP10" i="4"/>
  <c r="S17" i="4"/>
  <c r="U12" i="1"/>
  <c r="R10" i="1"/>
  <c r="P12" i="4"/>
  <c r="E23" i="5" l="1"/>
  <c r="E25" i="5" s="1"/>
  <c r="E32" i="5" s="1"/>
  <c r="E33" i="5" s="1"/>
  <c r="D25" i="5"/>
  <c r="D32" i="5" s="1"/>
  <c r="D33" i="5" s="1"/>
  <c r="T17" i="4"/>
  <c r="AU15" i="1"/>
  <c r="AH15" i="1"/>
  <c r="BH15" i="1"/>
  <c r="Q10" i="4"/>
  <c r="AD10" i="4"/>
  <c r="U15" i="1"/>
  <c r="BT8" i="1"/>
  <c r="BR10" i="4"/>
  <c r="AQ10" i="4"/>
  <c r="BK35" i="1"/>
  <c r="BJ10" i="6" s="1"/>
  <c r="BT15" i="1"/>
  <c r="BJ12" i="5"/>
  <c r="X12" i="1"/>
  <c r="V17" i="4"/>
  <c r="S10" i="1"/>
  <c r="Q12" i="4"/>
  <c r="E26" i="5" l="1"/>
  <c r="D26" i="5"/>
  <c r="G21" i="4"/>
  <c r="F6" i="5"/>
  <c r="I9" i="4"/>
  <c r="I11" i="4" s="1"/>
  <c r="BS10" i="4"/>
  <c r="BT10" i="4" s="1"/>
  <c r="BU8" i="1"/>
  <c r="AE10" i="4"/>
  <c r="BU15" i="1"/>
  <c r="Y12" i="1"/>
  <c r="W17" i="4"/>
  <c r="BK12" i="5"/>
  <c r="BL35" i="1"/>
  <c r="BK10" i="6" s="1"/>
  <c r="AR10" i="4"/>
  <c r="R10" i="4"/>
  <c r="T10" i="1"/>
  <c r="R12" i="4"/>
  <c r="H6" i="5" l="1"/>
  <c r="H8" i="5" s="1"/>
  <c r="H91" i="6" s="1"/>
  <c r="H61" i="6" s="1"/>
  <c r="G6" i="5"/>
  <c r="G8" i="5" s="1"/>
  <c r="G91" i="6" s="1"/>
  <c r="G11" i="6" s="1"/>
  <c r="F8" i="5"/>
  <c r="S12" i="4"/>
  <c r="T12" i="4" s="1"/>
  <c r="V10" i="1"/>
  <c r="G47" i="10"/>
  <c r="U10" i="1"/>
  <c r="S10" i="4"/>
  <c r="T10" i="4" s="1"/>
  <c r="U8" i="1"/>
  <c r="BM35" i="1"/>
  <c r="BL10" i="6" s="1"/>
  <c r="X17" i="4"/>
  <c r="Z12" i="1"/>
  <c r="AF10" i="4"/>
  <c r="AG10" i="4" s="1"/>
  <c r="AH8" i="1"/>
  <c r="AS10" i="4"/>
  <c r="AT10" i="4" s="1"/>
  <c r="AU8" i="1"/>
  <c r="BL12" i="5"/>
  <c r="G61" i="6" l="1"/>
  <c r="G13" i="5"/>
  <c r="G14" i="5" s="1"/>
  <c r="G16" i="5" s="1"/>
  <c r="G58" i="6"/>
  <c r="H11" i="6"/>
  <c r="H13" i="5" s="1"/>
  <c r="H14" i="5" s="1"/>
  <c r="H16" i="5" s="1"/>
  <c r="H17" i="5" s="1"/>
  <c r="H58" i="6"/>
  <c r="H72" i="6" s="1"/>
  <c r="F91" i="6"/>
  <c r="F61" i="6" s="1"/>
  <c r="U12" i="4"/>
  <c r="W10" i="1"/>
  <c r="AU10" i="4"/>
  <c r="AW8" i="1"/>
  <c r="I13" i="4"/>
  <c r="BN35" i="1"/>
  <c r="BM10" i="6" s="1"/>
  <c r="BM12" i="5"/>
  <c r="AA12" i="1"/>
  <c r="Y17" i="4"/>
  <c r="G72" i="6" l="1"/>
  <c r="G21" i="5" s="1"/>
  <c r="G23" i="5" s="1"/>
  <c r="G25" i="5" s="1"/>
  <c r="G32" i="5" s="1"/>
  <c r="G33" i="5" s="1"/>
  <c r="H21" i="5"/>
  <c r="F11" i="6"/>
  <c r="F13" i="5" s="1"/>
  <c r="F14" i="5" s="1"/>
  <c r="F16" i="5" s="1"/>
  <c r="F17" i="5" s="1"/>
  <c r="F58" i="6"/>
  <c r="F72" i="6" s="1"/>
  <c r="G17" i="5"/>
  <c r="J9" i="4"/>
  <c r="J11" i="4" s="1"/>
  <c r="I18" i="4"/>
  <c r="I21" i="4" s="1"/>
  <c r="X10" i="1"/>
  <c r="V12" i="4"/>
  <c r="AV10" i="4"/>
  <c r="AX8" i="1"/>
  <c r="BO35" i="1"/>
  <c r="BN10" i="6" s="1"/>
  <c r="AB12" i="1"/>
  <c r="Z17" i="4"/>
  <c r="BN12" i="5"/>
  <c r="H23" i="5" l="1"/>
  <c r="H25" i="5" s="1"/>
  <c r="H26" i="5" s="1"/>
  <c r="F21" i="5"/>
  <c r="G26" i="5"/>
  <c r="W12" i="4"/>
  <c r="Y10" i="1"/>
  <c r="AY8" i="1"/>
  <c r="AW10" i="4"/>
  <c r="J13" i="4"/>
  <c r="AA17" i="4"/>
  <c r="AC12" i="1"/>
  <c r="BO12" i="5"/>
  <c r="BP35" i="1"/>
  <c r="BO10" i="6" s="1"/>
  <c r="H32" i="5" l="1"/>
  <c r="H33" i="5" s="1"/>
  <c r="F23" i="5"/>
  <c r="F25" i="5" s="1"/>
  <c r="F32" i="5" s="1"/>
  <c r="F33" i="5" s="1"/>
  <c r="K9" i="4"/>
  <c r="K11" i="4" s="1"/>
  <c r="J18" i="4"/>
  <c r="J21" i="4" s="1"/>
  <c r="X12" i="4"/>
  <c r="Z10" i="1"/>
  <c r="AX10" i="4"/>
  <c r="AZ8" i="1"/>
  <c r="G45" i="10"/>
  <c r="BQ35" i="1"/>
  <c r="BP10" i="6" s="1"/>
  <c r="BP12" i="5"/>
  <c r="AB17" i="4"/>
  <c r="AD12" i="1"/>
  <c r="F26" i="5" l="1"/>
  <c r="I6" i="5"/>
  <c r="I8" i="5" s="1"/>
  <c r="I91" i="6" s="1"/>
  <c r="I61" i="6" s="1"/>
  <c r="Y12" i="4"/>
  <c r="AA10" i="1"/>
  <c r="AY10" i="4"/>
  <c r="BA8" i="1"/>
  <c r="K13" i="4"/>
  <c r="AE12" i="1"/>
  <c r="AC17" i="4"/>
  <c r="BQ12" i="5"/>
  <c r="BR35" i="1"/>
  <c r="BQ10" i="6" s="1"/>
  <c r="I11" i="6" l="1"/>
  <c r="I13" i="5" s="1"/>
  <c r="I14" i="5" s="1"/>
  <c r="I16" i="5" s="1"/>
  <c r="I17" i="5" s="1"/>
  <c r="I58" i="6"/>
  <c r="I72" i="6" s="1"/>
  <c r="L9" i="4"/>
  <c r="L11" i="4" s="1"/>
  <c r="L13" i="4" s="1"/>
  <c r="K18" i="4"/>
  <c r="K21" i="4" s="1"/>
  <c r="AB10" i="1"/>
  <c r="Z12" i="4"/>
  <c r="AZ10" i="4"/>
  <c r="BB8" i="1"/>
  <c r="BS35" i="1"/>
  <c r="BR10" i="6" s="1"/>
  <c r="BR12" i="5"/>
  <c r="AD17" i="4"/>
  <c r="AF12" i="1"/>
  <c r="I21" i="5" l="1"/>
  <c r="I23" i="5" s="1"/>
  <c r="I25" i="5" s="1"/>
  <c r="I26" i="5" s="1"/>
  <c r="M9" i="4"/>
  <c r="M11" i="4" s="1"/>
  <c r="L18" i="4"/>
  <c r="L21" i="4" s="1"/>
  <c r="AC10" i="1"/>
  <c r="AA12" i="4"/>
  <c r="BC8" i="1"/>
  <c r="BA10" i="4"/>
  <c r="AE17" i="4"/>
  <c r="AG12" i="1"/>
  <c r="BT12" i="5"/>
  <c r="BS12" i="5"/>
  <c r="BT35" i="1"/>
  <c r="BS10" i="6" s="1"/>
  <c r="I32" i="5" l="1"/>
  <c r="I33" i="5" s="1"/>
  <c r="J6" i="5"/>
  <c r="J8" i="5" s="1"/>
  <c r="J91" i="6" s="1"/>
  <c r="J61" i="6" s="1"/>
  <c r="M13" i="4"/>
  <c r="N9" i="4" s="1"/>
  <c r="N11" i="4" s="1"/>
  <c r="AB12" i="4"/>
  <c r="AD10" i="1"/>
  <c r="BB10" i="4"/>
  <c r="BD8" i="1"/>
  <c r="BU35" i="1"/>
  <c r="BT10" i="6" s="1"/>
  <c r="AF17" i="4"/>
  <c r="AI12" i="1"/>
  <c r="AH12" i="1"/>
  <c r="AH13" i="1" s="1"/>
  <c r="J11" i="6" l="1"/>
  <c r="J13" i="5" s="1"/>
  <c r="J14" i="5" s="1"/>
  <c r="J16" i="5" s="1"/>
  <c r="J17" i="5" s="1"/>
  <c r="J58" i="6"/>
  <c r="J72" i="6" s="1"/>
  <c r="K6" i="5"/>
  <c r="K8" i="5" s="1"/>
  <c r="K91" i="6" s="1"/>
  <c r="K61" i="6" s="1"/>
  <c r="AG17" i="4"/>
  <c r="M18" i="4"/>
  <c r="M21" i="4" s="1"/>
  <c r="AE10" i="1"/>
  <c r="AC12" i="4"/>
  <c r="BC10" i="4"/>
  <c r="BE8" i="1"/>
  <c r="N13" i="4"/>
  <c r="AH17" i="4"/>
  <c r="AJ12" i="1"/>
  <c r="J21" i="5" l="1"/>
  <c r="J23" i="5" s="1"/>
  <c r="J25" i="5" s="1"/>
  <c r="J26" i="5" s="1"/>
  <c r="K11" i="6"/>
  <c r="K13" i="5" s="1"/>
  <c r="K14" i="5" s="1"/>
  <c r="K16" i="5" s="1"/>
  <c r="K58" i="6"/>
  <c r="K72" i="6" s="1"/>
  <c r="L6" i="5"/>
  <c r="L8" i="5" s="1"/>
  <c r="L91" i="6" s="1"/>
  <c r="L61" i="6" s="1"/>
  <c r="O9" i="4"/>
  <c r="O11" i="4" s="1"/>
  <c r="N18" i="4"/>
  <c r="N21" i="4" s="1"/>
  <c r="AD12" i="4"/>
  <c r="AF10" i="1"/>
  <c r="BD10" i="4"/>
  <c r="BF8" i="1"/>
  <c r="AK12" i="1"/>
  <c r="AI17" i="4"/>
  <c r="K21" i="5" l="1"/>
  <c r="K23" i="5" s="1"/>
  <c r="K25" i="5" s="1"/>
  <c r="K32" i="5" s="1"/>
  <c r="K33" i="5" s="1"/>
  <c r="L11" i="6"/>
  <c r="L13" i="5" s="1"/>
  <c r="L14" i="5" s="1"/>
  <c r="L16" i="5" s="1"/>
  <c r="L17" i="5" s="1"/>
  <c r="L58" i="6"/>
  <c r="L72" i="6" s="1"/>
  <c r="J32" i="5"/>
  <c r="J33" i="5" s="1"/>
  <c r="K17" i="5"/>
  <c r="O13" i="4"/>
  <c r="P9" i="4" s="1"/>
  <c r="P11" i="4" s="1"/>
  <c r="AE12" i="4"/>
  <c r="AG10" i="1"/>
  <c r="BG8" i="1"/>
  <c r="BE10" i="4"/>
  <c r="AL12" i="1"/>
  <c r="AJ17" i="4"/>
  <c r="L21" i="5" l="1"/>
  <c r="L23" i="5" s="1"/>
  <c r="L25" i="5" s="1"/>
  <c r="L32" i="5" s="1"/>
  <c r="L33" i="5" s="1"/>
  <c r="K26" i="5"/>
  <c r="M6" i="5"/>
  <c r="M8" i="5" s="1"/>
  <c r="M91" i="6" s="1"/>
  <c r="M61" i="6" s="1"/>
  <c r="O18" i="4"/>
  <c r="AI10" i="1"/>
  <c r="AF12" i="4"/>
  <c r="AG12" i="4" s="1"/>
  <c r="AH10" i="1"/>
  <c r="BF10" i="4"/>
  <c r="BG10" i="4" s="1"/>
  <c r="BH8" i="1"/>
  <c r="P13" i="4"/>
  <c r="AK17" i="4"/>
  <c r="AM12" i="1"/>
  <c r="O21" i="4" l="1"/>
  <c r="O6" i="5" s="1"/>
  <c r="O8" i="5" s="1"/>
  <c r="O91" i="6" s="1"/>
  <c r="O61" i="6" s="1"/>
  <c r="M11" i="6"/>
  <c r="M13" i="5" s="1"/>
  <c r="M14" i="5" s="1"/>
  <c r="M16" i="5" s="1"/>
  <c r="M17" i="5" s="1"/>
  <c r="M58" i="6"/>
  <c r="M72" i="6" s="1"/>
  <c r="L26" i="5"/>
  <c r="N6" i="5"/>
  <c r="N8" i="5" s="1"/>
  <c r="N91" i="6" s="1"/>
  <c r="N61" i="6" s="1"/>
  <c r="Q9" i="4"/>
  <c r="Q11" i="4" s="1"/>
  <c r="P18" i="4"/>
  <c r="P21" i="4" s="1"/>
  <c r="AJ10" i="1"/>
  <c r="AH12" i="4"/>
  <c r="AN12" i="1"/>
  <c r="AL17" i="4"/>
  <c r="M21" i="5" l="1"/>
  <c r="M23" i="5" s="1"/>
  <c r="M25" i="5" s="1"/>
  <c r="M32" i="5" s="1"/>
  <c r="M33" i="5" s="1"/>
  <c r="N11" i="6"/>
  <c r="N13" i="5" s="1"/>
  <c r="N14" i="5" s="1"/>
  <c r="N16" i="5" s="1"/>
  <c r="N58" i="6"/>
  <c r="N72" i="6" s="1"/>
  <c r="O11" i="6"/>
  <c r="O13" i="5" s="1"/>
  <c r="O14" i="5" s="1"/>
  <c r="O16" i="5" s="1"/>
  <c r="O17" i="5" s="1"/>
  <c r="O58" i="6"/>
  <c r="O72" i="6" s="1"/>
  <c r="AI12" i="4"/>
  <c r="AK10" i="1"/>
  <c r="Q13" i="4"/>
  <c r="AM17" i="4"/>
  <c r="AO12" i="1"/>
  <c r="O21" i="5" l="1"/>
  <c r="O23" i="5" s="1"/>
  <c r="O25" i="5" s="1"/>
  <c r="O32" i="5" s="1"/>
  <c r="O33" i="5" s="1"/>
  <c r="N21" i="5"/>
  <c r="N23" i="5" s="1"/>
  <c r="N25" i="5" s="1"/>
  <c r="N26" i="5" s="1"/>
  <c r="M26" i="5"/>
  <c r="N17" i="5"/>
  <c r="R9" i="4"/>
  <c r="R11" i="4" s="1"/>
  <c r="R13" i="4" s="1"/>
  <c r="Q18" i="4"/>
  <c r="Q21" i="4" s="1"/>
  <c r="AL10" i="1"/>
  <c r="AJ12" i="4"/>
  <c r="AP12" i="1"/>
  <c r="AN17" i="4"/>
  <c r="N32" i="5" l="1"/>
  <c r="N33" i="5" s="1"/>
  <c r="O26" i="5"/>
  <c r="P6" i="5"/>
  <c r="P8" i="5" s="1"/>
  <c r="P91" i="6" s="1"/>
  <c r="P61" i="6" s="1"/>
  <c r="S9" i="4"/>
  <c r="S11" i="4" s="1"/>
  <c r="T11" i="4" s="1"/>
  <c r="R18" i="4"/>
  <c r="R21" i="4" s="1"/>
  <c r="AM10" i="1"/>
  <c r="AK12" i="4"/>
  <c r="AQ12" i="1"/>
  <c r="AO17" i="4"/>
  <c r="P11" i="6" l="1"/>
  <c r="P13" i="5" s="1"/>
  <c r="P14" i="5" s="1"/>
  <c r="P16" i="5" s="1"/>
  <c r="P58" i="6"/>
  <c r="P72" i="6" s="1"/>
  <c r="S13" i="4"/>
  <c r="S18" i="4" s="1"/>
  <c r="S21" i="4" s="1"/>
  <c r="T21" i="4" s="1"/>
  <c r="AN10" i="1"/>
  <c r="AL12" i="4"/>
  <c r="T13" i="4"/>
  <c r="AP17" i="4"/>
  <c r="AR12" i="1"/>
  <c r="P21" i="5" l="1"/>
  <c r="P23" i="5" s="1"/>
  <c r="P25" i="5" s="1"/>
  <c r="P26" i="5" s="1"/>
  <c r="P17" i="5"/>
  <c r="Q6" i="5"/>
  <c r="Q8" i="5" s="1"/>
  <c r="Q91" i="6" s="1"/>
  <c r="Q61" i="6" s="1"/>
  <c r="T18" i="4"/>
  <c r="AO10" i="1"/>
  <c r="AM12" i="4"/>
  <c r="U9" i="4"/>
  <c r="U11" i="4" s="1"/>
  <c r="AG9" i="4"/>
  <c r="AQ17" i="4"/>
  <c r="AS12" i="1"/>
  <c r="P32" i="5" l="1"/>
  <c r="P33" i="5" s="1"/>
  <c r="Q11" i="6"/>
  <c r="Q13" i="5" s="1"/>
  <c r="Q14" i="5" s="1"/>
  <c r="Q16" i="5" s="1"/>
  <c r="Q58" i="6"/>
  <c r="Q72" i="6" s="1"/>
  <c r="R6" i="5"/>
  <c r="R8" i="5" s="1"/>
  <c r="R91" i="6" s="1"/>
  <c r="R61" i="6" s="1"/>
  <c r="AP10" i="1"/>
  <c r="AN12" i="4"/>
  <c r="AT12" i="1"/>
  <c r="AR17" i="4"/>
  <c r="Q21" i="5" l="1"/>
  <c r="Q23" i="5" s="1"/>
  <c r="Q25" i="5" s="1"/>
  <c r="Q32" i="5" s="1"/>
  <c r="Q33" i="5" s="1"/>
  <c r="R11" i="6"/>
  <c r="R13" i="5" s="1"/>
  <c r="R14" i="5" s="1"/>
  <c r="R16" i="5" s="1"/>
  <c r="R58" i="6"/>
  <c r="R72" i="6" s="1"/>
  <c r="Q17" i="5"/>
  <c r="S6" i="5"/>
  <c r="AQ10" i="1"/>
  <c r="AO12" i="4"/>
  <c r="U13" i="4"/>
  <c r="AS17" i="4"/>
  <c r="AV12" i="1"/>
  <c r="AU12" i="1"/>
  <c r="AU13" i="1" s="1"/>
  <c r="R21" i="5" l="1"/>
  <c r="R23" i="5" s="1"/>
  <c r="R25" i="5" s="1"/>
  <c r="R26" i="5" s="1"/>
  <c r="Q26" i="5"/>
  <c r="R17" i="5"/>
  <c r="S8" i="5"/>
  <c r="S91" i="6" s="1"/>
  <c r="S61" i="6" s="1"/>
  <c r="T6" i="5"/>
  <c r="AT17" i="4"/>
  <c r="V9" i="4"/>
  <c r="V11" i="4" s="1"/>
  <c r="U18" i="4"/>
  <c r="U21" i="4" s="1"/>
  <c r="AR10" i="1"/>
  <c r="AP12" i="4"/>
  <c r="AW12" i="1"/>
  <c r="AU17" i="4"/>
  <c r="R32" i="5" l="1"/>
  <c r="R33" i="5" s="1"/>
  <c r="S11" i="6"/>
  <c r="S13" i="5" s="1"/>
  <c r="S14" i="5" s="1"/>
  <c r="S16" i="5" s="1"/>
  <c r="S17" i="5" s="1"/>
  <c r="S58" i="6"/>
  <c r="S72" i="6" s="1"/>
  <c r="T8" i="5"/>
  <c r="T91" i="6" s="1"/>
  <c r="T61" i="6" s="1"/>
  <c r="AS10" i="1"/>
  <c r="AQ12" i="4"/>
  <c r="V13" i="4"/>
  <c r="AX12" i="1"/>
  <c r="AV17" i="4"/>
  <c r="S21" i="5" l="1"/>
  <c r="S23" i="5" s="1"/>
  <c r="S25" i="5" s="1"/>
  <c r="S26" i="5" s="1"/>
  <c r="T11" i="6"/>
  <c r="T13" i="5" s="1"/>
  <c r="T14" i="5" s="1"/>
  <c r="C40" i="10" s="1"/>
  <c r="T58" i="6"/>
  <c r="T72" i="6" s="1"/>
  <c r="T21" i="5" s="1"/>
  <c r="C38" i="10"/>
  <c r="W9" i="4"/>
  <c r="W11" i="4" s="1"/>
  <c r="V18" i="4"/>
  <c r="V21" i="4" s="1"/>
  <c r="AR12" i="4"/>
  <c r="AT10" i="1"/>
  <c r="AY12" i="1"/>
  <c r="AW17" i="4"/>
  <c r="C46" i="10" l="1"/>
  <c r="C44" i="10" s="1"/>
  <c r="T23" i="5"/>
  <c r="T16" i="5"/>
  <c r="T17" i="5" s="1"/>
  <c r="C42" i="10"/>
  <c r="S32" i="5"/>
  <c r="S33" i="5" s="1"/>
  <c r="AV10" i="1"/>
  <c r="AS12" i="4"/>
  <c r="AT12" i="4" s="1"/>
  <c r="AU10" i="1"/>
  <c r="W13" i="4"/>
  <c r="AX17" i="4"/>
  <c r="AZ12" i="1"/>
  <c r="C48" i="10" l="1"/>
  <c r="C49" i="10" s="1"/>
  <c r="C43" i="10"/>
  <c r="T25" i="5"/>
  <c r="T32" i="5" s="1"/>
  <c r="G20" i="8" s="1"/>
  <c r="G21" i="8" s="1"/>
  <c r="G34" i="8" s="1"/>
  <c r="U6" i="5"/>
  <c r="X9" i="4"/>
  <c r="X11" i="4" s="1"/>
  <c r="W18" i="4"/>
  <c r="W21" i="4" s="1"/>
  <c r="AU12" i="4"/>
  <c r="AW10" i="1"/>
  <c r="AY17" i="4"/>
  <c r="BA12" i="1"/>
  <c r="G36" i="8" l="1"/>
  <c r="T26" i="5"/>
  <c r="G25" i="8"/>
  <c r="G27" i="8" s="1"/>
  <c r="T33" i="5"/>
  <c r="U7" i="5"/>
  <c r="AV12" i="4"/>
  <c r="AX10" i="1"/>
  <c r="X13" i="4"/>
  <c r="AZ17" i="4"/>
  <c r="BB12" i="1"/>
  <c r="U8" i="5" l="1"/>
  <c r="U91" i="6" s="1"/>
  <c r="U61" i="6" s="1"/>
  <c r="V6" i="5"/>
  <c r="Y9" i="4"/>
  <c r="Y11" i="4" s="1"/>
  <c r="X18" i="4"/>
  <c r="X21" i="4" s="1"/>
  <c r="AY10" i="1"/>
  <c r="AW12" i="4"/>
  <c r="BA17" i="4"/>
  <c r="BC12" i="1"/>
  <c r="U11" i="6" l="1"/>
  <c r="U13" i="5" s="1"/>
  <c r="U14" i="5" s="1"/>
  <c r="U16" i="5" s="1"/>
  <c r="U17" i="5" s="1"/>
  <c r="U58" i="6"/>
  <c r="U72" i="6" s="1"/>
  <c r="W7" i="5"/>
  <c r="W6" i="5"/>
  <c r="AX12" i="4"/>
  <c r="AZ10" i="1"/>
  <c r="Y13" i="4"/>
  <c r="BB17" i="4"/>
  <c r="BD12" i="1"/>
  <c r="U21" i="5" l="1"/>
  <c r="U23" i="5" s="1"/>
  <c r="U25" i="5" s="1"/>
  <c r="U26" i="5" s="1"/>
  <c r="W8" i="5"/>
  <c r="V7" i="5"/>
  <c r="Z9" i="4"/>
  <c r="Z11" i="4" s="1"/>
  <c r="Y18" i="4"/>
  <c r="Y21" i="4" s="1"/>
  <c r="BA10" i="1"/>
  <c r="AY12" i="4"/>
  <c r="BE12" i="1"/>
  <c r="BC17" i="4"/>
  <c r="W91" i="6" l="1"/>
  <c r="W61" i="6" s="1"/>
  <c r="U32" i="5"/>
  <c r="U33" i="5" s="1"/>
  <c r="V8" i="5"/>
  <c r="X6" i="5"/>
  <c r="BB10" i="1"/>
  <c r="AZ12" i="4"/>
  <c r="Z13" i="4"/>
  <c r="BF12" i="1"/>
  <c r="BD17" i="4"/>
  <c r="W11" i="6" l="1"/>
  <c r="W13" i="5" s="1"/>
  <c r="W14" i="5" s="1"/>
  <c r="W16" i="5" s="1"/>
  <c r="W17" i="5" s="1"/>
  <c r="W58" i="6"/>
  <c r="W72" i="6" s="1"/>
  <c r="V91" i="6"/>
  <c r="V61" i="6" s="1"/>
  <c r="X7" i="5"/>
  <c r="AA9" i="4"/>
  <c r="AA11" i="4" s="1"/>
  <c r="Z18" i="4"/>
  <c r="Z21" i="4" s="1"/>
  <c r="BC10" i="1"/>
  <c r="BA12" i="4"/>
  <c r="BE17" i="4"/>
  <c r="BG12" i="1"/>
  <c r="W21" i="5" l="1"/>
  <c r="W23" i="5" s="1"/>
  <c r="W25" i="5" s="1"/>
  <c r="W32" i="5" s="1"/>
  <c r="W33" i="5" s="1"/>
  <c r="V11" i="6"/>
  <c r="V13" i="5" s="1"/>
  <c r="V14" i="5" s="1"/>
  <c r="V16" i="5" s="1"/>
  <c r="V58" i="6"/>
  <c r="V72" i="6" s="1"/>
  <c r="X8" i="5"/>
  <c r="X91" i="6" s="1"/>
  <c r="X61" i="6" s="1"/>
  <c r="Y6" i="5"/>
  <c r="AA13" i="4"/>
  <c r="BD10" i="1"/>
  <c r="BB12" i="4"/>
  <c r="BF17" i="4"/>
  <c r="BI12" i="1"/>
  <c r="BH12" i="1"/>
  <c r="BH13" i="1" s="1"/>
  <c r="V21" i="5" l="1"/>
  <c r="V23" i="5" s="1"/>
  <c r="V25" i="5" s="1"/>
  <c r="V32" i="5" s="1"/>
  <c r="V33" i="5" s="1"/>
  <c r="W26" i="5"/>
  <c r="V17" i="5"/>
  <c r="X11" i="6"/>
  <c r="X13" i="5" s="1"/>
  <c r="X14" i="5" s="1"/>
  <c r="X16" i="5" s="1"/>
  <c r="X58" i="6"/>
  <c r="X72" i="6" s="1"/>
  <c r="Y7" i="5"/>
  <c r="BG17" i="4"/>
  <c r="AB9" i="4"/>
  <c r="AB11" i="4" s="1"/>
  <c r="AA18" i="4"/>
  <c r="AA21" i="4" s="1"/>
  <c r="BE10" i="1"/>
  <c r="BC12" i="4"/>
  <c r="BH17" i="4"/>
  <c r="BJ12" i="1"/>
  <c r="X21" i="5" l="1"/>
  <c r="X23" i="5" s="1"/>
  <c r="X25" i="5" s="1"/>
  <c r="X32" i="5" s="1"/>
  <c r="X33" i="5" s="1"/>
  <c r="V26" i="5"/>
  <c r="X17" i="5"/>
  <c r="Y8" i="5"/>
  <c r="Y91" i="6" s="1"/>
  <c r="Y61" i="6" s="1"/>
  <c r="Z6" i="5"/>
  <c r="AB13" i="4"/>
  <c r="BF10" i="1"/>
  <c r="BD12" i="4"/>
  <c r="BK12" i="1"/>
  <c r="BI17" i="4"/>
  <c r="X26" i="5" l="1"/>
  <c r="Y11" i="6"/>
  <c r="Y13" i="5" s="1"/>
  <c r="Y14" i="5" s="1"/>
  <c r="Y16" i="5" s="1"/>
  <c r="Y58" i="6"/>
  <c r="Y72" i="6" s="1"/>
  <c r="Z7" i="5"/>
  <c r="AC9" i="4"/>
  <c r="AC11" i="4" s="1"/>
  <c r="AB18" i="4"/>
  <c r="AB21" i="4" s="1"/>
  <c r="BG10" i="1"/>
  <c r="BE12" i="4"/>
  <c r="BL12" i="1"/>
  <c r="BJ17" i="4"/>
  <c r="Y21" i="5" l="1"/>
  <c r="Y23" i="5" s="1"/>
  <c r="Y25" i="5" s="1"/>
  <c r="Y32" i="5" s="1"/>
  <c r="Y33" i="5" s="1"/>
  <c r="Y17" i="5"/>
  <c r="Z8" i="5"/>
  <c r="Z91" i="6" s="1"/>
  <c r="Z61" i="6" s="1"/>
  <c r="AA7" i="5"/>
  <c r="AA6" i="5"/>
  <c r="AC13" i="4"/>
  <c r="BF12" i="4"/>
  <c r="BG12" i="4" s="1"/>
  <c r="BI10" i="1"/>
  <c r="BH10" i="1"/>
  <c r="BM12" i="1"/>
  <c r="BK17" i="4"/>
  <c r="Y26" i="5" l="1"/>
  <c r="Z11" i="6"/>
  <c r="Z13" i="5" s="1"/>
  <c r="Z14" i="5" s="1"/>
  <c r="Z16" i="5" s="1"/>
  <c r="Z17" i="5" s="1"/>
  <c r="Z58" i="6"/>
  <c r="Z72" i="6" s="1"/>
  <c r="AA8" i="5"/>
  <c r="AD9" i="4"/>
  <c r="AC18" i="4"/>
  <c r="AC21" i="4" s="1"/>
  <c r="BH12" i="4"/>
  <c r="BJ10" i="1"/>
  <c r="BN12" i="1"/>
  <c r="BL17" i="4"/>
  <c r="Z21" i="5" l="1"/>
  <c r="Z23" i="5" s="1"/>
  <c r="Z25" i="5" s="1"/>
  <c r="Z32" i="5" s="1"/>
  <c r="Z33" i="5" s="1"/>
  <c r="AA91" i="6"/>
  <c r="AA61" i="6" s="1"/>
  <c r="AB6" i="5"/>
  <c r="AD11" i="4"/>
  <c r="AD13" i="4" s="1"/>
  <c r="BI12" i="4"/>
  <c r="BK10" i="1"/>
  <c r="BO12" i="1"/>
  <c r="BM17" i="4"/>
  <c r="AA11" i="6" l="1"/>
  <c r="AA13" i="5" s="1"/>
  <c r="AA14" i="5" s="1"/>
  <c r="AA16" i="5" s="1"/>
  <c r="AA58" i="6"/>
  <c r="AA72" i="6" s="1"/>
  <c r="Z26" i="5"/>
  <c r="AB7" i="5"/>
  <c r="AB8" i="5" s="1"/>
  <c r="AB91" i="6" s="1"/>
  <c r="AB61" i="6" s="1"/>
  <c r="AE9" i="4"/>
  <c r="AD18" i="4"/>
  <c r="AD21" i="4" s="1"/>
  <c r="BL10" i="1"/>
  <c r="BJ12" i="4"/>
  <c r="BP12" i="1"/>
  <c r="BN17" i="4"/>
  <c r="AA21" i="5" l="1"/>
  <c r="AA23" i="5" s="1"/>
  <c r="AA25" i="5" s="1"/>
  <c r="AA26" i="5" s="1"/>
  <c r="AA17" i="5"/>
  <c r="AB11" i="6"/>
  <c r="AB13" i="5" s="1"/>
  <c r="AB14" i="5" s="1"/>
  <c r="AB16" i="5" s="1"/>
  <c r="AB58" i="6"/>
  <c r="AB72" i="6" s="1"/>
  <c r="AC6" i="5"/>
  <c r="AE11" i="4"/>
  <c r="AE13" i="4" s="1"/>
  <c r="BK12" i="4"/>
  <c r="BM10" i="1"/>
  <c r="BO17" i="4"/>
  <c r="BQ12" i="1"/>
  <c r="AB21" i="5" l="1"/>
  <c r="AB23" i="5" s="1"/>
  <c r="AB25" i="5" s="1"/>
  <c r="AA32" i="5"/>
  <c r="AA33" i="5" s="1"/>
  <c r="AB17" i="5"/>
  <c r="AC7" i="5"/>
  <c r="AC8" i="5" s="1"/>
  <c r="AC91" i="6" s="1"/>
  <c r="AC61" i="6" s="1"/>
  <c r="AF9" i="4"/>
  <c r="AE18" i="4"/>
  <c r="AE21" i="4" s="1"/>
  <c r="BN10" i="1"/>
  <c r="BL12" i="4"/>
  <c r="BR12" i="1"/>
  <c r="BP17" i="4"/>
  <c r="AC11" i="6" l="1"/>
  <c r="AC13" i="5" s="1"/>
  <c r="AC14" i="5" s="1"/>
  <c r="AC16" i="5" s="1"/>
  <c r="AC58" i="6"/>
  <c r="AC72" i="6" s="1"/>
  <c r="AB32" i="5"/>
  <c r="AB33" i="5" s="1"/>
  <c r="AB26" i="5"/>
  <c r="AD6" i="5"/>
  <c r="AF11" i="4"/>
  <c r="AG11" i="4" s="1"/>
  <c r="AG13" i="4" s="1"/>
  <c r="BM12" i="4"/>
  <c r="BO10" i="1"/>
  <c r="BS12" i="1"/>
  <c r="BQ17" i="4"/>
  <c r="AC21" i="5" l="1"/>
  <c r="AC23" i="5" s="1"/>
  <c r="AC25" i="5" s="1"/>
  <c r="AC17" i="5"/>
  <c r="AD7" i="5"/>
  <c r="AD8" i="5" s="1"/>
  <c r="AD91" i="6" s="1"/>
  <c r="AD61" i="6" s="1"/>
  <c r="AH9" i="4"/>
  <c r="AH11" i="4" s="1"/>
  <c r="AG18" i="4"/>
  <c r="AT9" i="4"/>
  <c r="AF13" i="4"/>
  <c r="AF18" i="4" s="1"/>
  <c r="AF21" i="4" s="1"/>
  <c r="AG21" i="4" s="1"/>
  <c r="AG14" i="4"/>
  <c r="BN12" i="4"/>
  <c r="BP10" i="1"/>
  <c r="BR17" i="4"/>
  <c r="BT12" i="1"/>
  <c r="AD11" i="6" l="1"/>
  <c r="AD13" i="5" s="1"/>
  <c r="AD14" i="5" s="1"/>
  <c r="AD16" i="5" s="1"/>
  <c r="AD58" i="6"/>
  <c r="AD72" i="6" s="1"/>
  <c r="AC26" i="5"/>
  <c r="AC32" i="5"/>
  <c r="AC33" i="5" s="1"/>
  <c r="AE6" i="5"/>
  <c r="BQ10" i="1"/>
  <c r="BO12" i="4"/>
  <c r="AH13" i="4"/>
  <c r="BS17" i="4"/>
  <c r="BU12" i="1"/>
  <c r="BU13" i="1" s="1"/>
  <c r="AD21" i="5" l="1"/>
  <c r="AD23" i="5" s="1"/>
  <c r="AD25" i="5" s="1"/>
  <c r="AD17" i="5"/>
  <c r="AE7" i="5"/>
  <c r="AE8" i="5" s="1"/>
  <c r="AE91" i="6" s="1"/>
  <c r="AE61" i="6" s="1"/>
  <c r="BT17" i="4"/>
  <c r="AI9" i="4"/>
  <c r="AI11" i="4" s="1"/>
  <c r="AH18" i="4"/>
  <c r="AH21" i="4" s="1"/>
  <c r="BP12" i="4"/>
  <c r="BR10" i="1"/>
  <c r="AE11" i="6" l="1"/>
  <c r="AE13" i="5" s="1"/>
  <c r="AE14" i="5" s="1"/>
  <c r="AE16" i="5" s="1"/>
  <c r="AE58" i="6"/>
  <c r="AE72" i="6" s="1"/>
  <c r="AD26" i="5"/>
  <c r="AD32" i="5"/>
  <c r="AD33" i="5" s="1"/>
  <c r="AF6" i="5"/>
  <c r="AG22" i="4"/>
  <c r="BQ12" i="4"/>
  <c r="BS10" i="1"/>
  <c r="AI13" i="4"/>
  <c r="AE21" i="5" l="1"/>
  <c r="AE23" i="5" s="1"/>
  <c r="AE25" i="5" s="1"/>
  <c r="AE17" i="5"/>
  <c r="AG6" i="5"/>
  <c r="AJ9" i="4"/>
  <c r="AJ11" i="4" s="1"/>
  <c r="AI18" i="4"/>
  <c r="AI21" i="4" s="1"/>
  <c r="BT10" i="1"/>
  <c r="BR12" i="4"/>
  <c r="AG32" i="4" l="1"/>
  <c r="AE32" i="5"/>
  <c r="AE33" i="5" s="1"/>
  <c r="AE26" i="5"/>
  <c r="AH6" i="5"/>
  <c r="BS12" i="4"/>
  <c r="BT12" i="4" s="1"/>
  <c r="BU10" i="1"/>
  <c r="AJ13" i="4"/>
  <c r="AF7" i="5" l="1"/>
  <c r="AG7" i="5" s="1"/>
  <c r="AG8" i="5" s="1"/>
  <c r="AH7" i="5"/>
  <c r="AK9" i="4"/>
  <c r="AK11" i="4" s="1"/>
  <c r="AK13" i="4" s="1"/>
  <c r="AJ18" i="4"/>
  <c r="AJ21" i="4" s="1"/>
  <c r="AF8" i="5" l="1"/>
  <c r="AF91" i="6" s="1"/>
  <c r="AF61" i="6" s="1"/>
  <c r="AG9" i="5"/>
  <c r="AG91" i="6"/>
  <c r="AG61" i="6" s="1"/>
  <c r="D38" i="10"/>
  <c r="AH8" i="5"/>
  <c r="AH91" i="6" s="1"/>
  <c r="AH61" i="6" s="1"/>
  <c r="AL9" i="4"/>
  <c r="AL11" i="4" s="1"/>
  <c r="AL13" i="4" s="1"/>
  <c r="AK18" i="4"/>
  <c r="AK21" i="4" s="1"/>
  <c r="AF11" i="6" l="1"/>
  <c r="AF13" i="5" s="1"/>
  <c r="AF14" i="5" s="1"/>
  <c r="AF16" i="5" s="1"/>
  <c r="AF17" i="5" s="1"/>
  <c r="AF58" i="6"/>
  <c r="AF72" i="6" s="1"/>
  <c r="AH11" i="6"/>
  <c r="AH13" i="5" s="1"/>
  <c r="AH14" i="5" s="1"/>
  <c r="AH16" i="5" s="1"/>
  <c r="AH58" i="6"/>
  <c r="AH72" i="6" s="1"/>
  <c r="AG11" i="6"/>
  <c r="AG13" i="5" s="1"/>
  <c r="AG14" i="5" s="1"/>
  <c r="D40" i="10" s="1"/>
  <c r="D42" i="10" s="1"/>
  <c r="AG58" i="6"/>
  <c r="AG72" i="6" s="1"/>
  <c r="AG21" i="5" s="1"/>
  <c r="D39" i="10"/>
  <c r="AJ7" i="5"/>
  <c r="AJ6" i="5"/>
  <c r="AI6" i="5"/>
  <c r="AM9" i="4"/>
  <c r="AM11" i="4" s="1"/>
  <c r="AL18" i="4"/>
  <c r="AL21" i="4" s="1"/>
  <c r="AH21" i="5" l="1"/>
  <c r="AH23" i="5" s="1"/>
  <c r="AH25" i="5" s="1"/>
  <c r="AF21" i="5"/>
  <c r="AF23" i="5" s="1"/>
  <c r="AF25" i="5" s="1"/>
  <c r="AF32" i="5" s="1"/>
  <c r="AF33" i="5" s="1"/>
  <c r="D46" i="10"/>
  <c r="D44" i="10" s="1"/>
  <c r="D48" i="10" s="1"/>
  <c r="D49" i="10" s="1"/>
  <c r="AG23" i="5"/>
  <c r="AG16" i="5"/>
  <c r="AG17" i="5" s="1"/>
  <c r="AJ8" i="5"/>
  <c r="AJ91" i="6" s="1"/>
  <c r="AJ61" i="6" s="1"/>
  <c r="AH17" i="5"/>
  <c r="D43" i="10"/>
  <c r="AI7" i="5"/>
  <c r="AI8" i="5" s="1"/>
  <c r="AL6" i="5"/>
  <c r="AM13" i="4"/>
  <c r="AJ11" i="6" l="1"/>
  <c r="AJ13" i="5" s="1"/>
  <c r="AJ14" i="5" s="1"/>
  <c r="AJ16" i="5" s="1"/>
  <c r="AJ17" i="5" s="1"/>
  <c r="AJ58" i="6"/>
  <c r="AJ72" i="6" s="1"/>
  <c r="AG25" i="5"/>
  <c r="AG26" i="5" s="1"/>
  <c r="AF26" i="5"/>
  <c r="AI91" i="6"/>
  <c r="AI61" i="6" s="1"/>
  <c r="AH32" i="5"/>
  <c r="AH33" i="5" s="1"/>
  <c r="AH26" i="5"/>
  <c r="AK6" i="5"/>
  <c r="AN9" i="4"/>
  <c r="AN11" i="4" s="1"/>
  <c r="AN13" i="4" s="1"/>
  <c r="AM18" i="4"/>
  <c r="AM21" i="4" l="1"/>
  <c r="AM6" i="5" s="1"/>
  <c r="AJ21" i="5"/>
  <c r="AJ23" i="5" s="1"/>
  <c r="AJ25" i="5" s="1"/>
  <c r="AJ32" i="5" s="1"/>
  <c r="AJ33" i="5" s="1"/>
  <c r="H25" i="8"/>
  <c r="AG32" i="5"/>
  <c r="H20" i="8" s="1"/>
  <c r="H21" i="8" s="1"/>
  <c r="H34" i="8" s="1"/>
  <c r="AI11" i="6"/>
  <c r="AI13" i="5" s="1"/>
  <c r="AI14" i="5" s="1"/>
  <c r="AI16" i="5" s="1"/>
  <c r="AI17" i="5" s="1"/>
  <c r="AI58" i="6"/>
  <c r="AI72" i="6" s="1"/>
  <c r="AK7" i="5"/>
  <c r="AL7" i="5"/>
  <c r="AL8" i="5" s="1"/>
  <c r="AO9" i="4"/>
  <c r="AO11" i="4" s="1"/>
  <c r="AO13" i="4" s="1"/>
  <c r="AN18" i="4"/>
  <c r="AN21" i="4" s="1"/>
  <c r="H29" i="8" l="1"/>
  <c r="H35" i="8" s="1"/>
  <c r="H36" i="8" s="1"/>
  <c r="H27" i="8"/>
  <c r="AI21" i="5"/>
  <c r="AI23" i="5" s="1"/>
  <c r="AI25" i="5" s="1"/>
  <c r="AI32" i="5" s="1"/>
  <c r="AI33" i="5" s="1"/>
  <c r="AG33" i="5"/>
  <c r="AJ26" i="5"/>
  <c r="AL91" i="6"/>
  <c r="AL61" i="6" s="1"/>
  <c r="AK8" i="5"/>
  <c r="AK91" i="6" s="1"/>
  <c r="AK61" i="6" s="1"/>
  <c r="AP9" i="4"/>
  <c r="AP11" i="4" s="1"/>
  <c r="AP13" i="4" s="1"/>
  <c r="AO18" i="4"/>
  <c r="AO21" i="4" l="1"/>
  <c r="AO6" i="5" s="1"/>
  <c r="AI26" i="5"/>
  <c r="AK11" i="6"/>
  <c r="AK13" i="5" s="1"/>
  <c r="AK14" i="5" s="1"/>
  <c r="AK16" i="5" s="1"/>
  <c r="AK17" i="5" s="1"/>
  <c r="AK58" i="6"/>
  <c r="AK72" i="6" s="1"/>
  <c r="AL11" i="6"/>
  <c r="AL13" i="5" s="1"/>
  <c r="AL14" i="5" s="1"/>
  <c r="AL16" i="5" s="1"/>
  <c r="AL58" i="6"/>
  <c r="AL72" i="6" s="1"/>
  <c r="AM7" i="5"/>
  <c r="AM8" i="5" s="1"/>
  <c r="AM91" i="6" s="1"/>
  <c r="AM61" i="6" s="1"/>
  <c r="AN7" i="5"/>
  <c r="AN6" i="5"/>
  <c r="AQ9" i="4"/>
  <c r="AQ11" i="4" s="1"/>
  <c r="AQ13" i="4" s="1"/>
  <c r="AP18" i="4"/>
  <c r="AP21" i="4" s="1"/>
  <c r="AK21" i="5" l="1"/>
  <c r="AK23" i="5" s="1"/>
  <c r="AK25" i="5" s="1"/>
  <c r="AL21" i="5"/>
  <c r="AL23" i="5" s="1"/>
  <c r="AL25" i="5" s="1"/>
  <c r="AL32" i="5" s="1"/>
  <c r="AL33" i="5" s="1"/>
  <c r="AL17" i="5"/>
  <c r="AM11" i="6"/>
  <c r="AM13" i="5" s="1"/>
  <c r="AM14" i="5" s="1"/>
  <c r="AM16" i="5" s="1"/>
  <c r="AM58" i="6"/>
  <c r="AM72" i="6" s="1"/>
  <c r="AN8" i="5"/>
  <c r="AN91" i="6" s="1"/>
  <c r="AN61" i="6" s="1"/>
  <c r="AP6" i="5"/>
  <c r="AR9" i="4"/>
  <c r="AR11" i="4" s="1"/>
  <c r="AR13" i="4" s="1"/>
  <c r="AQ18" i="4"/>
  <c r="AQ21" i="4" s="1"/>
  <c r="AM21" i="5" l="1"/>
  <c r="AM23" i="5" s="1"/>
  <c r="AM25" i="5" s="1"/>
  <c r="AL26" i="5"/>
  <c r="AN11" i="6"/>
  <c r="AN13" i="5" s="1"/>
  <c r="AN14" i="5" s="1"/>
  <c r="AN16" i="5" s="1"/>
  <c r="AN17" i="5" s="1"/>
  <c r="AN58" i="6"/>
  <c r="AN72" i="6" s="1"/>
  <c r="AK32" i="5"/>
  <c r="AK33" i="5" s="1"/>
  <c r="AK26" i="5"/>
  <c r="AM17" i="5"/>
  <c r="AO7" i="5"/>
  <c r="AO8" i="5" s="1"/>
  <c r="AS9" i="4"/>
  <c r="AS11" i="4" s="1"/>
  <c r="AR18" i="4"/>
  <c r="AR21" i="4" s="1"/>
  <c r="AN21" i="5" l="1"/>
  <c r="AN23" i="5" s="1"/>
  <c r="AN25" i="5" s="1"/>
  <c r="AN26" i="5" s="1"/>
  <c r="AO91" i="6"/>
  <c r="AO61" i="6" s="1"/>
  <c r="AM26" i="5"/>
  <c r="AM32" i="5"/>
  <c r="AM33" i="5" s="1"/>
  <c r="AP7" i="5"/>
  <c r="AP8" i="5" s="1"/>
  <c r="AP91" i="6" s="1"/>
  <c r="AP61" i="6" s="1"/>
  <c r="AR6" i="5"/>
  <c r="AT11" i="4"/>
  <c r="AT13" i="4" s="1"/>
  <c r="AT18" i="4" s="1"/>
  <c r="AS13" i="4"/>
  <c r="AS18" i="4" s="1"/>
  <c r="AS21" i="4" s="1"/>
  <c r="AT21" i="4" s="1"/>
  <c r="AP11" i="6" l="1"/>
  <c r="AP13" i="5" s="1"/>
  <c r="AP14" i="5" s="1"/>
  <c r="AP16" i="5" s="1"/>
  <c r="AP58" i="6"/>
  <c r="AP72" i="6" s="1"/>
  <c r="AO11" i="6"/>
  <c r="AO13" i="5" s="1"/>
  <c r="AO14" i="5" s="1"/>
  <c r="AO16" i="5" s="1"/>
  <c r="AO17" i="5" s="1"/>
  <c r="AO58" i="6"/>
  <c r="AO72" i="6" s="1"/>
  <c r="AN32" i="5"/>
  <c r="AN33" i="5" s="1"/>
  <c r="AQ6" i="5"/>
  <c r="AT14" i="4"/>
  <c r="AU9" i="4"/>
  <c r="AU11" i="4" s="1"/>
  <c r="BG9" i="4"/>
  <c r="AO21" i="5" l="1"/>
  <c r="AO23" i="5" s="1"/>
  <c r="AO25" i="5" s="1"/>
  <c r="AO32" i="5" s="1"/>
  <c r="AO33" i="5" s="1"/>
  <c r="AP21" i="5"/>
  <c r="AP23" i="5" s="1"/>
  <c r="AP25" i="5" s="1"/>
  <c r="AP17" i="5"/>
  <c r="AR7" i="5"/>
  <c r="AR8" i="5" s="1"/>
  <c r="AR91" i="6" s="1"/>
  <c r="AR61" i="6" s="1"/>
  <c r="AQ7" i="5"/>
  <c r="AQ8" i="5" s="1"/>
  <c r="AQ91" i="6" s="1"/>
  <c r="AQ61" i="6" s="1"/>
  <c r="AQ11" i="6" l="1"/>
  <c r="AQ13" i="5" s="1"/>
  <c r="AQ14" i="5" s="1"/>
  <c r="AQ16" i="5" s="1"/>
  <c r="AQ58" i="6"/>
  <c r="AQ72" i="6" s="1"/>
  <c r="AO26" i="5"/>
  <c r="AR11" i="6"/>
  <c r="AR13" i="5" s="1"/>
  <c r="AR14" i="5" s="1"/>
  <c r="AR16" i="5" s="1"/>
  <c r="AR58" i="6"/>
  <c r="AR72" i="6" s="1"/>
  <c r="AP26" i="5"/>
  <c r="AP32" i="5"/>
  <c r="AP33" i="5" s="1"/>
  <c r="AT22" i="4"/>
  <c r="AU13" i="4"/>
  <c r="AR21" i="5" l="1"/>
  <c r="AR23" i="5" s="1"/>
  <c r="AR25" i="5" s="1"/>
  <c r="AQ21" i="5"/>
  <c r="AQ23" i="5" s="1"/>
  <c r="AQ25" i="5" s="1"/>
  <c r="AR17" i="5"/>
  <c r="AQ17" i="5"/>
  <c r="AS6" i="5"/>
  <c r="AV9" i="4"/>
  <c r="AV11" i="4" s="1"/>
  <c r="AU18" i="4"/>
  <c r="AU21" i="4" s="1"/>
  <c r="AQ26" i="5" l="1"/>
  <c r="AQ32" i="5"/>
  <c r="AQ33" i="5" s="1"/>
  <c r="AR32" i="5"/>
  <c r="AR33" i="5" s="1"/>
  <c r="AR26" i="5"/>
  <c r="AT6" i="5"/>
  <c r="AV13" i="4"/>
  <c r="AS7" i="5" l="1"/>
  <c r="AT7" i="5" s="1"/>
  <c r="AT8" i="5" s="1"/>
  <c r="AT9" i="5" s="1"/>
  <c r="AT32" i="4"/>
  <c r="AW9" i="4"/>
  <c r="AW11" i="4" s="1"/>
  <c r="AV18" i="4"/>
  <c r="AV21" i="4" s="1"/>
  <c r="AS8" i="5" l="1"/>
  <c r="AS91" i="6" s="1"/>
  <c r="AS61" i="6" s="1"/>
  <c r="E38" i="10"/>
  <c r="E39" i="10" s="1"/>
  <c r="AT91" i="6"/>
  <c r="AT61" i="6" s="1"/>
  <c r="AU6" i="5"/>
  <c r="AW13" i="4"/>
  <c r="AT11" i="6" l="1"/>
  <c r="AT13" i="5" s="1"/>
  <c r="AT14" i="5" s="1"/>
  <c r="E40" i="10" s="1"/>
  <c r="E42" i="10" s="1"/>
  <c r="E43" i="10" s="1"/>
  <c r="AT58" i="6"/>
  <c r="AT72" i="6" s="1"/>
  <c r="AT21" i="5" s="1"/>
  <c r="AS11" i="6"/>
  <c r="AS13" i="5" s="1"/>
  <c r="AS14" i="5" s="1"/>
  <c r="AS16" i="5" s="1"/>
  <c r="AS58" i="6"/>
  <c r="AS72" i="6" s="1"/>
  <c r="AX9" i="4"/>
  <c r="AX11" i="4" s="1"/>
  <c r="AW18" i="4"/>
  <c r="AW21" i="4" s="1"/>
  <c r="AS21" i="5" l="1"/>
  <c r="AS23" i="5" s="1"/>
  <c r="AS25" i="5" s="1"/>
  <c r="AS26" i="5" s="1"/>
  <c r="E46" i="10"/>
  <c r="E44" i="10" s="1"/>
  <c r="E48" i="10" s="1"/>
  <c r="E49" i="10" s="1"/>
  <c r="AT23" i="5"/>
  <c r="AT16" i="5"/>
  <c r="AS17" i="5"/>
  <c r="AU7" i="5"/>
  <c r="AV6" i="5"/>
  <c r="AX13" i="4"/>
  <c r="AT25" i="5" l="1"/>
  <c r="AT26" i="5" s="1"/>
  <c r="AS32" i="5"/>
  <c r="AS33" i="5" s="1"/>
  <c r="AT17" i="5"/>
  <c r="AU8" i="5"/>
  <c r="AV7" i="5"/>
  <c r="AV8" i="5" s="1"/>
  <c r="AV91" i="6" s="1"/>
  <c r="AV61" i="6" s="1"/>
  <c r="AY9" i="4"/>
  <c r="AY11" i="4" s="1"/>
  <c r="AY13" i="4" s="1"/>
  <c r="AX18" i="4"/>
  <c r="AX21" i="4" s="1"/>
  <c r="I25" i="8" l="1"/>
  <c r="I27" i="8" s="1"/>
  <c r="I29" i="8" s="1"/>
  <c r="I35" i="8" s="1"/>
  <c r="AT32" i="5"/>
  <c r="I20" i="8" s="1"/>
  <c r="I21" i="8" s="1"/>
  <c r="I34" i="8" s="1"/>
  <c r="AV11" i="6"/>
  <c r="AV13" i="5" s="1"/>
  <c r="AV14" i="5" s="1"/>
  <c r="AV16" i="5" s="1"/>
  <c r="AV58" i="6"/>
  <c r="AV72" i="6" s="1"/>
  <c r="AU91" i="6"/>
  <c r="AU61" i="6" s="1"/>
  <c r="AW6" i="5"/>
  <c r="AZ9" i="4"/>
  <c r="AZ11" i="4" s="1"/>
  <c r="AY18" i="4"/>
  <c r="AY21" i="4" s="1"/>
  <c r="AV21" i="5" l="1"/>
  <c r="AV23" i="5" s="1"/>
  <c r="AV25" i="5" s="1"/>
  <c r="I36" i="8"/>
  <c r="AT33" i="5"/>
  <c r="AU11" i="6"/>
  <c r="AU13" i="5" s="1"/>
  <c r="AU14" i="5" s="1"/>
  <c r="AU16" i="5" s="1"/>
  <c r="AU17" i="5" s="1"/>
  <c r="AU58" i="6"/>
  <c r="AU72" i="6" s="1"/>
  <c r="AV17" i="5"/>
  <c r="AW7" i="5"/>
  <c r="AZ13" i="4"/>
  <c r="AU21" i="5" l="1"/>
  <c r="AU23" i="5" s="1"/>
  <c r="AU25" i="5" s="1"/>
  <c r="AU26" i="5" s="1"/>
  <c r="AV26" i="5"/>
  <c r="AV32" i="5"/>
  <c r="AV33" i="5" s="1"/>
  <c r="AW8" i="5"/>
  <c r="AW91" i="6" s="1"/>
  <c r="AW61" i="6" s="1"/>
  <c r="AX7" i="5"/>
  <c r="AX6" i="5"/>
  <c r="BA9" i="4"/>
  <c r="BA11" i="4" s="1"/>
  <c r="BA13" i="4" s="1"/>
  <c r="AZ18" i="4"/>
  <c r="AZ21" i="4" s="1"/>
  <c r="AU32" i="5" l="1"/>
  <c r="AU33" i="5" s="1"/>
  <c r="AW11" i="6"/>
  <c r="AW13" i="5" s="1"/>
  <c r="AW14" i="5" s="1"/>
  <c r="AW16" i="5" s="1"/>
  <c r="AW58" i="6"/>
  <c r="AW72" i="6" s="1"/>
  <c r="AX8" i="5"/>
  <c r="AX91" i="6" s="1"/>
  <c r="AX61" i="6" s="1"/>
  <c r="AY6" i="5"/>
  <c r="BB9" i="4"/>
  <c r="BB11" i="4" s="1"/>
  <c r="BA18" i="4"/>
  <c r="BA21" i="4" l="1"/>
  <c r="AW21" i="5"/>
  <c r="AW23" i="5" s="1"/>
  <c r="AW25" i="5" s="1"/>
  <c r="AX11" i="6"/>
  <c r="AX13" i="5" s="1"/>
  <c r="AX14" i="5" s="1"/>
  <c r="AX16" i="5" s="1"/>
  <c r="AX58" i="6"/>
  <c r="AX72" i="6" s="1"/>
  <c r="AW17" i="5"/>
  <c r="AY7" i="5"/>
  <c r="AY8" i="5" s="1"/>
  <c r="AY91" i="6" s="1"/>
  <c r="AY61" i="6" s="1"/>
  <c r="BB13" i="4"/>
  <c r="BC9" i="4" s="1"/>
  <c r="BC11" i="4" s="1"/>
  <c r="J29" i="8"/>
  <c r="J35" i="8" s="1"/>
  <c r="AX21" i="5" l="1"/>
  <c r="AX23" i="5" s="1"/>
  <c r="AX25" i="5" s="1"/>
  <c r="AX17" i="5"/>
  <c r="AY11" i="6"/>
  <c r="AY13" i="5" s="1"/>
  <c r="AY14" i="5" s="1"/>
  <c r="AY16" i="5" s="1"/>
  <c r="AY58" i="6"/>
  <c r="AY72" i="6" s="1"/>
  <c r="AW32" i="5"/>
  <c r="AW33" i="5" s="1"/>
  <c r="AW26" i="5"/>
  <c r="BA6" i="5"/>
  <c r="AZ6" i="5"/>
  <c r="BB18" i="4"/>
  <c r="BC13" i="4"/>
  <c r="BB21" i="4" l="1"/>
  <c r="BB6" i="5" s="1"/>
  <c r="AX32" i="5"/>
  <c r="AX33" i="5" s="1"/>
  <c r="AX26" i="5"/>
  <c r="AY21" i="5"/>
  <c r="AY23" i="5" s="1"/>
  <c r="AY25" i="5" s="1"/>
  <c r="AY32" i="5" s="1"/>
  <c r="AY33" i="5" s="1"/>
  <c r="AY17" i="5"/>
  <c r="AZ7" i="5"/>
  <c r="AZ8" i="5" s="1"/>
  <c r="AZ91" i="6" s="1"/>
  <c r="AZ61" i="6" s="1"/>
  <c r="BA7" i="5"/>
  <c r="BA8" i="5" s="1"/>
  <c r="BA91" i="6" s="1"/>
  <c r="BA61" i="6" s="1"/>
  <c r="BD9" i="4"/>
  <c r="BD11" i="4" s="1"/>
  <c r="BD13" i="4" s="1"/>
  <c r="BC18" i="4"/>
  <c r="BC21" i="4" l="1"/>
  <c r="BC6" i="5" s="1"/>
  <c r="AY26" i="5"/>
  <c r="BA11" i="6"/>
  <c r="BA13" i="5" s="1"/>
  <c r="BA14" i="5" s="1"/>
  <c r="BA16" i="5" s="1"/>
  <c r="BA58" i="6"/>
  <c r="BA72" i="6" s="1"/>
  <c r="AZ11" i="6"/>
  <c r="AZ13" i="5" s="1"/>
  <c r="AZ14" i="5" s="1"/>
  <c r="AZ16" i="5" s="1"/>
  <c r="AZ58" i="6"/>
  <c r="AZ72" i="6" s="1"/>
  <c r="BE9" i="4"/>
  <c r="BE11" i="4" s="1"/>
  <c r="BD18" i="4"/>
  <c r="BD21" i="4" s="1"/>
  <c r="BA21" i="5" l="1"/>
  <c r="BA23" i="5" s="1"/>
  <c r="BA25" i="5" s="1"/>
  <c r="BA32" i="5" s="1"/>
  <c r="BA33" i="5" s="1"/>
  <c r="AZ21" i="5"/>
  <c r="AZ23" i="5" s="1"/>
  <c r="AZ25" i="5" s="1"/>
  <c r="BA17" i="5"/>
  <c r="AZ17" i="5"/>
  <c r="BB7" i="5"/>
  <c r="BB8" i="5" s="1"/>
  <c r="BB91" i="6" s="1"/>
  <c r="BB61" i="6" s="1"/>
  <c r="BE13" i="4"/>
  <c r="BA26" i="5" l="1"/>
  <c r="BB11" i="6"/>
  <c r="BB13" i="5" s="1"/>
  <c r="BB14" i="5" s="1"/>
  <c r="BB16" i="5" s="1"/>
  <c r="BB58" i="6"/>
  <c r="BB72" i="6" s="1"/>
  <c r="AZ32" i="5"/>
  <c r="AZ33" i="5" s="1"/>
  <c r="AZ26" i="5"/>
  <c r="BC7" i="5"/>
  <c r="BC8" i="5" s="1"/>
  <c r="BC91" i="6" s="1"/>
  <c r="BC61" i="6" s="1"/>
  <c r="BF9" i="4"/>
  <c r="BF11" i="4" s="1"/>
  <c r="BF13" i="4" s="1"/>
  <c r="BF18" i="4" s="1"/>
  <c r="BF21" i="4" s="1"/>
  <c r="BE18" i="4"/>
  <c r="BE21" i="4" s="1"/>
  <c r="BG21" i="4" l="1"/>
  <c r="BB21" i="5"/>
  <c r="BB23" i="5" s="1"/>
  <c r="BB25" i="5" s="1"/>
  <c r="BC11" i="6"/>
  <c r="BC13" i="5" s="1"/>
  <c r="BC14" i="5" s="1"/>
  <c r="BC16" i="5" s="1"/>
  <c r="BC58" i="6"/>
  <c r="BC72" i="6" s="1"/>
  <c r="BB17" i="5"/>
  <c r="BD6" i="5"/>
  <c r="BG11" i="4"/>
  <c r="BG13" i="4" s="1"/>
  <c r="BG18" i="4" s="1"/>
  <c r="BC21" i="5" l="1"/>
  <c r="BC23" i="5" s="1"/>
  <c r="BC25" i="5" s="1"/>
  <c r="BC17" i="5"/>
  <c r="BB32" i="5"/>
  <c r="BB33" i="5" s="1"/>
  <c r="BB26" i="5"/>
  <c r="BD7" i="5"/>
  <c r="BD8" i="5" s="1"/>
  <c r="BD91" i="6" s="1"/>
  <c r="BD61" i="6" s="1"/>
  <c r="BG14" i="4"/>
  <c r="BT9" i="4"/>
  <c r="BH9" i="4"/>
  <c r="BH11" i="4" s="1"/>
  <c r="BD11" i="6" l="1"/>
  <c r="BD13" i="5" s="1"/>
  <c r="BD14" i="5" s="1"/>
  <c r="BD16" i="5" s="1"/>
  <c r="BD58" i="6"/>
  <c r="BD72" i="6" s="1"/>
  <c r="BC26" i="5"/>
  <c r="BC32" i="5"/>
  <c r="BC33" i="5" s="1"/>
  <c r="BG22" i="4"/>
  <c r="BE6" i="5"/>
  <c r="BD21" i="5" l="1"/>
  <c r="BD23" i="5" s="1"/>
  <c r="BD25" i="5" s="1"/>
  <c r="BD17" i="5"/>
  <c r="BE7" i="5"/>
  <c r="BE8" i="5" s="1"/>
  <c r="BE91" i="6" s="1"/>
  <c r="BE61" i="6" s="1"/>
  <c r="BF6" i="5"/>
  <c r="BH13" i="4"/>
  <c r="BE11" i="6" l="1"/>
  <c r="BE13" i="5" s="1"/>
  <c r="BE14" i="5" s="1"/>
  <c r="BE16" i="5" s="1"/>
  <c r="BE17" i="5" s="1"/>
  <c r="BE58" i="6"/>
  <c r="BE72" i="6" s="1"/>
  <c r="BD26" i="5"/>
  <c r="BD32" i="5"/>
  <c r="BD33" i="5" s="1"/>
  <c r="BG6" i="5"/>
  <c r="BI9" i="4"/>
  <c r="BI11" i="4" s="1"/>
  <c r="BH18" i="4"/>
  <c r="BH21" i="4" s="1"/>
  <c r="BE21" i="5" l="1"/>
  <c r="BE23" i="5" s="1"/>
  <c r="BE25" i="5" s="1"/>
  <c r="BE32" i="5" s="1"/>
  <c r="BE33" i="5" s="1"/>
  <c r="BF7" i="5"/>
  <c r="BG7" i="5" s="1"/>
  <c r="BG8" i="5" s="1"/>
  <c r="BG32" i="4"/>
  <c r="BI13" i="4"/>
  <c r="BG91" i="6" l="1"/>
  <c r="BG61" i="6" s="1"/>
  <c r="F38" i="10"/>
  <c r="F39" i="10" s="1"/>
  <c r="BG9" i="5"/>
  <c r="BF8" i="5"/>
  <c r="BF91" i="6" s="1"/>
  <c r="BF61" i="6" s="1"/>
  <c r="BE26" i="5"/>
  <c r="BJ9" i="4"/>
  <c r="BJ11" i="4" s="1"/>
  <c r="BJ13" i="4" s="1"/>
  <c r="BI18" i="4"/>
  <c r="BI21" i="4" s="1"/>
  <c r="BF11" i="6" l="1"/>
  <c r="BF13" i="5" s="1"/>
  <c r="BF14" i="5" s="1"/>
  <c r="BF16" i="5" s="1"/>
  <c r="BF58" i="6"/>
  <c r="BF72" i="6" s="1"/>
  <c r="BG11" i="6"/>
  <c r="BG13" i="5" s="1"/>
  <c r="BG14" i="5" s="1"/>
  <c r="BG16" i="5" s="1"/>
  <c r="BG58" i="6"/>
  <c r="BG72" i="6" s="1"/>
  <c r="BG21" i="5" s="1"/>
  <c r="BH6" i="5"/>
  <c r="BK9" i="4"/>
  <c r="BK11" i="4" s="1"/>
  <c r="BK13" i="4" s="1"/>
  <c r="BJ18" i="4"/>
  <c r="BJ21" i="4" l="1"/>
  <c r="BF21" i="5"/>
  <c r="BF23" i="5" s="1"/>
  <c r="BF25" i="5" s="1"/>
  <c r="BF32" i="5" s="1"/>
  <c r="BF33" i="5" s="1"/>
  <c r="F46" i="10"/>
  <c r="F44" i="10" s="1"/>
  <c r="BG23" i="5"/>
  <c r="BG25" i="5" s="1"/>
  <c r="BG32" i="5" s="1"/>
  <c r="J20" i="8" s="1"/>
  <c r="J21" i="8" s="1"/>
  <c r="J34" i="8" s="1"/>
  <c r="J36" i="8" s="1"/>
  <c r="J37" i="8" s="1"/>
  <c r="F40" i="10"/>
  <c r="F42" i="10" s="1"/>
  <c r="F43" i="10" s="1"/>
  <c r="BG17" i="5"/>
  <c r="BF17" i="5"/>
  <c r="BH7" i="5"/>
  <c r="BL9" i="4"/>
  <c r="BL11" i="4" s="1"/>
  <c r="BL13" i="4" s="1"/>
  <c r="BK18" i="4"/>
  <c r="BK21" i="4" s="1"/>
  <c r="BF26" i="5" l="1"/>
  <c r="J25" i="8"/>
  <c r="J27" i="8" s="1"/>
  <c r="BG33" i="5"/>
  <c r="BG26" i="5"/>
  <c r="F48" i="10"/>
  <c r="F49" i="10" s="1"/>
  <c r="BH8" i="5"/>
  <c r="BH91" i="6" s="1"/>
  <c r="BH61" i="6" s="1"/>
  <c r="BJ7" i="5"/>
  <c r="BJ6" i="5"/>
  <c r="BM9" i="4"/>
  <c r="BM11" i="4" s="1"/>
  <c r="BL18" i="4"/>
  <c r="BL21" i="4" l="1"/>
  <c r="BH11" i="6"/>
  <c r="BH13" i="5" s="1"/>
  <c r="BH14" i="5" s="1"/>
  <c r="BH16" i="5" s="1"/>
  <c r="BH58" i="6"/>
  <c r="BH72" i="6" s="1"/>
  <c r="BJ8" i="5"/>
  <c r="BJ91" i="6" s="1"/>
  <c r="BJ61" i="6" s="1"/>
  <c r="BI6" i="5"/>
  <c r="BM13" i="4"/>
  <c r="BH21" i="5" l="1"/>
  <c r="BH23" i="5" s="1"/>
  <c r="BH25" i="5" s="1"/>
  <c r="BJ11" i="6"/>
  <c r="BJ13" i="5" s="1"/>
  <c r="BJ14" i="5" s="1"/>
  <c r="BJ16" i="5" s="1"/>
  <c r="BJ17" i="5" s="1"/>
  <c r="BJ58" i="6"/>
  <c r="BJ72" i="6" s="1"/>
  <c r="BH17" i="5"/>
  <c r="BL7" i="5"/>
  <c r="BK6" i="5"/>
  <c r="BL6" i="5"/>
  <c r="BN9" i="4"/>
  <c r="BM18" i="4"/>
  <c r="BM21" i="4" s="1"/>
  <c r="BJ21" i="5" l="1"/>
  <c r="BJ23" i="5" s="1"/>
  <c r="BJ25" i="5" s="1"/>
  <c r="BL8" i="5"/>
  <c r="BL91" i="6" s="1"/>
  <c r="BL61" i="6" s="1"/>
  <c r="BH32" i="5"/>
  <c r="BH33" i="5" s="1"/>
  <c r="BH26" i="5"/>
  <c r="BK7" i="5"/>
  <c r="BK8" i="5" s="1"/>
  <c r="BK91" i="6" s="1"/>
  <c r="BK61" i="6" s="1"/>
  <c r="BI7" i="5"/>
  <c r="BN11" i="4"/>
  <c r="BN13" i="4" s="1"/>
  <c r="BK11" i="6" l="1"/>
  <c r="BK13" i="5" s="1"/>
  <c r="BK14" i="5" s="1"/>
  <c r="BK16" i="5" s="1"/>
  <c r="BK17" i="5" s="1"/>
  <c r="BK58" i="6"/>
  <c r="BK72" i="6" s="1"/>
  <c r="BL11" i="6"/>
  <c r="BL13" i="5" s="1"/>
  <c r="BL14" i="5" s="1"/>
  <c r="BL16" i="5" s="1"/>
  <c r="BL17" i="5" s="1"/>
  <c r="BL58" i="6"/>
  <c r="BL72" i="6" s="1"/>
  <c r="BJ26" i="5"/>
  <c r="BJ32" i="5"/>
  <c r="BJ33" i="5" s="1"/>
  <c r="BI8" i="5"/>
  <c r="BO9" i="4"/>
  <c r="BN18" i="4"/>
  <c r="BN21" i="4" s="1"/>
  <c r="BL21" i="5" l="1"/>
  <c r="BL23" i="5" s="1"/>
  <c r="BL25" i="5" s="1"/>
  <c r="BL26" i="5" s="1"/>
  <c r="BK21" i="5"/>
  <c r="BK23" i="5" s="1"/>
  <c r="BK25" i="5" s="1"/>
  <c r="BI91" i="6"/>
  <c r="BI61" i="6" s="1"/>
  <c r="BM6" i="5"/>
  <c r="BN6" i="5"/>
  <c r="BO11" i="4"/>
  <c r="BO13" i="4" s="1"/>
  <c r="BL32" i="5" l="1"/>
  <c r="BL33" i="5" s="1"/>
  <c r="BI11" i="6"/>
  <c r="BI13" i="5" s="1"/>
  <c r="BI14" i="5" s="1"/>
  <c r="BI16" i="5" s="1"/>
  <c r="BI17" i="5" s="1"/>
  <c r="BI58" i="6"/>
  <c r="BI72" i="6" s="1"/>
  <c r="BK32" i="5"/>
  <c r="BK33" i="5" s="1"/>
  <c r="BK26" i="5"/>
  <c r="BP9" i="4"/>
  <c r="BO18" i="4"/>
  <c r="BO21" i="4" s="1"/>
  <c r="BI21" i="5" l="1"/>
  <c r="BI23" i="5" s="1"/>
  <c r="BI25" i="5" s="1"/>
  <c r="BI26" i="5" s="1"/>
  <c r="BN7" i="5"/>
  <c r="BN8" i="5" s="1"/>
  <c r="BM7" i="5"/>
  <c r="BP11" i="4"/>
  <c r="BP13" i="4" s="1"/>
  <c r="BI32" i="5" l="1"/>
  <c r="BI33" i="5" s="1"/>
  <c r="BN91" i="6"/>
  <c r="BN61" i="6" s="1"/>
  <c r="BM8" i="5"/>
  <c r="BQ9" i="4"/>
  <c r="BP18" i="4"/>
  <c r="BP21" i="4" s="1"/>
  <c r="BN11" i="6" l="1"/>
  <c r="BN13" i="5" s="1"/>
  <c r="BN14" i="5" s="1"/>
  <c r="BN16" i="5" s="1"/>
  <c r="BN17" i="5" s="1"/>
  <c r="BN58" i="6"/>
  <c r="BN72" i="6" s="1"/>
  <c r="BM91" i="6"/>
  <c r="BM61" i="6" s="1"/>
  <c r="BO6" i="5"/>
  <c r="BQ11" i="4"/>
  <c r="BQ13" i="4" s="1"/>
  <c r="BN21" i="5" l="1"/>
  <c r="BN23" i="5" s="1"/>
  <c r="BN25" i="5" s="1"/>
  <c r="BN26" i="5" s="1"/>
  <c r="BM11" i="6"/>
  <c r="BM13" i="5" s="1"/>
  <c r="BM14" i="5" s="1"/>
  <c r="BM16" i="5" s="1"/>
  <c r="BM17" i="5" s="1"/>
  <c r="BM58" i="6"/>
  <c r="BM72" i="6" s="1"/>
  <c r="BP7" i="5"/>
  <c r="BO7" i="5"/>
  <c r="BO8" i="5" s="1"/>
  <c r="BO91" i="6" s="1"/>
  <c r="BO61" i="6" s="1"/>
  <c r="BP6" i="5"/>
  <c r="BR9" i="4"/>
  <c r="BQ18" i="4"/>
  <c r="BQ21" i="4" s="1"/>
  <c r="BM21" i="5" l="1"/>
  <c r="BM23" i="5" s="1"/>
  <c r="BM25" i="5" s="1"/>
  <c r="BM32" i="5" s="1"/>
  <c r="BM33" i="5" s="1"/>
  <c r="BO11" i="6"/>
  <c r="BO13" i="5" s="1"/>
  <c r="BO14" i="5" s="1"/>
  <c r="BO16" i="5" s="1"/>
  <c r="BO58" i="6"/>
  <c r="BO72" i="6" s="1"/>
  <c r="BN32" i="5"/>
  <c r="BN33" i="5" s="1"/>
  <c r="BP8" i="5"/>
  <c r="BP91" i="6" s="1"/>
  <c r="BP61" i="6" s="1"/>
  <c r="BR11" i="4"/>
  <c r="BR13" i="4" s="1"/>
  <c r="BO21" i="5" l="1"/>
  <c r="BO23" i="5" s="1"/>
  <c r="BO25" i="5" s="1"/>
  <c r="BM26" i="5"/>
  <c r="BP11" i="6"/>
  <c r="BP13" i="5" s="1"/>
  <c r="BP14" i="5" s="1"/>
  <c r="BP16" i="5" s="1"/>
  <c r="BP17" i="5" s="1"/>
  <c r="BP58" i="6"/>
  <c r="BP72" i="6" s="1"/>
  <c r="BO17" i="5"/>
  <c r="BS9" i="4"/>
  <c r="BR18" i="4"/>
  <c r="BR21" i="4" s="1"/>
  <c r="BP21" i="5" l="1"/>
  <c r="BP23" i="5" s="1"/>
  <c r="BP25" i="5" s="1"/>
  <c r="BP32" i="5" s="1"/>
  <c r="BP33" i="5" s="1"/>
  <c r="BO32" i="5"/>
  <c r="BO33" i="5" s="1"/>
  <c r="BO26" i="5"/>
  <c r="BQ6" i="5"/>
  <c r="BR6" i="5"/>
  <c r="BS11" i="4"/>
  <c r="BS13" i="4" s="1"/>
  <c r="BS18" i="4" s="1"/>
  <c r="BS21" i="4" s="1"/>
  <c r="BT21" i="4" s="1"/>
  <c r="BP26" i="5" l="1"/>
  <c r="BQ7" i="5"/>
  <c r="BQ8" i="5" s="1"/>
  <c r="BQ91" i="6" s="1"/>
  <c r="BQ61" i="6" s="1"/>
  <c r="BT11" i="4"/>
  <c r="BT13" i="4" s="1"/>
  <c r="BT18" i="4" s="1"/>
  <c r="BQ11" i="6" l="1"/>
  <c r="BQ13" i="5" s="1"/>
  <c r="BQ14" i="5" s="1"/>
  <c r="BQ16" i="5" s="1"/>
  <c r="BQ58" i="6"/>
  <c r="BQ72" i="6" s="1"/>
  <c r="BR7" i="5"/>
  <c r="BR8" i="5" s="1"/>
  <c r="BR91" i="6" s="1"/>
  <c r="BR61" i="6" s="1"/>
  <c r="BT14" i="4"/>
  <c r="BQ21" i="5" l="1"/>
  <c r="BQ23" i="5" s="1"/>
  <c r="BQ25" i="5" s="1"/>
  <c r="BQ32" i="5" s="1"/>
  <c r="BQ33" i="5" s="1"/>
  <c r="BR11" i="6"/>
  <c r="BR13" i="5" s="1"/>
  <c r="BR14" i="5" s="1"/>
  <c r="BR16" i="5" s="1"/>
  <c r="BR17" i="5" s="1"/>
  <c r="BR58" i="6"/>
  <c r="BR72" i="6" s="1"/>
  <c r="BQ17" i="5"/>
  <c r="BT22" i="4"/>
  <c r="BR21" i="5" l="1"/>
  <c r="BR23" i="5" s="1"/>
  <c r="BR25" i="5" s="1"/>
  <c r="BR32" i="5" s="1"/>
  <c r="BR33" i="5" s="1"/>
  <c r="BQ26" i="5"/>
  <c r="BS6" i="5"/>
  <c r="BT6" i="5" s="1"/>
  <c r="BR26" i="5" l="1"/>
  <c r="BS7" i="5"/>
  <c r="BT32" i="4"/>
  <c r="BT7" i="5" l="1"/>
  <c r="BT8" i="5" s="1"/>
  <c r="BS8" i="5"/>
  <c r="BS91" i="6" l="1"/>
  <c r="BS61" i="6" s="1"/>
  <c r="BT9" i="5"/>
  <c r="BT91" i="6"/>
  <c r="BT61" i="6" s="1"/>
  <c r="G38" i="10"/>
  <c r="BT11" i="6" l="1"/>
  <c r="BT13" i="5" s="1"/>
  <c r="BT14" i="5" s="1"/>
  <c r="G40" i="10" s="1"/>
  <c r="G42" i="10" s="1"/>
  <c r="BT58" i="6"/>
  <c r="BS11" i="6"/>
  <c r="BS13" i="5" s="1"/>
  <c r="BS14" i="5" s="1"/>
  <c r="BS16" i="5" s="1"/>
  <c r="BS58" i="6"/>
  <c r="BS72" i="6" s="1"/>
  <c r="G39" i="10"/>
  <c r="BT72" i="6" l="1"/>
  <c r="BT21" i="5" s="1"/>
  <c r="BS21" i="5"/>
  <c r="BS23" i="5" s="1"/>
  <c r="BS25" i="5" s="1"/>
  <c r="BS32" i="5" s="1"/>
  <c r="BS33" i="5" s="1"/>
  <c r="BT16" i="5"/>
  <c r="BS17" i="5"/>
  <c r="G43" i="10"/>
  <c r="AG27" i="4"/>
  <c r="AH20" i="1"/>
  <c r="AU20" i="1" s="1"/>
  <c r="BH20" i="1" s="1"/>
  <c r="BU20" i="1" s="1"/>
  <c r="AT27" i="4"/>
  <c r="BT17" i="5" l="1"/>
  <c r="BT23" i="5"/>
  <c r="G46" i="10"/>
  <c r="G44" i="10" s="1"/>
  <c r="BS26" i="5"/>
  <c r="BT25" i="5" l="1"/>
  <c r="BT26" i="5" s="1"/>
  <c r="G48" i="10"/>
  <c r="G49" i="10" s="1"/>
  <c r="K25" i="8" l="1"/>
  <c r="K27" i="8" s="1"/>
  <c r="F48" i="8" s="1"/>
  <c r="BT32" i="5"/>
  <c r="K20" i="8" s="1"/>
  <c r="K21" i="8" s="1"/>
  <c r="K34" i="8" s="1"/>
  <c r="K29" i="8" l="1"/>
  <c r="K35" i="8" s="1"/>
  <c r="K36" i="8" s="1"/>
  <c r="D39" i="8" s="1"/>
  <c r="F53" i="8" s="1"/>
  <c r="D20" i="10"/>
  <c r="D22" i="10" s="1"/>
  <c r="BT33" i="5"/>
  <c r="D41" i="8" l="1"/>
  <c r="I22" i="10" s="1"/>
  <c r="I20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NS</author>
  </authors>
  <commentList>
    <comment ref="I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Enter value for this round of funding</t>
        </r>
      </text>
    </comment>
    <comment ref="K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Enter value for next round of funding</t>
        </r>
      </text>
    </comment>
    <comment ref="M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Enter value for next round of funding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X</author>
  </authors>
  <commentList>
    <comment ref="F28" authorId="0" shapeId="0" xr:uid="{00000000-0006-0000-0300-000001000000}">
      <text>
        <r>
          <rPr>
            <sz val="11"/>
            <color indexed="81"/>
            <rFont val="Tahoma"/>
            <family val="2"/>
          </rPr>
          <t xml:space="preserve">Select exit year assumption from the Drop down menu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NS</author>
  </authors>
  <commentList>
    <comment ref="E40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Annual US$ 50,000
</t>
        </r>
      </text>
    </comment>
    <comment ref="E43" authorId="0" shapeId="0" xr:uid="{00000000-0006-0000-0400-000002000000}">
      <text>
        <r>
          <rPr>
            <sz val="9"/>
            <color indexed="81"/>
            <rFont val="Tahoma"/>
            <family val="2"/>
          </rPr>
          <t xml:space="preserve">Annual US$ 50,000
</t>
        </r>
      </text>
    </comment>
    <comment ref="E46" authorId="0" shapeId="0" xr:uid="{00000000-0006-0000-0400-000003000000}">
      <text>
        <r>
          <rPr>
            <sz val="9"/>
            <color indexed="81"/>
            <rFont val="Tahoma"/>
            <family val="2"/>
          </rPr>
          <t xml:space="preserve">Annual US$ 40,000
</t>
        </r>
      </text>
    </comment>
    <comment ref="E52" authorId="0" shapeId="0" xr:uid="{00000000-0006-0000-0400-000004000000}">
      <text>
        <r>
          <rPr>
            <sz val="9"/>
            <color indexed="81"/>
            <rFont val="Tahoma"/>
            <family val="2"/>
          </rPr>
          <t xml:space="preserve">Annual US$ 40,000
</t>
        </r>
      </text>
    </comment>
    <comment ref="E87" authorId="0" shapeId="0" xr:uid="{00000000-0006-0000-0400-000005000000}">
      <text>
        <r>
          <rPr>
            <sz val="9"/>
            <color indexed="81"/>
            <rFont val="Tahoma"/>
            <family val="2"/>
          </rPr>
          <t xml:space="preserve">Annual US$ 65,000
</t>
        </r>
      </text>
    </comment>
    <comment ref="E93" authorId="0" shapeId="0" xr:uid="{00000000-0006-0000-0400-000006000000}">
      <text>
        <r>
          <rPr>
            <sz val="9"/>
            <color indexed="81"/>
            <rFont val="Tahoma"/>
            <family val="2"/>
          </rPr>
          <t xml:space="preserve">Annual US$ 55,000
</t>
        </r>
      </text>
    </comment>
    <comment ref="E103" authorId="0" shapeId="0" xr:uid="{00000000-0006-0000-0400-000007000000}">
      <text>
        <r>
          <rPr>
            <sz val="9"/>
            <color indexed="81"/>
            <rFont val="Tahoma"/>
            <family val="2"/>
          </rPr>
          <t xml:space="preserve">Annual US$ 50,000
</t>
        </r>
      </text>
    </comment>
  </commentList>
</comments>
</file>

<file path=xl/sharedStrings.xml><?xml version="1.0" encoding="utf-8"?>
<sst xmlns="http://schemas.openxmlformats.org/spreadsheetml/2006/main" count="748" uniqueCount="263">
  <si>
    <t xml:space="preserve">Items </t>
  </si>
  <si>
    <t xml:space="preserve">Units </t>
  </si>
  <si>
    <t>Assumptions</t>
  </si>
  <si>
    <t xml:space="preserve">3 months </t>
  </si>
  <si>
    <t>(All figures are in USD unless otherwise stated)</t>
  </si>
  <si>
    <t xml:space="preserve">Index </t>
  </si>
  <si>
    <t xml:space="preserve">Revenues </t>
  </si>
  <si>
    <t>%</t>
  </si>
  <si>
    <t>USD</t>
  </si>
  <si>
    <t xml:space="preserve">Growth Rate </t>
  </si>
  <si>
    <t>A)</t>
  </si>
  <si>
    <t>B)</t>
  </si>
  <si>
    <t xml:space="preserve">Cost Projection </t>
  </si>
  <si>
    <t xml:space="preserve">Total Revenues </t>
  </si>
  <si>
    <t>Income Statement</t>
  </si>
  <si>
    <t xml:space="preserve">Cost Projections </t>
  </si>
  <si>
    <t>Direct Costs</t>
  </si>
  <si>
    <t xml:space="preserve">Cost per Server Pair </t>
  </si>
  <si>
    <t>Cost per Server Pair</t>
  </si>
  <si>
    <t xml:space="preserve">Server Costs </t>
  </si>
  <si>
    <t xml:space="preserve">Payment </t>
  </si>
  <si>
    <t>Payment Processing (As % of revenues)</t>
  </si>
  <si>
    <t>1)</t>
  </si>
  <si>
    <t>In-direct Costs</t>
  </si>
  <si>
    <t xml:space="preserve">Supporting Metrics </t>
  </si>
  <si>
    <t>Server Costs</t>
  </si>
  <si>
    <t xml:space="preserve">Total Cost of Server </t>
  </si>
  <si>
    <t>Total Payment Processing fees</t>
  </si>
  <si>
    <t>2)</t>
  </si>
  <si>
    <t xml:space="preserve">Cost of Sales </t>
  </si>
  <si>
    <t>Cost of Server</t>
  </si>
  <si>
    <t xml:space="preserve">Total Costs </t>
  </si>
  <si>
    <t xml:space="preserve">USD </t>
  </si>
  <si>
    <t xml:space="preserve">Gross Profit </t>
  </si>
  <si>
    <t xml:space="preserve">Gross Profit Margin </t>
  </si>
  <si>
    <t xml:space="preserve">Operating Costs </t>
  </si>
  <si>
    <t>General &amp; Adminitrative Costs</t>
  </si>
  <si>
    <t xml:space="preserve">Sales and Marketing </t>
  </si>
  <si>
    <t xml:space="preserve">CEO </t>
  </si>
  <si>
    <t xml:space="preserve">Management </t>
  </si>
  <si>
    <t>General &amp; Admin Costs</t>
  </si>
  <si>
    <t>a)</t>
  </si>
  <si>
    <t>b)</t>
  </si>
  <si>
    <t xml:space="preserve">Sales &amp; Marketing </t>
  </si>
  <si>
    <t>C)</t>
  </si>
  <si>
    <t xml:space="preserve">Total Sales &amp; Marketing </t>
  </si>
  <si>
    <t xml:space="preserve">Total Operating Costs </t>
  </si>
  <si>
    <t xml:space="preserve">EBITDA </t>
  </si>
  <si>
    <t xml:space="preserve">EBITDA Margin </t>
  </si>
  <si>
    <t>`</t>
  </si>
  <si>
    <t>Particulars</t>
  </si>
  <si>
    <t>Units</t>
  </si>
  <si>
    <t>Forecast</t>
  </si>
  <si>
    <t>Cash Flows Computation</t>
  </si>
  <si>
    <t>Timeline</t>
  </si>
  <si>
    <t xml:space="preserve">Pre-Money Valuation </t>
  </si>
  <si>
    <t xml:space="preserve">Series A Funding </t>
  </si>
  <si>
    <t>Post Money Valuation (After Series A)</t>
  </si>
  <si>
    <t>Equity Purchase Cost</t>
  </si>
  <si>
    <t xml:space="preserve">Estimated Value of the Company - After Series A Funding </t>
  </si>
  <si>
    <t>Interim Dividends</t>
  </si>
  <si>
    <t xml:space="preserve">Drawings / Dividend Paid to Investor </t>
  </si>
  <si>
    <t>D)</t>
  </si>
  <si>
    <t>Exit Assumptions</t>
  </si>
  <si>
    <t>EBITDA</t>
  </si>
  <si>
    <t>Expected EBITDA Multiple on Exit</t>
  </si>
  <si>
    <t>x</t>
  </si>
  <si>
    <t xml:space="preserve">Expected Valuation </t>
  </si>
  <si>
    <t>Exit Year Assumption</t>
  </si>
  <si>
    <t>Year</t>
  </si>
  <si>
    <t>Drop Down ---&gt;</t>
  </si>
  <si>
    <t>Exit Price</t>
  </si>
  <si>
    <t>F)</t>
  </si>
  <si>
    <t xml:space="preserve">IRR Computation - Series A Investment </t>
  </si>
  <si>
    <t>Initial Stake Value</t>
  </si>
  <si>
    <t>Interim Cash Flows (Dividends)</t>
  </si>
  <si>
    <t>Net Cash Outflows</t>
  </si>
  <si>
    <t xml:space="preserve">Series A - Investment </t>
  </si>
  <si>
    <t>Internal Rate of Return (4-year IRR)</t>
  </si>
  <si>
    <t>Cash on Cash Returns</t>
  </si>
  <si>
    <t>Sensitivity Analysis</t>
  </si>
  <si>
    <t xml:space="preserve">Company Valuation at Different EBITDA Multiples </t>
  </si>
  <si>
    <t xml:space="preserve">IRR at Different EBITDA Multiples </t>
  </si>
  <si>
    <t>Shareholding</t>
  </si>
  <si>
    <t>Series A</t>
  </si>
  <si>
    <t>Series B</t>
  </si>
  <si>
    <t>Series C</t>
  </si>
  <si>
    <t>Series D</t>
  </si>
  <si>
    <t>Investment Input &amp; Summary:</t>
  </si>
  <si>
    <t>Company</t>
  </si>
  <si>
    <t>Name</t>
  </si>
  <si>
    <t>Pre Money Val</t>
  </si>
  <si>
    <t xml:space="preserve"> </t>
  </si>
  <si>
    <t>Total: Pre IPO</t>
  </si>
  <si>
    <t>New Company</t>
  </si>
  <si>
    <t>Total Money Raised</t>
  </si>
  <si>
    <t>na</t>
  </si>
  <si>
    <t>Scenario</t>
  </si>
  <si>
    <t>Market Valuation Scenario</t>
  </si>
  <si>
    <t>Pre</t>
  </si>
  <si>
    <t>IPO MKT</t>
  </si>
  <si>
    <t>Post</t>
  </si>
  <si>
    <t>Value</t>
  </si>
  <si>
    <t xml:space="preserve"> Target Valuations</t>
  </si>
  <si>
    <t xml:space="preserve">Assumed </t>
  </si>
  <si>
    <t>Ownership Summary (Post)</t>
  </si>
  <si>
    <t>Ownership</t>
  </si>
  <si>
    <t>Est/ Value</t>
  </si>
  <si>
    <t>Est / Value</t>
  </si>
  <si>
    <t>(%)</t>
  </si>
  <si>
    <t>($M)</t>
  </si>
  <si>
    <t>IPO ($M)</t>
  </si>
  <si>
    <t>Mgt Options</t>
  </si>
  <si>
    <t xml:space="preserve">   Options Pool</t>
  </si>
  <si>
    <t>Return</t>
  </si>
  <si>
    <t xml:space="preserve">     Series A</t>
  </si>
  <si>
    <t xml:space="preserve">     Series B</t>
  </si>
  <si>
    <t xml:space="preserve">     Series C</t>
  </si>
  <si>
    <t xml:space="preserve">     Series D</t>
  </si>
  <si>
    <t xml:space="preserve">     Total</t>
  </si>
  <si>
    <t xml:space="preserve">Working for Scenarios </t>
  </si>
  <si>
    <t>scenario</t>
  </si>
  <si>
    <t xml:space="preserve"> Starting Ownership Split</t>
  </si>
  <si>
    <t>Valuation</t>
  </si>
  <si>
    <t>Options</t>
  </si>
  <si>
    <t>Founder</t>
  </si>
  <si>
    <t>Stock</t>
  </si>
  <si>
    <t>Investor 1-A</t>
  </si>
  <si>
    <t>Investor 2-B</t>
  </si>
  <si>
    <t>Investor 3-C</t>
  </si>
  <si>
    <t>Investor 4-D</t>
  </si>
  <si>
    <t xml:space="preserve">Dividend </t>
  </si>
  <si>
    <t xml:space="preserve">Retained </t>
  </si>
  <si>
    <t xml:space="preserve">Pay-out Percentage </t>
  </si>
  <si>
    <t>Dividend</t>
  </si>
  <si>
    <t xml:space="preserve">Payout Percentage </t>
  </si>
  <si>
    <t xml:space="preserve">Percentage Stake Sought by Series A Investors - Post Money Valuation </t>
  </si>
  <si>
    <t xml:space="preserve">Total Dividend to Series A Investors </t>
  </si>
  <si>
    <t>Pre-Money Valuation ---&gt;</t>
  </si>
  <si>
    <t xml:space="preserve">New Company </t>
  </si>
  <si>
    <t xml:space="preserve"> |All figures are in USD unless otherwise stated|</t>
  </si>
  <si>
    <t xml:space="preserve">Entry Option via Series A Funding </t>
  </si>
  <si>
    <t xml:space="preserve">Valuation </t>
  </si>
  <si>
    <t>Pre-money Valuation</t>
  </si>
  <si>
    <t xml:space="preserve">Post-money Valuation </t>
  </si>
  <si>
    <t>Funding in Series A</t>
  </si>
  <si>
    <t xml:space="preserve">Series A Share </t>
  </si>
  <si>
    <t xml:space="preserve">Exit Option </t>
  </si>
  <si>
    <t xml:space="preserve">Exit Year </t>
  </si>
  <si>
    <t>IRR</t>
  </si>
  <si>
    <t xml:space="preserve">Exit EBITDA Multiple </t>
  </si>
  <si>
    <t xml:space="preserve">Sensitivity Analysis </t>
  </si>
  <si>
    <t xml:space="preserve">Income Statement </t>
  </si>
  <si>
    <t>Growth %</t>
  </si>
  <si>
    <t xml:space="preserve">Costs </t>
  </si>
  <si>
    <t xml:space="preserve">Exit Value of Series A Investors </t>
  </si>
  <si>
    <t xml:space="preserve">Direct Costs </t>
  </si>
  <si>
    <t>Gross Profit</t>
  </si>
  <si>
    <t>Click Here</t>
  </si>
  <si>
    <t>Direct and Indirect costs workings</t>
  </si>
  <si>
    <t>Costs</t>
  </si>
  <si>
    <t xml:space="preserve">Revenues Working </t>
  </si>
  <si>
    <t>Calculations</t>
  </si>
  <si>
    <t>Black</t>
  </si>
  <si>
    <t xml:space="preserve">Statament of Income and Expenses </t>
  </si>
  <si>
    <t>Cells linked from other sheets</t>
  </si>
  <si>
    <t>Green</t>
  </si>
  <si>
    <t>Assumptions / inputs to the model</t>
  </si>
  <si>
    <t xml:space="preserve">Assumptiosn </t>
  </si>
  <si>
    <t>Input Cells (Assumptions / Inputs)</t>
  </si>
  <si>
    <t>Blue</t>
  </si>
  <si>
    <t xml:space="preserve">Return Calculations </t>
  </si>
  <si>
    <t xml:space="preserve">IRR Calculation </t>
  </si>
  <si>
    <t xml:space="preserve">Funding and Exit Options line </t>
  </si>
  <si>
    <t xml:space="preserve">Funding &amp; Share Dilution </t>
  </si>
  <si>
    <t xml:space="preserve">Instructions </t>
  </si>
  <si>
    <t>Summary of Model</t>
  </si>
  <si>
    <t xml:space="preserve">Summary Sheet </t>
  </si>
  <si>
    <t>Link</t>
  </si>
  <si>
    <t>Description</t>
  </si>
  <si>
    <t>No.</t>
  </si>
  <si>
    <t>Strictly Confidential</t>
  </si>
  <si>
    <t xml:space="preserve">Contents </t>
  </si>
  <si>
    <t xml:space="preserve">Revenues from Subscribers </t>
  </si>
  <si>
    <t xml:space="preserve">Churn Rate </t>
  </si>
  <si>
    <t>New Subscribers</t>
  </si>
  <si>
    <t>#</t>
  </si>
  <si>
    <t xml:space="preserve">Beginning Balance of Subscribers </t>
  </si>
  <si>
    <t>Unsubscribed</t>
  </si>
  <si>
    <t>No. of Users</t>
  </si>
  <si>
    <t>Average Revenue Per Subscriber</t>
  </si>
  <si>
    <t xml:space="preserve">Net Subscriber on Platform </t>
  </si>
  <si>
    <t>Revenues Calculation</t>
  </si>
  <si>
    <t>Payment Processing fee</t>
  </si>
  <si>
    <t>Number of Subscribers</t>
  </si>
  <si>
    <t>Net Revenues from Subscription</t>
  </si>
  <si>
    <t>Revenues from Softpro (Outside Software)</t>
  </si>
  <si>
    <t>Number of Searches Performed</t>
  </si>
  <si>
    <t>Average Fee</t>
  </si>
  <si>
    <t>Growth in Searches Performed</t>
  </si>
  <si>
    <t>Average Fee per Search Performed</t>
  </si>
  <si>
    <t>Average Fee Per Search Performed</t>
  </si>
  <si>
    <t>Revenues from Subscription</t>
  </si>
  <si>
    <t>Net Revenues from Search Performed</t>
  </si>
  <si>
    <t>Net Revenues from Subscribers</t>
  </si>
  <si>
    <t>Growth Rate</t>
  </si>
  <si>
    <t>COO</t>
  </si>
  <si>
    <t xml:space="preserve">No. of Engineers </t>
  </si>
  <si>
    <t xml:space="preserve">Total Salary - Engineers </t>
  </si>
  <si>
    <t>i)</t>
  </si>
  <si>
    <t>ii)</t>
  </si>
  <si>
    <t>iii)</t>
  </si>
  <si>
    <t>Total Salary - Customer success</t>
  </si>
  <si>
    <t>No. of Customer success</t>
  </si>
  <si>
    <t>Total Salary - Customer Support</t>
  </si>
  <si>
    <t>iv)</t>
  </si>
  <si>
    <t>v)</t>
  </si>
  <si>
    <t xml:space="preserve">Engineers - Average Salary </t>
  </si>
  <si>
    <t xml:space="preserve">Customer success  - Average Salary </t>
  </si>
  <si>
    <t xml:space="preserve">Customer Support  - Average Salary </t>
  </si>
  <si>
    <t xml:space="preserve">Sales   - Average Salary </t>
  </si>
  <si>
    <t>vi)</t>
  </si>
  <si>
    <t xml:space="preserve">Marketing   - Average Salary </t>
  </si>
  <si>
    <t>New Engineers</t>
  </si>
  <si>
    <t xml:space="preserve">No. of Customer success </t>
  </si>
  <si>
    <t xml:space="preserve">New Customer success </t>
  </si>
  <si>
    <t xml:space="preserve">No. of Customer Support </t>
  </si>
  <si>
    <t xml:space="preserve">New Customer Support </t>
  </si>
  <si>
    <t>No. of Sales Personnel</t>
  </si>
  <si>
    <t>New Sales Personnel</t>
  </si>
  <si>
    <t xml:space="preserve">CEO - Salary </t>
  </si>
  <si>
    <t xml:space="preserve">COO - Salary </t>
  </si>
  <si>
    <t>No. of Customer Support</t>
  </si>
  <si>
    <t xml:space="preserve">No. of Sales Personnel </t>
  </si>
  <si>
    <t xml:space="preserve">Total Salary - Sales </t>
  </si>
  <si>
    <t xml:space="preserve">No. of Marketing Personnel </t>
  </si>
  <si>
    <t xml:space="preserve">Total Salary - Marketing </t>
  </si>
  <si>
    <t xml:space="preserve">New Marketing Personnel </t>
  </si>
  <si>
    <t>Adwords (as % of revenues)</t>
  </si>
  <si>
    <t>Social / display ads (as % of revenues)</t>
  </si>
  <si>
    <t>Research &amp; Development</t>
  </si>
  <si>
    <t>Technical Contractors (designer, developers..)</t>
  </si>
  <si>
    <t>Marketing Contractors (writer, SEO agency...)</t>
  </si>
  <si>
    <t>Lawyer &amp; Accountants</t>
  </si>
  <si>
    <t>Travel</t>
  </si>
  <si>
    <t>Office rent &amp; utilities</t>
  </si>
  <si>
    <t xml:space="preserve">Insurance </t>
  </si>
  <si>
    <t>Extra Item 1</t>
  </si>
  <si>
    <t>Extra Item 2</t>
  </si>
  <si>
    <t>vii)</t>
  </si>
  <si>
    <t>viii)</t>
  </si>
  <si>
    <t>ix)</t>
  </si>
  <si>
    <t>x)</t>
  </si>
  <si>
    <t>xi)</t>
  </si>
  <si>
    <t>xii)</t>
  </si>
  <si>
    <t xml:space="preserve">Total Adword Costs </t>
  </si>
  <si>
    <t>Total General &amp; Adminitrative Costs</t>
  </si>
  <si>
    <t>Research and Development</t>
  </si>
  <si>
    <t>Estimated Valution of the Company in 2024</t>
  </si>
  <si>
    <t>EBITDA (2024)</t>
  </si>
  <si>
    <t>IRR - Series A (Exit in 2024)</t>
  </si>
  <si>
    <t>Cash on Cash Returns - Series A (Exit in 2024)</t>
  </si>
  <si>
    <t xml:space="preserve">Financial Model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</si>
</sst>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1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0.0%"/>
    <numFmt numFmtId="167" formatCode="_(* #,##0.0_);_(* \(#,##0.0\);_(* &quot;-&quot;??_);_(@_)"/>
    <numFmt numFmtId="168" formatCode="0_);\(0\)"/>
    <numFmt numFmtId="169" formatCode="_(&quot; &quot;* #,##0_);_(&quot; &quot;* \(#,##0\);_(&quot; &quot;* &quot;-&quot;_);_(@_)"/>
    <numFmt numFmtId="170" formatCode="_(&quot; &quot;* #,##0.0_);_(&quot; &quot;* \(#,##0.0\);_(&quot; &quot;* &quot;-&quot;_);_(@_)"/>
    <numFmt numFmtId="171" formatCode="0.00\x"/>
    <numFmt numFmtId="172" formatCode="#,##0.0\x"/>
    <numFmt numFmtId="173" formatCode="#,##0;\(#,##0\);\-"/>
    <numFmt numFmtId="174" formatCode="_(* #,##0.0_);_(* \(#,##0.0\);_(* &quot;-&quot;_);_(@_)"/>
    <numFmt numFmtId="175" formatCode="0.00;[Red]0.00"/>
    <numFmt numFmtId="176" formatCode="#,##0,"/>
    <numFmt numFmtId="177" formatCode="0.0&quot;%&quot;"/>
    <numFmt numFmtId="178" formatCode="[Red]&quot;Err: &quot;#,##0;[Red]&quot;Err: &quot;\-#,##0;&quot;OK&quot;"/>
    <numFmt numFmtId="179" formatCode="_(* #,##0,_);[Red]_(* \(#,##0,\);_(@_)"/>
    <numFmt numFmtId="180" formatCode="_-* #,##0.00_-;\-* #,##0.00_-;_-* &quot;-&quot;??_-;_-@_-"/>
    <numFmt numFmtId="181" formatCode="_(&quot;$&quot;* #,##0.0_);_(&quot;$&quot;* \(#,##0.0\);_(&quot;$&quot;* &quot;-&quot;?_);_(@_)"/>
    <numFmt numFmtId="182" formatCode="_ * #,##0.00_)_S_R_ ;_ * \(#,##0.00\)_S_R_ ;_ * &quot;-&quot;??_)_S_R_ ;_ @_ "/>
    <numFmt numFmtId="183" formatCode="_ * #,##0.00_ ;_ * \-#,##0.00_ ;_ * &quot;-&quot;??_ ;_ @_ "/>
    <numFmt numFmtId="184" formatCode="[$-409]d\-mmm\-yy;@"/>
    <numFmt numFmtId="185" formatCode="_-&quot;£&quot;* #,##0.00_-;\-&quot;£&quot;* #,##0.00_-;_-&quot;£&quot;* &quot;-&quot;??_-;_-@_-"/>
    <numFmt numFmtId="186" formatCode="_-* #,##0.00\ &quot;TL&quot;_-;\-* #,##0.00\ &quot;TL&quot;_-;_-* &quot;-&quot;??\ &quot;TL&quot;_-;_-@_-"/>
    <numFmt numFmtId="187" formatCode="mm/dd/yy"/>
    <numFmt numFmtId="188" formatCode="_([$€-2]* #,##0.00_);_([$€-2]* \(#,##0.00\);_([$€-2]* &quot;-&quot;??_)"/>
    <numFmt numFmtId="189" formatCode="_([$€]* #,##0.00_);_([$€]* \(#,##0.00\);_([$€]* &quot;-&quot;??_);_(@_)"/>
    <numFmt numFmtId="190" formatCode="#,##0%_);[Red]\(#,##0%\)"/>
    <numFmt numFmtId="191" formatCode="0_);[Red]\(0\)"/>
    <numFmt numFmtId="192" formatCode="_-* #,##0.00\ _F_-;\-* #,##0.00\ _F_-;_-* &quot;-&quot;??\ _F_-;_-@_-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0.00_)"/>
    <numFmt numFmtId="196" formatCode="[$-409]mmmm\ d\,\ yyyy;@"/>
    <numFmt numFmtId="197" formatCode="#,##0_);\(#,##0\);\-"/>
    <numFmt numFmtId="198" formatCode="#,##0.0;\(#,##0.0\)"/>
    <numFmt numFmtId="199" formatCode="_-* #,##0.0_-;\-* #,##0.0_-;_-* &quot;-&quot;??_-;_-@_-"/>
    <numFmt numFmtId="200" formatCode="0.0%;\(0.0%\)"/>
    <numFmt numFmtId="201" formatCode="&quot;$&quot;#,##0.0000_);\(&quot;$&quot;#,##0.0000\)"/>
    <numFmt numFmtId="202" formatCode="_-&quot;Dhs&quot;\ * #,##0_-;_-&quot;Dhs&quot;\ * #,##0\-;_-&quot;Dhs&quot;\ * &quot;-&quot;_-;_-@_-"/>
    <numFmt numFmtId="203" formatCode="_-&quot;Dhs&quot;\ * #,##0.00_-;_-&quot;Dhs&quot;\ * #,##0.00\-;_-&quot;Dhs&quot;\ * &quot;-&quot;??_-;_-@_-"/>
    <numFmt numFmtId="204" formatCode="_ * #,##0_ ;_ * \-#,##0_ ;_ * &quot;-&quot;_ ;_ @_ "/>
    <numFmt numFmtId="205" formatCode="_ &quot;\&quot;* #,##0_ ;_ &quot;\&quot;* \-#,##0_ ;_ &quot;\&quot;* &quot;-&quot;_ ;_ @_ "/>
    <numFmt numFmtId="206" formatCode="_ &quot;\&quot;* #,##0.00_ ;_ &quot;\&quot;* \-#,##0.00_ ;_ &quot;\&quot;* &quot;-&quot;??_ ;_ @_ "/>
    <numFmt numFmtId="207" formatCode="_(&quot;$&quot;* #,##0_);_(&quot;$&quot;* \(#,##0\);_(&quot;$&quot;* &quot;-&quot;??_);_(@_)"/>
    <numFmt numFmtId="208" formatCode="_(&quot;$&quot;* #,##0.0_);_(&quot;$&quot;* \(#,##0.0\);_(&quot;$&quot;* &quot;-&quot;??_);_(@_)"/>
    <numFmt numFmtId="209" formatCode="#,##0;[Red]\(#,##0\);&quot;-&quot;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mbria"/>
      <family val="1"/>
      <scheme val="major"/>
    </font>
    <font>
      <b/>
      <sz val="14"/>
      <color rgb="FFC00000"/>
      <name val="Cambria"/>
      <family val="1"/>
      <scheme val="major"/>
    </font>
    <font>
      <sz val="11"/>
      <color theme="1"/>
      <name val="Cambria"/>
      <family val="1"/>
      <scheme val="major"/>
    </font>
    <font>
      <sz val="11"/>
      <name val="Cambria"/>
      <family val="1"/>
      <scheme val="major"/>
    </font>
    <font>
      <sz val="11"/>
      <color theme="3" tint="-0.499984740745262"/>
      <name val="Cambria"/>
      <family val="1"/>
      <scheme val="major"/>
    </font>
    <font>
      <i/>
      <sz val="11"/>
      <name val="Cambria"/>
      <family val="1"/>
      <scheme val="major"/>
    </font>
    <font>
      <b/>
      <sz val="11"/>
      <color rgb="FF0000FF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u/>
      <sz val="12"/>
      <color theme="1"/>
      <name val="Cambria"/>
      <family val="1"/>
      <scheme val="major"/>
    </font>
    <font>
      <sz val="11"/>
      <color rgb="FF0000FF"/>
      <name val="Cambria"/>
      <family val="1"/>
      <scheme val="major"/>
    </font>
    <font>
      <sz val="11"/>
      <color rgb="FF009900"/>
      <name val="Cambria"/>
      <family val="1"/>
      <scheme val="major"/>
    </font>
    <font>
      <i/>
      <sz val="11"/>
      <color rgb="FF009900"/>
      <name val="Cambria"/>
      <family val="1"/>
      <scheme val="major"/>
    </font>
    <font>
      <b/>
      <sz val="11"/>
      <name val="Cambria"/>
      <family val="1"/>
      <scheme val="major"/>
    </font>
    <font>
      <b/>
      <u/>
      <sz val="14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i/>
      <sz val="11"/>
      <color theme="1"/>
      <name val="Cambria"/>
      <family val="1"/>
      <scheme val="major"/>
    </font>
    <font>
      <i/>
      <sz val="11"/>
      <color rgb="FF0000FF"/>
      <name val="Cambria"/>
      <family val="1"/>
      <scheme val="major"/>
    </font>
    <font>
      <b/>
      <sz val="11"/>
      <color theme="9" tint="-0.499984740745262"/>
      <name val="Cambria"/>
      <family val="1"/>
      <scheme val="major"/>
    </font>
    <font>
      <b/>
      <u/>
      <sz val="12"/>
      <color theme="9" tint="-0.499984740745262"/>
      <name val="Cambria"/>
      <family val="1"/>
      <scheme val="major"/>
    </font>
    <font>
      <sz val="11"/>
      <color rgb="FFFF0000"/>
      <name val="Cambria"/>
      <family val="1"/>
      <scheme val="major"/>
    </font>
    <font>
      <sz val="9"/>
      <color indexed="81"/>
      <name val="Tahoma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12"/>
      <color theme="1"/>
      <name val="Cambria"/>
      <family val="1"/>
      <scheme val="major"/>
    </font>
    <font>
      <sz val="11"/>
      <color rgb="FFC00000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4"/>
      <color rgb="FFC00000"/>
      <name val="Times New Roman"/>
      <family val="1"/>
    </font>
    <font>
      <sz val="8"/>
      <color theme="1"/>
      <name val="Arial"/>
      <family val="2"/>
    </font>
    <font>
      <sz val="11"/>
      <color theme="0" tint="-0.499984740745262"/>
      <name val="Cambria"/>
      <family val="1"/>
      <scheme val="major"/>
    </font>
    <font>
      <sz val="11"/>
      <color theme="1"/>
      <name val="Arial"/>
      <family val="2"/>
    </font>
    <font>
      <i/>
      <sz val="11"/>
      <color theme="0" tint="-0.499984740745262"/>
      <name val="Cambria"/>
      <family val="1"/>
      <scheme val="major"/>
    </font>
    <font>
      <sz val="11"/>
      <color rgb="FF0000E1"/>
      <name val="Cambria"/>
      <family val="1"/>
      <scheme val="major"/>
    </font>
    <font>
      <b/>
      <sz val="11"/>
      <color rgb="FF009900"/>
      <name val="Cambria"/>
      <family val="1"/>
      <scheme val="major"/>
    </font>
    <font>
      <b/>
      <sz val="11"/>
      <color theme="0" tint="-0.499984740745262"/>
      <name val="Cambria"/>
      <family val="1"/>
      <scheme val="major"/>
    </font>
    <font>
      <sz val="11"/>
      <color theme="0"/>
      <name val="Cambria"/>
      <family val="1"/>
      <scheme val="major"/>
    </font>
    <font>
      <b/>
      <sz val="12"/>
      <color theme="0"/>
      <name val="Cambria"/>
      <family val="1"/>
      <scheme val="major"/>
    </font>
    <font>
      <sz val="11"/>
      <color theme="0" tint="-4.9989318521683403E-2"/>
      <name val="Cambria"/>
      <family val="1"/>
      <scheme val="major"/>
    </font>
    <font>
      <b/>
      <u val="singleAccounting"/>
      <sz val="12"/>
      <color rgb="FFC00000"/>
      <name val="Cambria"/>
      <family val="1"/>
      <scheme val="major"/>
    </font>
    <font>
      <sz val="11"/>
      <color indexed="81"/>
      <name val="Tahoma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color indexed="8"/>
      <name val="Century Gothic"/>
      <family val="2"/>
    </font>
    <font>
      <sz val="11"/>
      <color indexed="9"/>
      <name val="Calibri"/>
      <family val="2"/>
    </font>
    <font>
      <sz val="10"/>
      <color indexed="9"/>
      <name val="Century Gothic"/>
      <family val="2"/>
    </font>
    <font>
      <sz val="11"/>
      <color indexed="20"/>
      <name val="Calibri"/>
      <family val="2"/>
    </font>
    <font>
      <sz val="10"/>
      <color indexed="20"/>
      <name val="Century Gothic"/>
      <family val="2"/>
    </font>
    <font>
      <sz val="7"/>
      <name val="Helv"/>
      <charset val="178"/>
    </font>
    <font>
      <b/>
      <sz val="11"/>
      <color indexed="9"/>
      <name val="Calibri"/>
      <family val="2"/>
    </font>
    <font>
      <b/>
      <sz val="10"/>
      <name val="MS Sans Serif"/>
      <family val="2"/>
      <charset val="178"/>
    </font>
    <font>
      <b/>
      <sz val="11"/>
      <color indexed="52"/>
      <name val="Calibri"/>
      <family val="2"/>
    </font>
    <font>
      <b/>
      <sz val="10"/>
      <color indexed="52"/>
      <name val="Century Gothic"/>
      <family val="2"/>
    </font>
    <font>
      <sz val="10"/>
      <color indexed="8"/>
      <name val="Arial"/>
      <family val="2"/>
    </font>
    <font>
      <b/>
      <sz val="10"/>
      <color indexed="9"/>
      <name val="Century Gothic"/>
      <family val="2"/>
    </font>
    <font>
      <sz val="10"/>
      <color theme="1"/>
      <name val="Calibri"/>
      <family val="2"/>
      <scheme val="minor"/>
    </font>
    <font>
      <b/>
      <sz val="8"/>
      <color indexed="8"/>
      <name val="Verdana"/>
      <family val="2"/>
    </font>
    <font>
      <b/>
      <sz val="8"/>
      <name val="Arial"/>
      <family val="2"/>
    </font>
    <font>
      <sz val="8"/>
      <name val="Arial"/>
      <family val="2"/>
    </font>
    <font>
      <b/>
      <sz val="14"/>
      <color indexed="9"/>
      <name val="Times New Roman"/>
      <family val="1"/>
    </font>
    <font>
      <b/>
      <u val="singleAccounting"/>
      <sz val="8"/>
      <color indexed="8"/>
      <name val="Arial"/>
      <family val="2"/>
    </font>
    <font>
      <sz val="10"/>
      <color theme="1"/>
      <name val="TA"/>
      <family val="2"/>
    </font>
    <font>
      <sz val="10"/>
      <name val="Times New Roman"/>
      <family val="1"/>
    </font>
    <font>
      <sz val="10"/>
      <color indexed="8"/>
      <name val="Lucida Sans"/>
      <family val="2"/>
    </font>
    <font>
      <sz val="10"/>
      <name val="Frutiger 45 Light"/>
      <family val="2"/>
    </font>
    <font>
      <sz val="11"/>
      <color theme="1"/>
      <name val="Calibri"/>
      <family val="2"/>
      <charset val="178"/>
      <scheme val="minor"/>
    </font>
    <font>
      <sz val="10"/>
      <color theme="1"/>
      <name val="Arial"/>
      <family val="2"/>
    </font>
    <font>
      <sz val="11"/>
      <name val="Calibri"/>
      <family val="2"/>
    </font>
    <font>
      <sz val="10"/>
      <color theme="1"/>
      <name val="Tahoma"/>
      <family val="2"/>
    </font>
    <font>
      <sz val="10"/>
      <name val="Lucida Sans"/>
      <family val="2"/>
    </font>
    <font>
      <sz val="10"/>
      <name val="Helv"/>
      <charset val="178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  <charset val="178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indexed="23"/>
      <name val="Century Gothic"/>
      <family val="2"/>
    </font>
    <font>
      <b/>
      <sz val="12"/>
      <name val="Times New Roman"/>
      <family val="1"/>
    </font>
    <font>
      <b/>
      <u/>
      <sz val="11"/>
      <name val="Calibri"/>
      <family val="2"/>
    </font>
    <font>
      <sz val="11"/>
      <color indexed="17"/>
      <name val="Calibri"/>
      <family val="2"/>
    </font>
    <font>
      <sz val="10"/>
      <color indexed="17"/>
      <name val="Century Gothic"/>
      <family val="2"/>
    </font>
    <font>
      <sz val="8"/>
      <name val="Arial"/>
      <family val="2"/>
      <charset val="178"/>
    </font>
    <font>
      <b/>
      <sz val="12"/>
      <name val="Arial"/>
      <family val="2"/>
      <charset val="178"/>
    </font>
    <font>
      <b/>
      <sz val="15"/>
      <color indexed="56"/>
      <name val="Calibri"/>
      <family val="2"/>
    </font>
    <font>
      <b/>
      <sz val="15"/>
      <color indexed="56"/>
      <name val="Century Gothic"/>
      <family val="2"/>
    </font>
    <font>
      <i/>
      <sz val="11"/>
      <color theme="1"/>
      <name val="Calibri"/>
      <family val="2"/>
      <scheme val="minor"/>
    </font>
    <font>
      <b/>
      <sz val="13"/>
      <color indexed="56"/>
      <name val="Calibri"/>
      <family val="2"/>
    </font>
    <font>
      <b/>
      <sz val="13"/>
      <color indexed="56"/>
      <name val="Century Gothic"/>
      <family val="2"/>
    </font>
    <font>
      <b/>
      <sz val="11"/>
      <color indexed="56"/>
      <name val="Calibri"/>
      <family val="2"/>
    </font>
    <font>
      <b/>
      <sz val="11"/>
      <color indexed="56"/>
      <name val="Century Gothic"/>
      <family val="2"/>
    </font>
    <font>
      <b/>
      <sz val="20"/>
      <name val="Times New Roman"/>
      <family val="1"/>
    </font>
    <font>
      <b/>
      <sz val="14"/>
      <name val="Times New Roman"/>
      <family val="1"/>
    </font>
    <font>
      <b/>
      <i/>
      <sz val="10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11"/>
      <color indexed="16"/>
      <name val="Calibri"/>
      <family val="2"/>
    </font>
    <font>
      <u/>
      <sz val="8"/>
      <color theme="10"/>
      <name val="Arial"/>
      <family val="2"/>
    </font>
    <font>
      <u/>
      <sz val="9.35"/>
      <color theme="10"/>
      <name val="Calibri"/>
      <family val="2"/>
    </font>
    <font>
      <u/>
      <sz val="11"/>
      <color theme="10"/>
      <name val="Cambria"/>
      <family val="2"/>
    </font>
    <font>
      <sz val="11"/>
      <color indexed="62"/>
      <name val="Calibri"/>
      <family val="2"/>
    </font>
    <font>
      <sz val="10"/>
      <color indexed="62"/>
      <name val="Century Gothic"/>
      <family val="2"/>
    </font>
    <font>
      <sz val="1"/>
      <color indexed="9"/>
      <name val="Symbol"/>
      <family val="1"/>
      <charset val="2"/>
    </font>
    <font>
      <sz val="11"/>
      <color indexed="52"/>
      <name val="Calibri"/>
      <family val="2"/>
    </font>
    <font>
      <sz val="10"/>
      <color indexed="52"/>
      <name val="Century Gothic"/>
      <family val="2"/>
    </font>
    <font>
      <sz val="10"/>
      <name val="Arabic Transparent"/>
      <charset val="178"/>
    </font>
    <font>
      <sz val="11"/>
      <color indexed="60"/>
      <name val="Calibri"/>
      <family val="2"/>
    </font>
    <font>
      <sz val="10"/>
      <color indexed="60"/>
      <name val="Century Gothic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sz val="10"/>
      <name val="Courier"/>
      <family val="3"/>
      <charset val="178"/>
    </font>
    <font>
      <b/>
      <i/>
      <sz val="16"/>
      <name val="Helv"/>
      <charset val="178"/>
    </font>
    <font>
      <sz val="11"/>
      <color theme="1"/>
      <name val="Calibri"/>
      <family val="2"/>
    </font>
    <font>
      <sz val="10"/>
      <name val="MS Sans Serif"/>
      <family val="2"/>
    </font>
    <font>
      <sz val="12"/>
      <color theme="1"/>
      <name val="Calibri"/>
      <family val="2"/>
      <scheme val="minor"/>
    </font>
    <font>
      <b/>
      <i/>
      <sz val="18"/>
      <name val="Arial MT"/>
    </font>
    <font>
      <sz val="8"/>
      <name val="Helvetica"/>
      <family val="2"/>
    </font>
    <font>
      <b/>
      <sz val="11"/>
      <color indexed="63"/>
      <name val="Calibri"/>
      <family val="2"/>
    </font>
    <font>
      <b/>
      <sz val="10"/>
      <color indexed="63"/>
      <name val="Century Gothic"/>
      <family val="2"/>
    </font>
    <font>
      <b/>
      <sz val="11"/>
      <color theme="1" tint="0.24994659260841701"/>
      <name val="Calibri"/>
      <family val="2"/>
      <scheme val="minor"/>
    </font>
    <font>
      <sz val="10"/>
      <name val="Verdana"/>
      <family val="2"/>
    </font>
    <font>
      <b/>
      <sz val="10"/>
      <name val="MS Sans Serif"/>
      <family val="2"/>
    </font>
    <font>
      <sz val="7"/>
      <color indexed="10"/>
      <name val="Helv"/>
      <charset val="178"/>
    </font>
    <font>
      <b/>
      <sz val="10"/>
      <color indexed="8"/>
      <name val="Arial"/>
      <family val="2"/>
    </font>
    <font>
      <sz val="19"/>
      <color indexed="48"/>
      <name val="Arial"/>
      <family val="2"/>
    </font>
    <font>
      <b/>
      <sz val="8"/>
      <color indexed="9"/>
      <name val="Verdana"/>
      <family val="2"/>
    </font>
    <font>
      <b/>
      <sz val="18"/>
      <color indexed="62"/>
      <name val="Cambria"/>
      <family val="2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b/>
      <sz val="18"/>
      <color indexed="56"/>
      <name val="Cambria"/>
      <family val="2"/>
    </font>
    <font>
      <b/>
      <i/>
      <sz val="24"/>
      <color indexed="39"/>
      <name val="Times New Roman"/>
      <family val="1"/>
    </font>
    <font>
      <b/>
      <sz val="14"/>
      <color indexed="30"/>
      <name val="Times New Roman"/>
      <family val="1"/>
    </font>
    <font>
      <b/>
      <sz val="13"/>
      <color indexed="8"/>
      <name val="Verdana"/>
      <family val="2"/>
    </font>
    <font>
      <b/>
      <sz val="10"/>
      <color indexed="8"/>
      <name val="Century Gothic"/>
      <family val="2"/>
    </font>
    <font>
      <sz val="11"/>
      <color indexed="10"/>
      <name val="Calibri"/>
      <family val="2"/>
    </font>
    <font>
      <sz val="10"/>
      <color indexed="10"/>
      <name val="Century Gothic"/>
      <family val="2"/>
    </font>
    <font>
      <sz val="10"/>
      <name val="CG Times"/>
      <family val="1"/>
    </font>
    <font>
      <sz val="12"/>
      <name val="돋움체"/>
      <family val="3"/>
      <charset val="129"/>
    </font>
    <font>
      <sz val="11"/>
      <name val="돋움"/>
      <family val="3"/>
      <charset val="129"/>
    </font>
    <font>
      <b/>
      <sz val="14"/>
      <name val="Cambria"/>
      <family val="1"/>
      <scheme val="major"/>
    </font>
    <font>
      <b/>
      <sz val="11"/>
      <color theme="1" tint="4.9989318521683403E-2"/>
      <name val="Cambria"/>
      <family val="1"/>
      <scheme val="major"/>
    </font>
    <font>
      <b/>
      <sz val="11"/>
      <color indexed="9"/>
      <name val="Cambria"/>
      <family val="1"/>
      <scheme val="major"/>
    </font>
    <font>
      <sz val="11"/>
      <color indexed="10"/>
      <name val="Cambria"/>
      <family val="1"/>
      <scheme val="major"/>
    </font>
    <font>
      <sz val="11"/>
      <color theme="1" tint="4.9989318521683403E-2"/>
      <name val="Cambria"/>
      <family val="1"/>
      <scheme val="major"/>
    </font>
    <font>
      <sz val="11"/>
      <color indexed="41"/>
      <name val="Cambria"/>
      <family val="1"/>
      <scheme val="major"/>
    </font>
    <font>
      <sz val="11"/>
      <color indexed="47"/>
      <name val="Cambria"/>
      <family val="1"/>
      <scheme val="major"/>
    </font>
    <font>
      <i/>
      <sz val="11"/>
      <color theme="0"/>
      <name val="Cambria"/>
      <family val="1"/>
      <scheme val="major"/>
    </font>
    <font>
      <b/>
      <i/>
      <sz val="11"/>
      <color theme="0"/>
      <name val="Cambria"/>
      <family val="1"/>
      <scheme val="major"/>
    </font>
    <font>
      <i/>
      <sz val="11"/>
      <color rgb="FFFF0000"/>
      <name val="Cambria"/>
      <family val="1"/>
      <scheme val="major"/>
    </font>
    <font>
      <b/>
      <sz val="11"/>
      <color indexed="10"/>
      <name val="Cambria"/>
      <family val="1"/>
      <scheme val="major"/>
    </font>
    <font>
      <b/>
      <sz val="16"/>
      <color rgb="FFFF0000"/>
      <name val="Cambria"/>
      <family val="1"/>
      <scheme val="major"/>
    </font>
    <font>
      <b/>
      <sz val="20"/>
      <color rgb="FFFF0000"/>
      <name val="Cambria"/>
      <family val="1"/>
      <scheme val="major"/>
    </font>
    <font>
      <u/>
      <sz val="11"/>
      <color theme="10"/>
      <name val="Calibri"/>
      <family val="2"/>
    </font>
    <font>
      <u/>
      <sz val="14"/>
      <color theme="10"/>
      <name val="Calibri"/>
      <family val="2"/>
    </font>
    <font>
      <sz val="14"/>
      <color theme="1"/>
      <name val="Cambria"/>
      <family val="1"/>
      <scheme val="major"/>
    </font>
    <font>
      <u/>
      <sz val="20"/>
      <color theme="10"/>
      <name val="Calibri"/>
      <family val="2"/>
    </font>
    <font>
      <sz val="20"/>
      <color theme="1"/>
      <name val="Cambria"/>
      <family val="1"/>
      <scheme val="major"/>
    </font>
    <font>
      <sz val="12"/>
      <name val="Cambria"/>
      <family val="1"/>
      <scheme val="major"/>
    </font>
    <font>
      <u/>
      <sz val="12"/>
      <color theme="10"/>
      <name val="Cambria"/>
      <family val="1"/>
      <scheme val="major"/>
    </font>
    <font>
      <b/>
      <sz val="11"/>
      <color rgb="FF007F00"/>
      <name val="Cambria"/>
      <family val="1"/>
      <scheme val="major"/>
    </font>
    <font>
      <b/>
      <i/>
      <sz val="11"/>
      <color theme="0" tint="-0.499984740745262"/>
      <name val="Cambria"/>
      <family val="1"/>
      <scheme val="major"/>
    </font>
    <font>
      <b/>
      <sz val="14"/>
      <color rgb="FF0000FF"/>
      <name val="Cambria"/>
      <family val="1"/>
      <scheme val="major"/>
    </font>
    <font>
      <b/>
      <sz val="16"/>
      <color theme="1"/>
      <name val="Cambria"/>
      <family val="1"/>
      <scheme val="major"/>
    </font>
    <font>
      <u/>
      <sz val="11"/>
      <name val="Cambria"/>
      <family val="1"/>
      <scheme val="major"/>
    </font>
    <font>
      <i/>
      <sz val="16"/>
      <color theme="0" tint="-0.34998626667073579"/>
      <name val="Cambria"/>
      <family val="1"/>
      <scheme val="major"/>
    </font>
    <font>
      <b/>
      <u val="singleAccounting"/>
      <sz val="11"/>
      <color theme="1"/>
      <name val="Cambria"/>
      <family val="1"/>
      <scheme val="major"/>
    </font>
    <font>
      <sz val="11"/>
      <color theme="0" tint="-0.34998626667073579"/>
      <name val="Cambria"/>
      <family val="1"/>
      <scheme val="major"/>
    </font>
  </fonts>
  <fills count="9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0F8FA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524F4E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0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36"/>
        <bgColor indexed="64"/>
      </patternFill>
    </fill>
    <fill>
      <patternFill patternType="solid">
        <fgColor indexed="36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rgb="FF4F81BD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medium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indexed="60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15"/>
      </patternFill>
    </fill>
    <fill>
      <patternFill patternType="solid">
        <fgColor indexed="5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7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 tint="-0.34998626667073579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 tint="-0.34998626667073579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 tint="-0.34998626667073579"/>
      </top>
      <bottom style="thin">
        <color theme="0" tint="-0.499984740745262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499984740745262"/>
      </bottom>
      <diagonal/>
    </border>
    <border>
      <left/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/>
      </right>
      <top/>
      <bottom style="thin">
        <color theme="0" tint="-0.499984740745262"/>
      </bottom>
      <diagonal/>
    </border>
    <border>
      <left style="thin">
        <color theme="0"/>
      </left>
      <right style="thin">
        <color theme="0" tint="-0.34998626667073579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/>
      </right>
      <top style="thin">
        <color theme="0" tint="-0.34998626667073579"/>
      </top>
      <bottom/>
      <diagonal/>
    </border>
    <border>
      <left style="thin">
        <color theme="0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34998626667073579"/>
      </right>
      <top style="thin">
        <color theme="0" tint="-0.499984740745262"/>
      </top>
      <bottom/>
      <diagonal/>
    </border>
    <border>
      <left/>
      <right style="thin">
        <color theme="0" tint="-0.34998626667073579"/>
      </right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/>
      <right style="thin">
        <color theme="0"/>
      </right>
      <top/>
      <bottom style="double">
        <color theme="0" tint="-0.499984740745262"/>
      </bottom>
      <diagonal/>
    </border>
    <border>
      <left/>
      <right style="thin">
        <color theme="0" tint="-0.34998626667073579"/>
      </right>
      <top/>
      <bottom style="double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 style="thick">
        <color theme="4" tint="-0.24994659260841701"/>
      </top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ck">
        <color theme="3" tint="-0.499984740745262"/>
      </top>
      <bottom/>
      <diagonal/>
    </border>
    <border>
      <left/>
      <right/>
      <top style="thick">
        <color theme="3" tint="-0.499984740745262"/>
      </top>
      <bottom style="medium">
        <color theme="3" tint="-0.499984740745262"/>
      </bottom>
      <diagonal/>
    </border>
    <border>
      <left/>
      <right/>
      <top style="thin">
        <color theme="0" tint="-0.34998626667073579"/>
      </top>
      <bottom style="double">
        <color theme="0" tint="-0.34998626667073579"/>
      </bottom>
      <diagonal/>
    </border>
  </borders>
  <cellStyleXfs count="187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4" fillId="0" borderId="0"/>
    <xf numFmtId="44" fontId="1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48" fillId="2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8" fillId="2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8" fillId="2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8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8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8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8" fillId="33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8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8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8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8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8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50" fillId="37" borderId="0" applyNumberFormat="0" applyBorder="0" applyAlignment="0" applyProtection="0"/>
    <xf numFmtId="0" fontId="49" fillId="38" borderId="0" applyNumberFormat="0" applyBorder="0" applyAlignment="0" applyProtection="0"/>
    <xf numFmtId="0" fontId="49" fillId="37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50" fillId="34" borderId="0" applyNumberFormat="0" applyBorder="0" applyAlignment="0" applyProtection="0"/>
    <xf numFmtId="0" fontId="49" fillId="39" borderId="0" applyNumberFormat="0" applyBorder="0" applyAlignment="0" applyProtection="0"/>
    <xf numFmtId="0" fontId="49" fillId="34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50" fillId="35" borderId="0" applyNumberFormat="0" applyBorder="0" applyAlignment="0" applyProtection="0"/>
    <xf numFmtId="0" fontId="49" fillId="40" borderId="0" applyNumberFormat="0" applyBorder="0" applyAlignment="0" applyProtection="0"/>
    <xf numFmtId="0" fontId="49" fillId="35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50" fillId="41" borderId="0" applyNumberFormat="0" applyBorder="0" applyAlignment="0" applyProtection="0"/>
    <xf numFmtId="0" fontId="49" fillId="42" borderId="0" applyNumberFormat="0" applyBorder="0" applyAlignment="0" applyProtection="0"/>
    <xf numFmtId="0" fontId="49" fillId="41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50" fillId="43" borderId="0" applyNumberFormat="0" applyBorder="0" applyAlignment="0" applyProtection="0"/>
    <xf numFmtId="0" fontId="49" fillId="44" borderId="0" applyNumberFormat="0" applyBorder="0" applyAlignment="0" applyProtection="0"/>
    <xf numFmtId="0" fontId="49" fillId="43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50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5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9" fillId="48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50" fillId="49" borderId="0" applyNumberFormat="0" applyBorder="0" applyAlignment="0" applyProtection="0"/>
    <xf numFmtId="0" fontId="49" fillId="50" borderId="0" applyNumberFormat="0" applyBorder="0" applyAlignment="0" applyProtection="0"/>
    <xf numFmtId="0" fontId="49" fillId="49" borderId="0" applyNumberFormat="0" applyBorder="0" applyAlignment="0" applyProtection="0"/>
    <xf numFmtId="0" fontId="47" fillId="51" borderId="0" applyNumberFormat="0" applyBorder="0" applyAlignment="0" applyProtection="0"/>
    <xf numFmtId="0" fontId="47" fillId="52" borderId="0" applyNumberFormat="0" applyBorder="0" applyAlignment="0" applyProtection="0"/>
    <xf numFmtId="0" fontId="49" fillId="53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50" fillId="54" borderId="0" applyNumberFormat="0" applyBorder="0" applyAlignment="0" applyProtection="0"/>
    <xf numFmtId="0" fontId="49" fillId="55" borderId="0" applyNumberFormat="0" applyBorder="0" applyAlignment="0" applyProtection="0"/>
    <xf numFmtId="0" fontId="49" fillId="54" borderId="0" applyNumberFormat="0" applyBorder="0" applyAlignment="0" applyProtection="0"/>
    <xf numFmtId="0" fontId="47" fillId="51" borderId="0" applyNumberFormat="0" applyBorder="0" applyAlignment="0" applyProtection="0"/>
    <xf numFmtId="0" fontId="47" fillId="56" borderId="0" applyNumberFormat="0" applyBorder="0" applyAlignment="0" applyProtection="0"/>
    <xf numFmtId="0" fontId="49" fillId="52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50" fillId="57" borderId="0" applyNumberFormat="0" applyBorder="0" applyAlignment="0" applyProtection="0"/>
    <xf numFmtId="0" fontId="49" fillId="58" borderId="0" applyNumberFormat="0" applyBorder="0" applyAlignment="0" applyProtection="0"/>
    <xf numFmtId="0" fontId="49" fillId="57" borderId="0" applyNumberFormat="0" applyBorder="0" applyAlignment="0" applyProtection="0"/>
    <xf numFmtId="0" fontId="47" fillId="47" borderId="0" applyNumberFormat="0" applyBorder="0" applyAlignment="0" applyProtection="0"/>
    <xf numFmtId="0" fontId="47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50" fillId="41" borderId="0" applyNumberFormat="0" applyBorder="0" applyAlignment="0" applyProtection="0"/>
    <xf numFmtId="0" fontId="49" fillId="42" borderId="0" applyNumberFormat="0" applyBorder="0" applyAlignment="0" applyProtection="0"/>
    <xf numFmtId="0" fontId="49" fillId="41" borderId="0" applyNumberFormat="0" applyBorder="0" applyAlignment="0" applyProtection="0"/>
    <xf numFmtId="0" fontId="47" fillId="59" borderId="0" applyNumberFormat="0" applyBorder="0" applyAlignment="0" applyProtection="0"/>
    <xf numFmtId="0" fontId="47" fillId="47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50" fillId="43" borderId="0" applyNumberFormat="0" applyBorder="0" applyAlignment="0" applyProtection="0"/>
    <xf numFmtId="0" fontId="49" fillId="44" borderId="0" applyNumberFormat="0" applyBorder="0" applyAlignment="0" applyProtection="0"/>
    <xf numFmtId="0" fontId="49" fillId="43" borderId="0" applyNumberFormat="0" applyBorder="0" applyAlignment="0" applyProtection="0"/>
    <xf numFmtId="0" fontId="47" fillId="51" borderId="0" applyNumberFormat="0" applyBorder="0" applyAlignment="0" applyProtection="0"/>
    <xf numFmtId="0" fontId="47" fillId="60" borderId="0" applyNumberFormat="0" applyBorder="0" applyAlignment="0" applyProtection="0"/>
    <xf numFmtId="0" fontId="49" fillId="60" borderId="0" applyNumberFormat="0" applyBorder="0" applyAlignment="0" applyProtection="0"/>
    <xf numFmtId="0" fontId="49" fillId="61" borderId="0" applyNumberFormat="0" applyBorder="0" applyAlignment="0" applyProtection="0"/>
    <xf numFmtId="0" fontId="49" fillId="61" borderId="0" applyNumberFormat="0" applyBorder="0" applyAlignment="0" applyProtection="0"/>
    <xf numFmtId="0" fontId="50" fillId="61" borderId="0" applyNumberFormat="0" applyBorder="0" applyAlignment="0" applyProtection="0"/>
    <xf numFmtId="0" fontId="49" fillId="62" borderId="0" applyNumberFormat="0" applyBorder="0" applyAlignment="0" applyProtection="0"/>
    <xf numFmtId="0" fontId="49" fillId="61" borderId="0" applyNumberFormat="0" applyBorder="0" applyAlignment="0" applyProtection="0"/>
    <xf numFmtId="0" fontId="27" fillId="0" borderId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2" fillId="28" borderId="0" applyNumberFormat="0" applyBorder="0" applyAlignment="0" applyProtection="0"/>
    <xf numFmtId="0" fontId="51" fillId="63" borderId="0" applyNumberFormat="0" applyBorder="0" applyAlignment="0" applyProtection="0"/>
    <xf numFmtId="0" fontId="51" fillId="28" borderId="0" applyNumberFormat="0" applyBorder="0" applyAlignment="0" applyProtection="0"/>
    <xf numFmtId="3" fontId="53" fillId="0" borderId="0"/>
    <xf numFmtId="0" fontId="54" fillId="64" borderId="0"/>
    <xf numFmtId="0" fontId="55" fillId="0" borderId="5" applyAlignment="0" applyProtection="0"/>
    <xf numFmtId="0" fontId="55" fillId="0" borderId="5" applyAlignment="0" applyProtection="0"/>
    <xf numFmtId="0" fontId="55" fillId="0" borderId="5" applyAlignment="0" applyProtection="0"/>
    <xf numFmtId="0" fontId="55" fillId="0" borderId="5" applyAlignment="0" applyProtection="0"/>
    <xf numFmtId="0" fontId="55" fillId="0" borderId="5" applyAlignment="0" applyProtection="0"/>
    <xf numFmtId="0" fontId="55" fillId="0" borderId="5" applyAlignment="0" applyProtection="0"/>
    <xf numFmtId="0" fontId="55" fillId="0" borderId="5" applyAlignment="0" applyProtection="0"/>
    <xf numFmtId="0" fontId="55" fillId="0" borderId="5" applyAlignment="0" applyProtection="0"/>
    <xf numFmtId="0" fontId="55" fillId="0" borderId="5" applyAlignment="0" applyProtection="0"/>
    <xf numFmtId="0" fontId="55" fillId="0" borderId="5" applyAlignment="0" applyProtection="0"/>
    <xf numFmtId="0" fontId="55" fillId="0" borderId="5" applyAlignment="0" applyProtection="0"/>
    <xf numFmtId="0" fontId="55" fillId="0" borderId="5" applyAlignment="0" applyProtection="0"/>
    <xf numFmtId="0" fontId="55" fillId="0" borderId="5" applyAlignment="0" applyProtection="0"/>
    <xf numFmtId="0" fontId="55" fillId="0" borderId="5" applyAlignment="0" applyProtection="0"/>
    <xf numFmtId="0" fontId="55" fillId="0" borderId="5" applyAlignment="0" applyProtection="0"/>
    <xf numFmtId="0" fontId="55" fillId="0" borderId="5" applyAlignment="0" applyProtection="0"/>
    <xf numFmtId="0" fontId="24" fillId="0" borderId="0" applyFill="0" applyBorder="0" applyAlignment="0"/>
    <xf numFmtId="0" fontId="24" fillId="0" borderId="0" applyFill="0" applyBorder="0" applyAlignment="0"/>
    <xf numFmtId="173" fontId="1" fillId="0" borderId="0"/>
    <xf numFmtId="174" fontId="24" fillId="0" borderId="0" applyFill="0" applyBorder="0" applyAlignment="0"/>
    <xf numFmtId="175" fontId="24" fillId="0" borderId="0" applyFill="0" applyBorder="0" applyAlignment="0"/>
    <xf numFmtId="176" fontId="24" fillId="0" borderId="0" applyFill="0" applyBorder="0" applyAlignment="0"/>
    <xf numFmtId="0" fontId="24" fillId="0" borderId="0" applyFill="0" applyBorder="0" applyAlignment="0"/>
    <xf numFmtId="177" fontId="24" fillId="0" borderId="0" applyFill="0" applyBorder="0" applyAlignment="0"/>
    <xf numFmtId="0" fontId="24" fillId="0" borderId="0" applyFill="0" applyBorder="0" applyAlignment="0"/>
    <xf numFmtId="0" fontId="56" fillId="65" borderId="44" applyNumberFormat="0" applyAlignment="0" applyProtection="0"/>
    <xf numFmtId="0" fontId="56" fillId="65" borderId="44" applyNumberFormat="0" applyAlignment="0" applyProtection="0"/>
    <xf numFmtId="0" fontId="56" fillId="65" borderId="44" applyNumberFormat="0" applyAlignment="0" applyProtection="0"/>
    <xf numFmtId="0" fontId="56" fillId="65" borderId="44" applyNumberFormat="0" applyAlignment="0" applyProtection="0"/>
    <xf numFmtId="0" fontId="56" fillId="65" borderId="44" applyNumberFormat="0" applyAlignment="0" applyProtection="0"/>
    <xf numFmtId="0" fontId="56" fillId="65" borderId="44" applyNumberFormat="0" applyAlignment="0" applyProtection="0"/>
    <xf numFmtId="0" fontId="56" fillId="65" borderId="44" applyNumberFormat="0" applyAlignment="0" applyProtection="0"/>
    <xf numFmtId="0" fontId="56" fillId="65" borderId="44" applyNumberFormat="0" applyAlignment="0" applyProtection="0"/>
    <xf numFmtId="0" fontId="56" fillId="65" borderId="44" applyNumberFormat="0" applyAlignment="0" applyProtection="0"/>
    <xf numFmtId="0" fontId="56" fillId="65" borderId="44" applyNumberFormat="0" applyAlignment="0" applyProtection="0"/>
    <xf numFmtId="0" fontId="56" fillId="65" borderId="44" applyNumberFormat="0" applyAlignment="0" applyProtection="0"/>
    <xf numFmtId="0" fontId="56" fillId="65" borderId="44" applyNumberFormat="0" applyAlignment="0" applyProtection="0"/>
    <xf numFmtId="0" fontId="56" fillId="65" borderId="44" applyNumberFormat="0" applyAlignment="0" applyProtection="0"/>
    <xf numFmtId="0" fontId="56" fillId="65" borderId="44" applyNumberFormat="0" applyAlignment="0" applyProtection="0"/>
    <xf numFmtId="0" fontId="56" fillId="65" borderId="44" applyNumberFormat="0" applyAlignment="0" applyProtection="0"/>
    <xf numFmtId="0" fontId="56" fillId="65" borderId="44" applyNumberFormat="0" applyAlignment="0" applyProtection="0"/>
    <xf numFmtId="0" fontId="56" fillId="65" borderId="44" applyNumberFormat="0" applyAlignment="0" applyProtection="0"/>
    <xf numFmtId="0" fontId="56" fillId="65" borderId="44" applyNumberFormat="0" applyAlignment="0" applyProtection="0"/>
    <xf numFmtId="0" fontId="56" fillId="65" borderId="44" applyNumberFormat="0" applyAlignment="0" applyProtection="0"/>
    <xf numFmtId="0" fontId="56" fillId="65" borderId="44" applyNumberFormat="0" applyAlignment="0" applyProtection="0"/>
    <xf numFmtId="0" fontId="56" fillId="65" borderId="44" applyNumberFormat="0" applyAlignment="0" applyProtection="0"/>
    <xf numFmtId="0" fontId="56" fillId="65" borderId="44" applyNumberFormat="0" applyAlignment="0" applyProtection="0"/>
    <xf numFmtId="0" fontId="57" fillId="65" borderId="44" applyNumberFormat="0" applyAlignment="0" applyProtection="0"/>
    <xf numFmtId="0" fontId="57" fillId="65" borderId="44" applyNumberFormat="0" applyAlignment="0" applyProtection="0"/>
    <xf numFmtId="0" fontId="57" fillId="65" borderId="44" applyNumberFormat="0" applyAlignment="0" applyProtection="0"/>
    <xf numFmtId="0" fontId="57" fillId="65" borderId="44" applyNumberFormat="0" applyAlignment="0" applyProtection="0"/>
    <xf numFmtId="0" fontId="57" fillId="65" borderId="44" applyNumberFormat="0" applyAlignment="0" applyProtection="0"/>
    <xf numFmtId="0" fontId="57" fillId="65" borderId="44" applyNumberFormat="0" applyAlignment="0" applyProtection="0"/>
    <xf numFmtId="0" fontId="57" fillId="65" borderId="44" applyNumberFormat="0" applyAlignment="0" applyProtection="0"/>
    <xf numFmtId="0" fontId="57" fillId="65" borderId="44" applyNumberFormat="0" applyAlignment="0" applyProtection="0"/>
    <xf numFmtId="0" fontId="57" fillId="65" borderId="44" applyNumberFormat="0" applyAlignment="0" applyProtection="0"/>
    <xf numFmtId="0" fontId="57" fillId="65" borderId="44" applyNumberFormat="0" applyAlignment="0" applyProtection="0"/>
    <xf numFmtId="0" fontId="57" fillId="65" borderId="44" applyNumberFormat="0" applyAlignment="0" applyProtection="0"/>
    <xf numFmtId="0" fontId="57" fillId="65" borderId="44" applyNumberFormat="0" applyAlignment="0" applyProtection="0"/>
    <xf numFmtId="0" fontId="57" fillId="65" borderId="44" applyNumberFormat="0" applyAlignment="0" applyProtection="0"/>
    <xf numFmtId="0" fontId="57" fillId="65" borderId="44" applyNumberFormat="0" applyAlignment="0" applyProtection="0"/>
    <xf numFmtId="0" fontId="57" fillId="65" borderId="44" applyNumberFormat="0" applyAlignment="0" applyProtection="0"/>
    <xf numFmtId="0" fontId="57" fillId="65" borderId="44" applyNumberFormat="0" applyAlignment="0" applyProtection="0"/>
    <xf numFmtId="0" fontId="57" fillId="65" borderId="44" applyNumberFormat="0" applyAlignment="0" applyProtection="0"/>
    <xf numFmtId="0" fontId="57" fillId="65" borderId="44" applyNumberFormat="0" applyAlignment="0" applyProtection="0"/>
    <xf numFmtId="0" fontId="57" fillId="65" borderId="44" applyNumberFormat="0" applyAlignment="0" applyProtection="0"/>
    <xf numFmtId="0" fontId="57" fillId="65" borderId="44" applyNumberFormat="0" applyAlignment="0" applyProtection="0"/>
    <xf numFmtId="0" fontId="56" fillId="66" borderId="44" applyNumberFormat="0" applyAlignment="0" applyProtection="0"/>
    <xf numFmtId="0" fontId="56" fillId="66" borderId="44" applyNumberFormat="0" applyAlignment="0" applyProtection="0"/>
    <xf numFmtId="0" fontId="56" fillId="66" borderId="44" applyNumberFormat="0" applyAlignment="0" applyProtection="0"/>
    <xf numFmtId="0" fontId="56" fillId="66" borderId="44" applyNumberFormat="0" applyAlignment="0" applyProtection="0"/>
    <xf numFmtId="0" fontId="56" fillId="66" borderId="44" applyNumberFormat="0" applyAlignment="0" applyProtection="0"/>
    <xf numFmtId="0" fontId="56" fillId="66" borderId="44" applyNumberFormat="0" applyAlignment="0" applyProtection="0"/>
    <xf numFmtId="0" fontId="56" fillId="66" borderId="44" applyNumberFormat="0" applyAlignment="0" applyProtection="0"/>
    <xf numFmtId="0" fontId="56" fillId="66" borderId="44" applyNumberFormat="0" applyAlignment="0" applyProtection="0"/>
    <xf numFmtId="0" fontId="56" fillId="66" borderId="44" applyNumberFormat="0" applyAlignment="0" applyProtection="0"/>
    <xf numFmtId="0" fontId="56" fillId="66" borderId="44" applyNumberFormat="0" applyAlignment="0" applyProtection="0"/>
    <xf numFmtId="0" fontId="56" fillId="66" borderId="44" applyNumberFormat="0" applyAlignment="0" applyProtection="0"/>
    <xf numFmtId="0" fontId="56" fillId="66" borderId="44" applyNumberFormat="0" applyAlignment="0" applyProtection="0"/>
    <xf numFmtId="0" fontId="56" fillId="66" borderId="44" applyNumberFormat="0" applyAlignment="0" applyProtection="0"/>
    <xf numFmtId="0" fontId="56" fillId="66" borderId="44" applyNumberFormat="0" applyAlignment="0" applyProtection="0"/>
    <xf numFmtId="0" fontId="56" fillId="66" borderId="44" applyNumberFormat="0" applyAlignment="0" applyProtection="0"/>
    <xf numFmtId="0" fontId="56" fillId="66" borderId="44" applyNumberFormat="0" applyAlignment="0" applyProtection="0"/>
    <xf numFmtId="0" fontId="56" fillId="66" borderId="44" applyNumberFormat="0" applyAlignment="0" applyProtection="0"/>
    <xf numFmtId="0" fontId="56" fillId="66" borderId="44" applyNumberFormat="0" applyAlignment="0" applyProtection="0"/>
    <xf numFmtId="0" fontId="56" fillId="66" borderId="44" applyNumberFormat="0" applyAlignment="0" applyProtection="0"/>
    <xf numFmtId="0" fontId="56" fillId="66" borderId="44" applyNumberFormat="0" applyAlignment="0" applyProtection="0"/>
    <xf numFmtId="0" fontId="56" fillId="65" borderId="44" applyNumberFormat="0" applyAlignment="0" applyProtection="0"/>
    <xf numFmtId="0" fontId="56" fillId="65" borderId="44" applyNumberFormat="0" applyAlignment="0" applyProtection="0"/>
    <xf numFmtId="0" fontId="56" fillId="65" borderId="44" applyNumberFormat="0" applyAlignment="0" applyProtection="0"/>
    <xf numFmtId="0" fontId="56" fillId="65" borderId="44" applyNumberFormat="0" applyAlignment="0" applyProtection="0"/>
    <xf numFmtId="0" fontId="56" fillId="65" borderId="44" applyNumberFormat="0" applyAlignment="0" applyProtection="0"/>
    <xf numFmtId="0" fontId="56" fillId="65" borderId="44" applyNumberFormat="0" applyAlignment="0" applyProtection="0"/>
    <xf numFmtId="0" fontId="56" fillId="65" borderId="44" applyNumberFormat="0" applyAlignment="0" applyProtection="0"/>
    <xf numFmtId="0" fontId="56" fillId="65" borderId="44" applyNumberFormat="0" applyAlignment="0" applyProtection="0"/>
    <xf numFmtId="0" fontId="56" fillId="65" borderId="44" applyNumberFormat="0" applyAlignment="0" applyProtection="0"/>
    <xf numFmtId="0" fontId="56" fillId="65" borderId="44" applyNumberFormat="0" applyAlignment="0" applyProtection="0"/>
    <xf numFmtId="0" fontId="56" fillId="65" borderId="44" applyNumberFormat="0" applyAlignment="0" applyProtection="0"/>
    <xf numFmtId="0" fontId="56" fillId="65" borderId="44" applyNumberFormat="0" applyAlignment="0" applyProtection="0"/>
    <xf numFmtId="0" fontId="56" fillId="65" borderId="44" applyNumberFormat="0" applyAlignment="0" applyProtection="0"/>
    <xf numFmtId="0" fontId="56" fillId="65" borderId="44" applyNumberFormat="0" applyAlignment="0" applyProtection="0"/>
    <xf numFmtId="0" fontId="56" fillId="65" borderId="44" applyNumberFormat="0" applyAlignment="0" applyProtection="0"/>
    <xf numFmtId="0" fontId="56" fillId="65" borderId="44" applyNumberFormat="0" applyAlignment="0" applyProtection="0"/>
    <xf numFmtId="0" fontId="56" fillId="65" borderId="44" applyNumberFormat="0" applyAlignment="0" applyProtection="0"/>
    <xf numFmtId="0" fontId="56" fillId="65" borderId="44" applyNumberFormat="0" applyAlignment="0" applyProtection="0"/>
    <xf numFmtId="0" fontId="56" fillId="65" borderId="44" applyNumberFormat="0" applyAlignment="0" applyProtection="0"/>
    <xf numFmtId="0" fontId="56" fillId="65" borderId="44" applyNumberFormat="0" applyAlignment="0" applyProtection="0"/>
    <xf numFmtId="0" fontId="56" fillId="65" borderId="44" applyNumberFormat="0" applyAlignment="0" applyProtection="0"/>
    <xf numFmtId="0" fontId="56" fillId="65" borderId="44" applyNumberFormat="0" applyAlignment="0" applyProtection="0"/>
    <xf numFmtId="0" fontId="56" fillId="65" borderId="44" applyNumberFormat="0" applyAlignment="0" applyProtection="0"/>
    <xf numFmtId="0" fontId="58" fillId="0" borderId="0" applyAlignment="0"/>
    <xf numFmtId="0" fontId="54" fillId="67" borderId="45" applyNumberFormat="0" applyAlignment="0" applyProtection="0"/>
    <xf numFmtId="0" fontId="54" fillId="67" borderId="45" applyNumberFormat="0" applyAlignment="0" applyProtection="0"/>
    <xf numFmtId="0" fontId="59" fillId="67" borderId="45" applyNumberFormat="0" applyAlignment="0" applyProtection="0"/>
    <xf numFmtId="0" fontId="54" fillId="68" borderId="45" applyNumberFormat="0" applyAlignment="0" applyProtection="0"/>
    <xf numFmtId="0" fontId="54" fillId="67" borderId="45" applyNumberFormat="0" applyAlignment="0" applyProtection="0"/>
    <xf numFmtId="178" fontId="60" fillId="0" borderId="0"/>
    <xf numFmtId="0" fontId="61" fillId="0" borderId="0" applyAlignment="0"/>
    <xf numFmtId="0" fontId="62" fillId="69" borderId="46" applyFont="0" applyFill="0" applyBorder="0"/>
    <xf numFmtId="0" fontId="63" fillId="0" borderId="47"/>
    <xf numFmtId="0" fontId="64" fillId="70" borderId="0" applyBorder="0" applyProtection="0">
      <alignment horizontal="center"/>
    </xf>
    <xf numFmtId="0" fontId="65" fillId="71" borderId="0" applyAlignment="0"/>
    <xf numFmtId="41" fontId="3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66" fillId="0" borderId="0" applyFont="0" applyFill="0" applyBorder="0" applyAlignment="0" applyProtection="0"/>
    <xf numFmtId="0" fontId="24" fillId="0" borderId="0" applyFont="0" applyFill="0" applyBorder="0" applyAlignment="0" applyProtection="0"/>
    <xf numFmtId="179" fontId="67" fillId="0" borderId="0" applyFont="0" applyFill="0" applyBorder="0" applyAlignment="0" applyProtection="0"/>
    <xf numFmtId="180" fontId="6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69" fillId="0" borderId="0" applyFont="0" applyFill="0" applyBorder="0" applyAlignment="0" applyProtection="0">
      <alignment horizontal="right"/>
    </xf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0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4" fillId="0" borderId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0" fillId="0" borderId="0" applyFont="0" applyFill="0" applyBorder="0" applyAlignment="0" applyProtection="0"/>
    <xf numFmtId="180" fontId="72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7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2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24" fillId="0" borderId="0" applyFont="0" applyFill="0" applyBorder="0" applyAlignment="0" applyProtection="0"/>
    <xf numFmtId="180" fontId="24" fillId="0" borderId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4" fillId="0" borderId="0" applyFont="0" applyFill="0" applyBorder="0" applyAlignment="0" applyProtection="0"/>
    <xf numFmtId="37" fontId="24" fillId="0" borderId="0" applyFill="0" applyBorder="0" applyAlignment="0" applyProtection="0"/>
    <xf numFmtId="0" fontId="75" fillId="0" borderId="0"/>
    <xf numFmtId="0" fontId="24" fillId="0" borderId="0" applyFont="0" applyFill="0" applyBorder="0" applyAlignment="0" applyProtection="0"/>
    <xf numFmtId="185" fontId="72" fillId="0" borderId="0" applyFont="0" applyFill="0" applyBorder="0" applyAlignment="0" applyProtection="0"/>
    <xf numFmtId="44" fontId="71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6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24" fillId="0" borderId="0" applyFont="0" applyFill="0" applyBorder="0" applyAlignment="0" applyProtection="0"/>
    <xf numFmtId="5" fontId="24" fillId="0" borderId="0" applyFill="0" applyBorder="0" applyAlignment="0" applyProtection="0"/>
    <xf numFmtId="187" fontId="24" fillId="0" borderId="0" applyFont="0" applyFill="0" applyBorder="0" applyAlignment="0" applyProtection="0"/>
    <xf numFmtId="0" fontId="75" fillId="0" borderId="0"/>
    <xf numFmtId="14" fontId="77" fillId="0" borderId="0" applyFill="0" applyBorder="0" applyAlignment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78" fillId="72" borderId="0" applyNumberFormat="0" applyBorder="0" applyAlignment="0" applyProtection="0"/>
    <xf numFmtId="0" fontId="78" fillId="73" borderId="0" applyNumberFormat="0" applyBorder="0" applyAlignment="0" applyProtection="0"/>
    <xf numFmtId="0" fontId="78" fillId="74" borderId="0" applyNumberFormat="0" applyBorder="0" applyAlignment="0" applyProtection="0"/>
    <xf numFmtId="0" fontId="24" fillId="0" borderId="0" applyFill="0" applyBorder="0" applyAlignment="0"/>
    <xf numFmtId="0" fontId="24" fillId="0" borderId="0" applyFill="0" applyBorder="0" applyAlignment="0"/>
    <xf numFmtId="0" fontId="24" fillId="0" borderId="0" applyFill="0" applyBorder="0" applyAlignment="0"/>
    <xf numFmtId="177" fontId="24" fillId="0" borderId="0" applyFill="0" applyBorder="0" applyAlignment="0"/>
    <xf numFmtId="0" fontId="24" fillId="0" borderId="0" applyFill="0" applyBorder="0" applyAlignment="0"/>
    <xf numFmtId="188" fontId="24" fillId="0" borderId="0" applyFont="0" applyFill="0" applyBorder="0" applyAlignment="0" applyProtection="0"/>
    <xf numFmtId="189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38" fontId="81" fillId="0" borderId="6" applyFill="0" applyProtection="0"/>
    <xf numFmtId="38" fontId="81" fillId="0" borderId="6" applyFill="0" applyProtection="0"/>
    <xf numFmtId="38" fontId="81" fillId="0" borderId="6" applyFill="0" applyProtection="0"/>
    <xf numFmtId="38" fontId="81" fillId="0" borderId="6" applyFill="0" applyProtection="0"/>
    <xf numFmtId="38" fontId="81" fillId="0" borderId="6" applyFill="0" applyProtection="0"/>
    <xf numFmtId="38" fontId="81" fillId="0" borderId="6" applyFill="0" applyProtection="0"/>
    <xf numFmtId="38" fontId="81" fillId="0" borderId="6" applyFill="0" applyProtection="0"/>
    <xf numFmtId="38" fontId="81" fillId="0" borderId="6" applyFill="0" applyProtection="0"/>
    <xf numFmtId="38" fontId="81" fillId="0" borderId="6" applyFill="0" applyProtection="0"/>
    <xf numFmtId="38" fontId="81" fillId="0" borderId="6" applyFill="0" applyProtection="0"/>
    <xf numFmtId="38" fontId="81" fillId="0" borderId="6" applyFill="0" applyProtection="0"/>
    <xf numFmtId="38" fontId="81" fillId="0" borderId="6" applyFill="0" applyProtection="0"/>
    <xf numFmtId="38" fontId="81" fillId="0" borderId="6" applyFill="0" applyProtection="0"/>
    <xf numFmtId="38" fontId="81" fillId="0" borderId="6" applyFill="0" applyProtection="0"/>
    <xf numFmtId="38" fontId="81" fillId="0" borderId="6" applyFill="0" applyProtection="0"/>
    <xf numFmtId="38" fontId="81" fillId="0" borderId="6" applyFill="0" applyProtection="0"/>
    <xf numFmtId="38" fontId="81" fillId="0" borderId="6" applyFill="0" applyProtection="0"/>
    <xf numFmtId="38" fontId="81" fillId="0" borderId="6" applyFill="0" applyProtection="0"/>
    <xf numFmtId="38" fontId="81" fillId="0" borderId="6" applyFill="0" applyProtection="0"/>
    <xf numFmtId="38" fontId="81" fillId="0" borderId="6" applyFill="0" applyProtection="0"/>
    <xf numFmtId="38" fontId="81" fillId="0" borderId="6" applyFill="0" applyProtection="0"/>
    <xf numFmtId="38" fontId="81" fillId="0" borderId="6" applyFill="0" applyProtection="0"/>
    <xf numFmtId="38" fontId="81" fillId="0" borderId="6" applyFill="0" applyProtection="0"/>
    <xf numFmtId="38" fontId="81" fillId="0" borderId="6" applyFill="0" applyProtection="0"/>
    <xf numFmtId="38" fontId="81" fillId="0" borderId="6" applyFill="0" applyProtection="0"/>
    <xf numFmtId="38" fontId="46" fillId="0" borderId="0" applyFill="0" applyBorder="0" applyProtection="0"/>
    <xf numFmtId="190" fontId="46" fillId="0" borderId="0" applyFill="0" applyBorder="0" applyAlignment="0" applyProtection="0"/>
    <xf numFmtId="190" fontId="81" fillId="0" borderId="6" applyFill="0" applyBorder="0" applyProtection="0"/>
    <xf numFmtId="190" fontId="81" fillId="0" borderId="6" applyFill="0" applyBorder="0" applyProtection="0"/>
    <xf numFmtId="190" fontId="81" fillId="0" borderId="6" applyFill="0" applyBorder="0" applyProtection="0"/>
    <xf numFmtId="190" fontId="81" fillId="0" borderId="6" applyFill="0" applyBorder="0" applyProtection="0"/>
    <xf numFmtId="190" fontId="81" fillId="0" borderId="6" applyFill="0" applyBorder="0" applyProtection="0"/>
    <xf numFmtId="190" fontId="81" fillId="0" borderId="6" applyFill="0" applyBorder="0" applyProtection="0"/>
    <xf numFmtId="190" fontId="81" fillId="0" borderId="6" applyFill="0" applyBorder="0" applyProtection="0"/>
    <xf numFmtId="190" fontId="81" fillId="0" borderId="6" applyFill="0" applyBorder="0" applyProtection="0"/>
    <xf numFmtId="190" fontId="81" fillId="0" borderId="6" applyFill="0" applyBorder="0" applyProtection="0"/>
    <xf numFmtId="190" fontId="81" fillId="0" borderId="6" applyFill="0" applyBorder="0" applyProtection="0"/>
    <xf numFmtId="190" fontId="81" fillId="0" borderId="6" applyFill="0" applyBorder="0" applyProtection="0"/>
    <xf numFmtId="190" fontId="81" fillId="0" borderId="6" applyFill="0" applyBorder="0" applyProtection="0"/>
    <xf numFmtId="190" fontId="81" fillId="0" borderId="6" applyFill="0" applyBorder="0" applyProtection="0"/>
    <xf numFmtId="190" fontId="81" fillId="0" borderId="6" applyFill="0" applyBorder="0" applyProtection="0"/>
    <xf numFmtId="190" fontId="81" fillId="0" borderId="6" applyFill="0" applyBorder="0" applyProtection="0"/>
    <xf numFmtId="190" fontId="81" fillId="0" borderId="6" applyFill="0" applyBorder="0" applyProtection="0"/>
    <xf numFmtId="190" fontId="81" fillId="0" borderId="6" applyFill="0" applyBorder="0" applyProtection="0"/>
    <xf numFmtId="190" fontId="81" fillId="0" borderId="6" applyFill="0" applyBorder="0" applyProtection="0"/>
    <xf numFmtId="190" fontId="81" fillId="0" borderId="6" applyFill="0" applyBorder="0" applyProtection="0"/>
    <xf numFmtId="190" fontId="81" fillId="0" borderId="6" applyFill="0" applyBorder="0" applyProtection="0"/>
    <xf numFmtId="190" fontId="81" fillId="0" borderId="6" applyFill="0" applyBorder="0" applyProtection="0"/>
    <xf numFmtId="190" fontId="81" fillId="0" borderId="6" applyFill="0" applyBorder="0" applyProtection="0"/>
    <xf numFmtId="190" fontId="81" fillId="0" borderId="6" applyFill="0" applyBorder="0" applyProtection="0"/>
    <xf numFmtId="190" fontId="81" fillId="0" borderId="6" applyFill="0" applyBorder="0" applyProtection="0"/>
    <xf numFmtId="190" fontId="81" fillId="0" borderId="6" applyFill="0" applyBorder="0" applyProtection="0"/>
    <xf numFmtId="191" fontId="24" fillId="0" borderId="0" applyFont="0" applyFill="0" applyBorder="0" applyAlignment="0" applyProtection="0"/>
    <xf numFmtId="0" fontId="82" fillId="0" borderId="0" applyFill="0" applyBorder="0" applyAlignment="0" applyProtection="0">
      <alignment vertical="top"/>
      <protection locked="0"/>
    </xf>
    <xf numFmtId="0" fontId="83" fillId="29" borderId="0" applyNumberFormat="0" applyBorder="0" applyAlignment="0" applyProtection="0"/>
    <xf numFmtId="0" fontId="83" fillId="29" borderId="0" applyNumberFormat="0" applyBorder="0" applyAlignment="0" applyProtection="0"/>
    <xf numFmtId="0" fontId="84" fillId="29" borderId="0" applyNumberFormat="0" applyBorder="0" applyAlignment="0" applyProtection="0"/>
    <xf numFmtId="0" fontId="83" fillId="75" borderId="0" applyNumberFormat="0" applyBorder="0" applyAlignment="0" applyProtection="0"/>
    <xf numFmtId="0" fontId="83" fillId="29" borderId="0" applyNumberFormat="0" applyBorder="0" applyAlignment="0" applyProtection="0"/>
    <xf numFmtId="38" fontId="85" fillId="65" borderId="0" applyNumberFormat="0" applyBorder="0" applyAlignment="0" applyProtection="0"/>
    <xf numFmtId="0" fontId="86" fillId="0" borderId="48" applyNumberFormat="0" applyAlignment="0" applyProtection="0">
      <alignment horizontal="left" vertical="center"/>
    </xf>
    <xf numFmtId="0" fontId="86" fillId="0" borderId="6">
      <alignment horizontal="left" vertical="center"/>
    </xf>
    <xf numFmtId="0" fontId="86" fillId="0" borderId="6">
      <alignment horizontal="left" vertical="center"/>
    </xf>
    <xf numFmtId="0" fontId="86" fillId="0" borderId="6">
      <alignment horizontal="left" vertical="center"/>
    </xf>
    <xf numFmtId="0" fontId="86" fillId="0" borderId="6">
      <alignment horizontal="left" vertical="center"/>
    </xf>
    <xf numFmtId="0" fontId="86" fillId="0" borderId="6">
      <alignment horizontal="left" vertical="center"/>
    </xf>
    <xf numFmtId="0" fontId="86" fillId="0" borderId="6">
      <alignment horizontal="left" vertical="center"/>
    </xf>
    <xf numFmtId="0" fontId="86" fillId="0" borderId="6">
      <alignment horizontal="left" vertical="center"/>
    </xf>
    <xf numFmtId="0" fontId="86" fillId="0" borderId="6">
      <alignment horizontal="left" vertical="center"/>
    </xf>
    <xf numFmtId="0" fontId="86" fillId="0" borderId="6">
      <alignment horizontal="left" vertical="center"/>
    </xf>
    <xf numFmtId="0" fontId="86" fillId="0" borderId="6">
      <alignment horizontal="left" vertical="center"/>
    </xf>
    <xf numFmtId="0" fontId="86" fillId="0" borderId="6">
      <alignment horizontal="left" vertical="center"/>
    </xf>
    <xf numFmtId="0" fontId="86" fillId="0" borderId="6">
      <alignment horizontal="left" vertical="center"/>
    </xf>
    <xf numFmtId="0" fontId="86" fillId="0" borderId="6">
      <alignment horizontal="left" vertical="center"/>
    </xf>
    <xf numFmtId="0" fontId="86" fillId="0" borderId="6">
      <alignment horizontal="left" vertical="center"/>
    </xf>
    <xf numFmtId="0" fontId="86" fillId="0" borderId="6">
      <alignment horizontal="left" vertical="center"/>
    </xf>
    <xf numFmtId="0" fontId="86" fillId="0" borderId="6">
      <alignment horizontal="left" vertical="center"/>
    </xf>
    <xf numFmtId="0" fontId="86" fillId="0" borderId="6">
      <alignment horizontal="left" vertical="center"/>
    </xf>
    <xf numFmtId="0" fontId="86" fillId="0" borderId="6">
      <alignment horizontal="left" vertical="center"/>
    </xf>
    <xf numFmtId="0" fontId="86" fillId="0" borderId="6">
      <alignment horizontal="left" vertical="center"/>
    </xf>
    <xf numFmtId="0" fontId="86" fillId="0" borderId="6">
      <alignment horizontal="left" vertical="center"/>
    </xf>
    <xf numFmtId="0" fontId="86" fillId="0" borderId="6">
      <alignment horizontal="left" vertical="center"/>
    </xf>
    <xf numFmtId="0" fontId="86" fillId="0" borderId="6">
      <alignment horizontal="left" vertical="center"/>
    </xf>
    <xf numFmtId="0" fontId="86" fillId="0" borderId="6">
      <alignment horizontal="left" vertical="center"/>
    </xf>
    <xf numFmtId="0" fontId="86" fillId="0" borderId="6">
      <alignment horizontal="left" vertical="center"/>
    </xf>
    <xf numFmtId="0" fontId="86" fillId="0" borderId="6">
      <alignment horizontal="left" vertical="center"/>
    </xf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8" fillId="0" borderId="49" applyNumberFormat="0" applyFill="0" applyAlignment="0" applyProtection="0"/>
    <xf numFmtId="0" fontId="87" fillId="0" borderId="49" applyNumberFormat="0" applyFill="0" applyAlignment="0" applyProtection="0"/>
    <xf numFmtId="0" fontId="89" fillId="0" borderId="50"/>
    <xf numFmtId="0" fontId="90" fillId="0" borderId="51" applyNumberFormat="0" applyFill="0" applyAlignment="0" applyProtection="0"/>
    <xf numFmtId="0" fontId="90" fillId="0" borderId="51" applyNumberFormat="0" applyFill="0" applyAlignment="0" applyProtection="0"/>
    <xf numFmtId="0" fontId="91" fillId="0" borderId="51" applyNumberFormat="0" applyFill="0" applyAlignment="0" applyProtection="0"/>
    <xf numFmtId="0" fontId="90" fillId="0" borderId="51" applyNumberFormat="0" applyFill="0" applyAlignment="0" applyProtection="0"/>
    <xf numFmtId="0" fontId="92" fillId="0" borderId="52" applyNumberFormat="0" applyFill="0" applyAlignment="0" applyProtection="0"/>
    <xf numFmtId="0" fontId="92" fillId="0" borderId="52" applyNumberFormat="0" applyFill="0" applyAlignment="0" applyProtection="0"/>
    <xf numFmtId="0" fontId="92" fillId="0" borderId="52" applyNumberFormat="0" applyFill="0" applyAlignment="0" applyProtection="0"/>
    <xf numFmtId="0" fontId="93" fillId="0" borderId="52" applyNumberFormat="0" applyFill="0" applyAlignment="0" applyProtection="0"/>
    <xf numFmtId="0" fontId="93" fillId="0" borderId="52" applyNumberFormat="0" applyFill="0" applyAlignment="0" applyProtection="0"/>
    <xf numFmtId="0" fontId="92" fillId="0" borderId="52" applyNumberFormat="0" applyFill="0" applyAlignment="0" applyProtection="0"/>
    <xf numFmtId="0" fontId="92" fillId="0" borderId="52" applyNumberFormat="0" applyFill="0" applyAlignment="0" applyProtection="0"/>
    <xf numFmtId="0" fontId="92" fillId="0" borderId="52" applyNumberFormat="0" applyFill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1" borderId="53">
      <alignment horizontal="center" vertical="center"/>
    </xf>
    <xf numFmtId="0" fontId="96" fillId="1" borderId="53">
      <alignment horizontal="center" vertical="center"/>
    </xf>
    <xf numFmtId="0" fontId="96" fillId="1" borderId="53">
      <alignment horizontal="center" vertical="center"/>
    </xf>
    <xf numFmtId="0" fontId="96" fillId="1" borderId="53">
      <alignment horizontal="center" vertical="center"/>
    </xf>
    <xf numFmtId="0" fontId="96" fillId="1" borderId="53">
      <alignment horizontal="center" vertical="center"/>
    </xf>
    <xf numFmtId="0" fontId="96" fillId="1" borderId="53">
      <alignment horizontal="center" vertical="center"/>
    </xf>
    <xf numFmtId="0" fontId="96" fillId="1" borderId="53">
      <alignment horizontal="center" vertical="center"/>
    </xf>
    <xf numFmtId="0" fontId="96" fillId="1" borderId="53">
      <alignment horizontal="center" vertical="center"/>
    </xf>
    <xf numFmtId="0" fontId="96" fillId="1" borderId="53">
      <alignment horizontal="center" vertical="center"/>
    </xf>
    <xf numFmtId="0" fontId="96" fillId="1" borderId="53">
      <alignment horizontal="center" vertical="center"/>
    </xf>
    <xf numFmtId="0" fontId="96" fillId="1" borderId="53">
      <alignment horizontal="center" vertical="center"/>
    </xf>
    <xf numFmtId="0" fontId="96" fillId="1" borderId="53">
      <alignment horizontal="center" vertical="center"/>
    </xf>
    <xf numFmtId="0" fontId="96" fillId="1" borderId="53">
      <alignment horizontal="center" vertical="center"/>
    </xf>
    <xf numFmtId="0" fontId="96" fillId="1" borderId="53">
      <alignment horizontal="center" vertical="center"/>
    </xf>
    <xf numFmtId="0" fontId="96" fillId="1" borderId="53">
      <alignment horizontal="center" vertical="center"/>
    </xf>
    <xf numFmtId="0" fontId="96" fillId="1" borderId="53">
      <alignment horizontal="center" vertical="center"/>
    </xf>
    <xf numFmtId="0" fontId="96" fillId="1" borderId="53">
      <alignment horizontal="center" vertical="center"/>
    </xf>
    <xf numFmtId="0" fontId="96" fillId="1" borderId="53">
      <alignment horizontal="center" vertical="center"/>
    </xf>
    <xf numFmtId="0" fontId="96" fillId="1" borderId="53">
      <alignment horizontal="center" vertical="center"/>
    </xf>
    <xf numFmtId="0" fontId="96" fillId="1" borderId="53">
      <alignment horizontal="center" vertical="center"/>
    </xf>
    <xf numFmtId="0" fontId="96" fillId="1" borderId="53">
      <alignment horizontal="center" vertical="center"/>
    </xf>
    <xf numFmtId="0" fontId="96" fillId="1" borderId="53">
      <alignment horizontal="center" vertical="center"/>
    </xf>
    <xf numFmtId="0" fontId="96" fillId="1" borderId="53">
      <alignment horizontal="center" vertical="center"/>
    </xf>
    <xf numFmtId="0" fontId="96" fillId="1" borderId="53">
      <alignment horizontal="center" vertical="center"/>
    </xf>
    <xf numFmtId="0" fontId="96" fillId="1" borderId="53">
      <alignment horizontal="center" vertical="center"/>
    </xf>
    <xf numFmtId="0" fontId="96" fillId="1" borderId="53">
      <alignment horizontal="center" vertical="center"/>
    </xf>
    <xf numFmtId="0" fontId="96" fillId="1" borderId="53">
      <alignment horizontal="center" vertical="center"/>
    </xf>
    <xf numFmtId="0" fontId="96" fillId="1" borderId="53">
      <alignment horizontal="center" vertical="center"/>
    </xf>
    <xf numFmtId="0" fontId="96" fillId="1" borderId="53">
      <alignment horizontal="center" vertical="center"/>
    </xf>
    <xf numFmtId="0" fontId="96" fillId="1" borderId="53">
      <alignment horizontal="center" vertical="center"/>
    </xf>
    <xf numFmtId="0" fontId="96" fillId="1" borderId="53">
      <alignment horizontal="center" vertical="center"/>
    </xf>
    <xf numFmtId="0" fontId="96" fillId="1" borderId="53">
      <alignment horizontal="center" vertical="center"/>
    </xf>
    <xf numFmtId="0" fontId="96" fillId="1" borderId="53">
      <alignment horizontal="center" vertical="center"/>
    </xf>
    <xf numFmtId="0" fontId="96" fillId="1" borderId="53">
      <alignment horizontal="center" vertical="center"/>
    </xf>
    <xf numFmtId="0" fontId="96" fillId="1" borderId="53">
      <alignment horizontal="center" vertical="center"/>
    </xf>
    <xf numFmtId="0" fontId="97" fillId="0" borderId="0" applyNumberFormat="0" applyFill="0" applyBorder="0" applyAlignment="0" applyProtection="0">
      <alignment vertical="top"/>
      <protection locked="0"/>
    </xf>
    <xf numFmtId="0" fontId="97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/>
    <xf numFmtId="0" fontId="97" fillId="0" borderId="0" applyNumberFormat="0" applyFill="0" applyBorder="0" applyAlignment="0" applyProtection="0">
      <alignment vertical="top"/>
      <protection locked="0"/>
    </xf>
    <xf numFmtId="0" fontId="97" fillId="0" borderId="0" applyNumberFormat="0" applyFill="0" applyBorder="0" applyAlignment="0" applyProtection="0">
      <alignment vertical="top"/>
      <protection locked="0"/>
    </xf>
    <xf numFmtId="0" fontId="97" fillId="0" borderId="0" applyNumberFormat="0" applyFill="0" applyBorder="0" applyAlignment="0" applyProtection="0">
      <alignment vertical="top"/>
      <protection locked="0"/>
    </xf>
    <xf numFmtId="0" fontId="99" fillId="0" borderId="0" applyFill="0" applyBorder="0" applyAlignment="0" applyProtection="0">
      <alignment vertical="top"/>
      <protection locked="0"/>
    </xf>
    <xf numFmtId="0" fontId="10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01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10" fontId="85" fillId="76" borderId="43" applyNumberFormat="0" applyBorder="0" applyAlignment="0" applyProtection="0"/>
    <xf numFmtId="10" fontId="85" fillId="76" borderId="43" applyNumberFormat="0" applyBorder="0" applyAlignment="0" applyProtection="0"/>
    <xf numFmtId="10" fontId="85" fillId="76" borderId="43" applyNumberFormat="0" applyBorder="0" applyAlignment="0" applyProtection="0"/>
    <xf numFmtId="10" fontId="85" fillId="76" borderId="43" applyNumberFormat="0" applyBorder="0" applyAlignment="0" applyProtection="0"/>
    <xf numFmtId="10" fontId="85" fillId="76" borderId="43" applyNumberFormat="0" applyBorder="0" applyAlignment="0" applyProtection="0"/>
    <xf numFmtId="10" fontId="85" fillId="76" borderId="43" applyNumberFormat="0" applyBorder="0" applyAlignment="0" applyProtection="0"/>
    <xf numFmtId="10" fontId="85" fillId="76" borderId="43" applyNumberFormat="0" applyBorder="0" applyAlignment="0" applyProtection="0"/>
    <xf numFmtId="10" fontId="85" fillId="76" borderId="43" applyNumberFormat="0" applyBorder="0" applyAlignment="0" applyProtection="0"/>
    <xf numFmtId="10" fontId="85" fillId="76" borderId="43" applyNumberFormat="0" applyBorder="0" applyAlignment="0" applyProtection="0"/>
    <xf numFmtId="10" fontId="85" fillId="76" borderId="43" applyNumberFormat="0" applyBorder="0" applyAlignment="0" applyProtection="0"/>
    <xf numFmtId="10" fontId="85" fillId="76" borderId="43" applyNumberFormat="0" applyBorder="0" applyAlignment="0" applyProtection="0"/>
    <xf numFmtId="10" fontId="85" fillId="76" borderId="43" applyNumberFormat="0" applyBorder="0" applyAlignment="0" applyProtection="0"/>
    <xf numFmtId="10" fontId="85" fillId="76" borderId="43" applyNumberFormat="0" applyBorder="0" applyAlignment="0" applyProtection="0"/>
    <xf numFmtId="10" fontId="85" fillId="76" borderId="43" applyNumberFormat="0" applyBorder="0" applyAlignment="0" applyProtection="0"/>
    <xf numFmtId="10" fontId="85" fillId="76" borderId="43" applyNumberFormat="0" applyBorder="0" applyAlignment="0" applyProtection="0"/>
    <xf numFmtId="10" fontId="85" fillId="76" borderId="43" applyNumberFormat="0" applyBorder="0" applyAlignment="0" applyProtection="0"/>
    <xf numFmtId="10" fontId="85" fillId="76" borderId="43" applyNumberFormat="0" applyBorder="0" applyAlignment="0" applyProtection="0"/>
    <xf numFmtId="10" fontId="85" fillId="76" borderId="43" applyNumberFormat="0" applyBorder="0" applyAlignment="0" applyProtection="0"/>
    <xf numFmtId="10" fontId="85" fillId="76" borderId="43" applyNumberFormat="0" applyBorder="0" applyAlignment="0" applyProtection="0"/>
    <xf numFmtId="10" fontId="85" fillId="76" borderId="43" applyNumberFormat="0" applyBorder="0" applyAlignment="0" applyProtection="0"/>
    <xf numFmtId="10" fontId="85" fillId="76" borderId="43" applyNumberFormat="0" applyBorder="0" applyAlignment="0" applyProtection="0"/>
    <xf numFmtId="10" fontId="85" fillId="76" borderId="43" applyNumberFormat="0" applyBorder="0" applyAlignment="0" applyProtection="0"/>
    <xf numFmtId="10" fontId="85" fillId="76" borderId="43" applyNumberFormat="0" applyBorder="0" applyAlignment="0" applyProtection="0"/>
    <xf numFmtId="10" fontId="85" fillId="76" borderId="43" applyNumberFormat="0" applyBorder="0" applyAlignment="0" applyProtection="0"/>
    <xf numFmtId="10" fontId="85" fillId="76" borderId="43" applyNumberFormat="0" applyBorder="0" applyAlignment="0" applyProtection="0"/>
    <xf numFmtId="0" fontId="103" fillId="32" borderId="44" applyNumberFormat="0" applyAlignment="0" applyProtection="0"/>
    <xf numFmtId="0" fontId="103" fillId="32" borderId="44" applyNumberFormat="0" applyAlignment="0" applyProtection="0"/>
    <xf numFmtId="0" fontId="103" fillId="32" borderId="44" applyNumberFormat="0" applyAlignment="0" applyProtection="0"/>
    <xf numFmtId="0" fontId="103" fillId="32" borderId="44" applyNumberFormat="0" applyAlignment="0" applyProtection="0"/>
    <xf numFmtId="0" fontId="103" fillId="32" borderId="44" applyNumberFormat="0" applyAlignment="0" applyProtection="0"/>
    <xf numFmtId="0" fontId="103" fillId="32" borderId="44" applyNumberFormat="0" applyAlignment="0" applyProtection="0"/>
    <xf numFmtId="0" fontId="103" fillId="32" borderId="44" applyNumberFormat="0" applyAlignment="0" applyProtection="0"/>
    <xf numFmtId="0" fontId="103" fillId="32" borderId="44" applyNumberFormat="0" applyAlignment="0" applyProtection="0"/>
    <xf numFmtId="0" fontId="103" fillId="32" borderId="44" applyNumberFormat="0" applyAlignment="0" applyProtection="0"/>
    <xf numFmtId="0" fontId="103" fillId="32" borderId="44" applyNumberFormat="0" applyAlignment="0" applyProtection="0"/>
    <xf numFmtId="0" fontId="103" fillId="32" borderId="44" applyNumberFormat="0" applyAlignment="0" applyProtection="0"/>
    <xf numFmtId="0" fontId="103" fillId="32" borderId="44" applyNumberFormat="0" applyAlignment="0" applyProtection="0"/>
    <xf numFmtId="0" fontId="103" fillId="32" borderId="44" applyNumberFormat="0" applyAlignment="0" applyProtection="0"/>
    <xf numFmtId="0" fontId="103" fillId="32" borderId="44" applyNumberFormat="0" applyAlignment="0" applyProtection="0"/>
    <xf numFmtId="0" fontId="103" fillId="32" borderId="44" applyNumberFormat="0" applyAlignment="0" applyProtection="0"/>
    <xf numFmtId="0" fontId="103" fillId="32" borderId="44" applyNumberFormat="0" applyAlignment="0" applyProtection="0"/>
    <xf numFmtId="0" fontId="103" fillId="32" borderId="44" applyNumberFormat="0" applyAlignment="0" applyProtection="0"/>
    <xf numFmtId="0" fontId="103" fillId="32" borderId="44" applyNumberFormat="0" applyAlignment="0" applyProtection="0"/>
    <xf numFmtId="0" fontId="103" fillId="32" borderId="44" applyNumberFormat="0" applyAlignment="0" applyProtection="0"/>
    <xf numFmtId="0" fontId="103" fillId="32" borderId="44" applyNumberFormat="0" applyAlignment="0" applyProtection="0"/>
    <xf numFmtId="0" fontId="103" fillId="32" borderId="44" applyNumberFormat="0" applyAlignment="0" applyProtection="0"/>
    <xf numFmtId="0" fontId="103" fillId="32" borderId="44" applyNumberFormat="0" applyAlignment="0" applyProtection="0"/>
    <xf numFmtId="0" fontId="104" fillId="32" borderId="44" applyNumberFormat="0" applyAlignment="0" applyProtection="0"/>
    <xf numFmtId="0" fontId="104" fillId="32" borderId="44" applyNumberFormat="0" applyAlignment="0" applyProtection="0"/>
    <xf numFmtId="0" fontId="104" fillId="32" borderId="44" applyNumberFormat="0" applyAlignment="0" applyProtection="0"/>
    <xf numFmtId="0" fontId="104" fillId="32" borderId="44" applyNumberFormat="0" applyAlignment="0" applyProtection="0"/>
    <xf numFmtId="0" fontId="104" fillId="32" borderId="44" applyNumberFormat="0" applyAlignment="0" applyProtection="0"/>
    <xf numFmtId="0" fontId="104" fillId="32" borderId="44" applyNumberFormat="0" applyAlignment="0" applyProtection="0"/>
    <xf numFmtId="0" fontId="104" fillId="32" borderId="44" applyNumberFormat="0" applyAlignment="0" applyProtection="0"/>
    <xf numFmtId="0" fontId="104" fillId="32" borderId="44" applyNumberFormat="0" applyAlignment="0" applyProtection="0"/>
    <xf numFmtId="0" fontId="104" fillId="32" borderId="44" applyNumberFormat="0" applyAlignment="0" applyProtection="0"/>
    <xf numFmtId="0" fontId="104" fillId="32" borderId="44" applyNumberFormat="0" applyAlignment="0" applyProtection="0"/>
    <xf numFmtId="0" fontId="104" fillId="32" borderId="44" applyNumberFormat="0" applyAlignment="0" applyProtection="0"/>
    <xf numFmtId="0" fontId="104" fillId="32" borderId="44" applyNumberFormat="0" applyAlignment="0" applyProtection="0"/>
    <xf numFmtId="0" fontId="104" fillId="32" borderId="44" applyNumberFormat="0" applyAlignment="0" applyProtection="0"/>
    <xf numFmtId="0" fontId="104" fillId="32" borderId="44" applyNumberFormat="0" applyAlignment="0" applyProtection="0"/>
    <xf numFmtId="0" fontId="104" fillId="32" borderId="44" applyNumberFormat="0" applyAlignment="0" applyProtection="0"/>
    <xf numFmtId="0" fontId="104" fillId="32" borderId="44" applyNumberFormat="0" applyAlignment="0" applyProtection="0"/>
    <xf numFmtId="0" fontId="104" fillId="32" borderId="44" applyNumberFormat="0" applyAlignment="0" applyProtection="0"/>
    <xf numFmtId="0" fontId="104" fillId="32" borderId="44" applyNumberFormat="0" applyAlignment="0" applyProtection="0"/>
    <xf numFmtId="0" fontId="104" fillId="32" borderId="44" applyNumberFormat="0" applyAlignment="0" applyProtection="0"/>
    <xf numFmtId="0" fontId="104" fillId="32" borderId="44" applyNumberFormat="0" applyAlignment="0" applyProtection="0"/>
    <xf numFmtId="0" fontId="103" fillId="77" borderId="44" applyNumberFormat="0" applyAlignment="0" applyProtection="0"/>
    <xf numFmtId="0" fontId="103" fillId="77" borderId="44" applyNumberFormat="0" applyAlignment="0" applyProtection="0"/>
    <xf numFmtId="0" fontId="103" fillId="77" borderId="44" applyNumberFormat="0" applyAlignment="0" applyProtection="0"/>
    <xf numFmtId="0" fontId="103" fillId="77" borderId="44" applyNumberFormat="0" applyAlignment="0" applyProtection="0"/>
    <xf numFmtId="0" fontId="103" fillId="77" borderId="44" applyNumberFormat="0" applyAlignment="0" applyProtection="0"/>
    <xf numFmtId="0" fontId="103" fillId="77" borderId="44" applyNumberFormat="0" applyAlignment="0" applyProtection="0"/>
    <xf numFmtId="0" fontId="103" fillId="77" borderId="44" applyNumberFormat="0" applyAlignment="0" applyProtection="0"/>
    <xf numFmtId="0" fontId="103" fillId="77" borderId="44" applyNumberFormat="0" applyAlignment="0" applyProtection="0"/>
    <xf numFmtId="0" fontId="103" fillId="77" borderId="44" applyNumberFormat="0" applyAlignment="0" applyProtection="0"/>
    <xf numFmtId="0" fontId="103" fillId="77" borderId="44" applyNumberFormat="0" applyAlignment="0" applyProtection="0"/>
    <xf numFmtId="0" fontId="103" fillId="77" borderId="44" applyNumberFormat="0" applyAlignment="0" applyProtection="0"/>
    <xf numFmtId="0" fontId="103" fillId="77" borderId="44" applyNumberFormat="0" applyAlignment="0" applyProtection="0"/>
    <xf numFmtId="0" fontId="103" fillId="77" borderId="44" applyNumberFormat="0" applyAlignment="0" applyProtection="0"/>
    <xf numFmtId="0" fontId="103" fillId="77" borderId="44" applyNumberFormat="0" applyAlignment="0" applyProtection="0"/>
    <xf numFmtId="0" fontId="103" fillId="77" borderId="44" applyNumberFormat="0" applyAlignment="0" applyProtection="0"/>
    <xf numFmtId="0" fontId="103" fillId="77" borderId="44" applyNumberFormat="0" applyAlignment="0" applyProtection="0"/>
    <xf numFmtId="0" fontId="103" fillId="77" borderId="44" applyNumberFormat="0" applyAlignment="0" applyProtection="0"/>
    <xf numFmtId="0" fontId="103" fillId="77" borderId="44" applyNumberFormat="0" applyAlignment="0" applyProtection="0"/>
    <xf numFmtId="0" fontId="103" fillId="77" borderId="44" applyNumberFormat="0" applyAlignment="0" applyProtection="0"/>
    <xf numFmtId="0" fontId="103" fillId="77" borderId="44" applyNumberFormat="0" applyAlignment="0" applyProtection="0"/>
    <xf numFmtId="0" fontId="103" fillId="32" borderId="44" applyNumberFormat="0" applyAlignment="0" applyProtection="0"/>
    <xf numFmtId="0" fontId="103" fillId="32" borderId="44" applyNumberFormat="0" applyAlignment="0" applyProtection="0"/>
    <xf numFmtId="0" fontId="103" fillId="32" borderId="44" applyNumberFormat="0" applyAlignment="0" applyProtection="0"/>
    <xf numFmtId="0" fontId="103" fillId="32" borderId="44" applyNumberFormat="0" applyAlignment="0" applyProtection="0"/>
    <xf numFmtId="0" fontId="103" fillId="32" borderId="44" applyNumberFormat="0" applyAlignment="0" applyProtection="0"/>
    <xf numFmtId="0" fontId="103" fillId="32" borderId="44" applyNumberFormat="0" applyAlignment="0" applyProtection="0"/>
    <xf numFmtId="0" fontId="103" fillId="32" borderId="44" applyNumberFormat="0" applyAlignment="0" applyProtection="0"/>
    <xf numFmtId="0" fontId="103" fillId="32" borderId="44" applyNumberFormat="0" applyAlignment="0" applyProtection="0"/>
    <xf numFmtId="0" fontId="103" fillId="32" borderId="44" applyNumberFormat="0" applyAlignment="0" applyProtection="0"/>
    <xf numFmtId="0" fontId="103" fillId="32" borderId="44" applyNumberFormat="0" applyAlignment="0" applyProtection="0"/>
    <xf numFmtId="0" fontId="103" fillId="32" borderId="44" applyNumberFormat="0" applyAlignment="0" applyProtection="0"/>
    <xf numFmtId="0" fontId="103" fillId="32" borderId="44" applyNumberFormat="0" applyAlignment="0" applyProtection="0"/>
    <xf numFmtId="0" fontId="103" fillId="32" borderId="44" applyNumberFormat="0" applyAlignment="0" applyProtection="0"/>
    <xf numFmtId="0" fontId="103" fillId="32" borderId="44" applyNumberFormat="0" applyAlignment="0" applyProtection="0"/>
    <xf numFmtId="0" fontId="103" fillId="32" borderId="44" applyNumberFormat="0" applyAlignment="0" applyProtection="0"/>
    <xf numFmtId="0" fontId="103" fillId="32" borderId="44" applyNumberFormat="0" applyAlignment="0" applyProtection="0"/>
    <xf numFmtId="0" fontId="103" fillId="32" borderId="44" applyNumberFormat="0" applyAlignment="0" applyProtection="0"/>
    <xf numFmtId="0" fontId="103" fillId="32" borderId="44" applyNumberFormat="0" applyAlignment="0" applyProtection="0"/>
    <xf numFmtId="0" fontId="103" fillId="32" borderId="44" applyNumberFormat="0" applyAlignment="0" applyProtection="0"/>
    <xf numFmtId="0" fontId="103" fillId="32" borderId="44" applyNumberFormat="0" applyAlignment="0" applyProtection="0"/>
    <xf numFmtId="0" fontId="103" fillId="32" borderId="44" applyNumberFormat="0" applyAlignment="0" applyProtection="0"/>
    <xf numFmtId="0" fontId="103" fillId="32" borderId="44" applyNumberFormat="0" applyAlignment="0" applyProtection="0"/>
    <xf numFmtId="0" fontId="103" fillId="32" borderId="44" applyNumberFormat="0" applyAlignment="0" applyProtection="0"/>
    <xf numFmtId="0" fontId="105" fillId="0" borderId="0" applyAlignment="0"/>
    <xf numFmtId="0" fontId="24" fillId="0" borderId="0" applyFill="0" applyBorder="0" applyAlignment="0"/>
    <xf numFmtId="0" fontId="24" fillId="0" borderId="0" applyFill="0" applyBorder="0" applyAlignment="0"/>
    <xf numFmtId="0" fontId="24" fillId="0" borderId="0" applyFill="0" applyBorder="0" applyAlignment="0"/>
    <xf numFmtId="177" fontId="24" fillId="0" borderId="0" applyFill="0" applyBorder="0" applyAlignment="0"/>
    <xf numFmtId="0" fontId="24" fillId="0" borderId="0" applyFill="0" applyBorder="0" applyAlignment="0"/>
    <xf numFmtId="0" fontId="106" fillId="0" borderId="54" applyNumberFormat="0" applyFill="0" applyAlignment="0" applyProtection="0"/>
    <xf numFmtId="0" fontId="106" fillId="0" borderId="54" applyNumberFormat="0" applyFill="0" applyAlignment="0" applyProtection="0"/>
    <xf numFmtId="0" fontId="107" fillId="0" borderId="54" applyNumberFormat="0" applyFill="0" applyAlignment="0" applyProtection="0"/>
    <xf numFmtId="0" fontId="106" fillId="0" borderId="54" applyNumberFormat="0" applyFill="0" applyAlignment="0" applyProtection="0"/>
    <xf numFmtId="0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0" fontId="108" fillId="0" borderId="0" applyNumberFormat="0">
      <alignment horizontal="right"/>
    </xf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10" fillId="19" borderId="0" applyNumberFormat="0" applyBorder="0" applyAlignment="0" applyProtection="0"/>
    <xf numFmtId="0" fontId="109" fillId="78" borderId="0" applyNumberFormat="0" applyBorder="0" applyAlignment="0" applyProtection="0"/>
    <xf numFmtId="0" fontId="109" fillId="19" borderId="0" applyNumberFormat="0" applyBorder="0" applyAlignment="0" applyProtection="0"/>
    <xf numFmtId="0" fontId="111" fillId="49" borderId="0" applyAlignment="0"/>
    <xf numFmtId="0" fontId="112" fillId="70" borderId="0" applyAlignment="0"/>
    <xf numFmtId="0" fontId="113" fillId="0" borderId="0" applyAlignment="0"/>
    <xf numFmtId="0" fontId="114" fillId="0" borderId="0"/>
    <xf numFmtId="195" fontId="115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17" fillId="0" borderId="0"/>
    <xf numFmtId="0" fontId="24" fillId="0" borderId="0"/>
    <xf numFmtId="0" fontId="1" fillId="0" borderId="0"/>
    <xf numFmtId="0" fontId="1" fillId="0" borderId="0"/>
    <xf numFmtId="0" fontId="7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17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196" fontId="1" fillId="0" borderId="0"/>
    <xf numFmtId="196" fontId="1" fillId="0" borderId="0"/>
    <xf numFmtId="19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18" fillId="0" borderId="0"/>
    <xf numFmtId="167" fontId="24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24" fillId="0" borderId="0" applyFill="0" applyBorder="0"/>
    <xf numFmtId="0" fontId="70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24" fillId="0" borderId="0"/>
    <xf numFmtId="0" fontId="1" fillId="0" borderId="0"/>
    <xf numFmtId="197" fontId="71" fillId="0" borderId="0"/>
    <xf numFmtId="197" fontId="71" fillId="0" borderId="0"/>
    <xf numFmtId="0" fontId="70" fillId="0" borderId="0"/>
    <xf numFmtId="0" fontId="46" fillId="0" borderId="0"/>
    <xf numFmtId="0" fontId="47" fillId="0" borderId="0"/>
    <xf numFmtId="0" fontId="47" fillId="0" borderId="0"/>
    <xf numFmtId="0" fontId="73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24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7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72" fillId="0" borderId="0"/>
    <xf numFmtId="0" fontId="24" fillId="0" borderId="0"/>
    <xf numFmtId="0" fontId="47" fillId="76" borderId="55" applyNumberFormat="0" applyFont="0" applyAlignment="0" applyProtection="0"/>
    <xf numFmtId="0" fontId="47" fillId="76" borderId="55" applyNumberFormat="0" applyFont="0" applyAlignment="0" applyProtection="0"/>
    <xf numFmtId="0" fontId="47" fillId="76" borderId="55" applyNumberFormat="0" applyFont="0" applyAlignment="0" applyProtection="0"/>
    <xf numFmtId="0" fontId="1" fillId="6" borderId="7" applyNumberFormat="0" applyFont="0" applyAlignment="0" applyProtection="0"/>
    <xf numFmtId="0" fontId="1" fillId="6" borderId="7" applyNumberFormat="0" applyFont="0" applyAlignment="0" applyProtection="0"/>
    <xf numFmtId="0" fontId="47" fillId="76" borderId="55" applyNumberFormat="0" applyFont="0" applyAlignment="0" applyProtection="0"/>
    <xf numFmtId="0" fontId="47" fillId="76" borderId="55" applyNumberFormat="0" applyFont="0" applyAlignment="0" applyProtection="0"/>
    <xf numFmtId="0" fontId="47" fillId="76" borderId="55" applyNumberFormat="0" applyFont="0" applyAlignment="0" applyProtection="0"/>
    <xf numFmtId="0" fontId="47" fillId="76" borderId="55" applyNumberFormat="0" applyFont="0" applyAlignment="0" applyProtection="0"/>
    <xf numFmtId="0" fontId="24" fillId="76" borderId="55" applyNumberFormat="0" applyFont="0" applyAlignment="0" applyProtection="0"/>
    <xf numFmtId="0" fontId="1" fillId="6" borderId="7" applyNumberFormat="0" applyFont="0" applyAlignment="0" applyProtection="0"/>
    <xf numFmtId="0" fontId="1" fillId="6" borderId="7" applyNumberFormat="0" applyFont="0" applyAlignment="0" applyProtection="0"/>
    <xf numFmtId="0" fontId="24" fillId="76" borderId="55" applyNumberFormat="0" applyFont="0" applyAlignment="0" applyProtection="0"/>
    <xf numFmtId="0" fontId="24" fillId="76" borderId="55" applyNumberFormat="0" applyFont="0" applyAlignment="0" applyProtection="0"/>
    <xf numFmtId="0" fontId="24" fillId="76" borderId="55" applyNumberFormat="0" applyFont="0" applyAlignment="0" applyProtection="0"/>
    <xf numFmtId="0" fontId="24" fillId="76" borderId="55" applyNumberFormat="0" applyFont="0" applyAlignment="0" applyProtection="0"/>
    <xf numFmtId="0" fontId="1" fillId="6" borderId="7" applyNumberFormat="0" applyFont="0" applyAlignment="0" applyProtection="0"/>
    <xf numFmtId="0" fontId="1" fillId="6" borderId="7" applyNumberFormat="0" applyFont="0" applyAlignment="0" applyProtection="0"/>
    <xf numFmtId="0" fontId="1" fillId="6" borderId="7" applyNumberFormat="0" applyFont="0" applyAlignment="0" applyProtection="0"/>
    <xf numFmtId="0" fontId="47" fillId="76" borderId="55" applyNumberFormat="0" applyFont="0" applyAlignment="0" applyProtection="0"/>
    <xf numFmtId="0" fontId="47" fillId="76" borderId="55" applyNumberFormat="0" applyFont="0" applyAlignment="0" applyProtection="0"/>
    <xf numFmtId="0" fontId="47" fillId="76" borderId="55" applyNumberFormat="0" applyFont="0" applyAlignment="0" applyProtection="0"/>
    <xf numFmtId="0" fontId="47" fillId="76" borderId="55" applyNumberFormat="0" applyFont="0" applyAlignment="0" applyProtection="0"/>
    <xf numFmtId="0" fontId="47" fillId="76" borderId="55" applyNumberFormat="0" applyFont="0" applyAlignment="0" applyProtection="0"/>
    <xf numFmtId="0" fontId="1" fillId="6" borderId="7" applyNumberFormat="0" applyFont="0" applyAlignment="0" applyProtection="0"/>
    <xf numFmtId="0" fontId="1" fillId="6" borderId="7" applyNumberFormat="0" applyFont="0" applyAlignment="0" applyProtection="0"/>
    <xf numFmtId="0" fontId="47" fillId="76" borderId="55" applyNumberFormat="0" applyFont="0" applyAlignment="0" applyProtection="0"/>
    <xf numFmtId="0" fontId="47" fillId="76" borderId="55" applyNumberFormat="0" applyFont="0" applyAlignment="0" applyProtection="0"/>
    <xf numFmtId="0" fontId="47" fillId="76" borderId="55" applyNumberFormat="0" applyFont="0" applyAlignment="0" applyProtection="0"/>
    <xf numFmtId="0" fontId="47" fillId="76" borderId="55" applyNumberFormat="0" applyFont="0" applyAlignment="0" applyProtection="0"/>
    <xf numFmtId="0" fontId="1" fillId="6" borderId="7" applyNumberFormat="0" applyFont="0" applyAlignment="0" applyProtection="0"/>
    <xf numFmtId="0" fontId="1" fillId="6" borderId="7" applyNumberFormat="0" applyFont="0" applyAlignment="0" applyProtection="0"/>
    <xf numFmtId="0" fontId="1" fillId="6" borderId="7" applyNumberFormat="0" applyFont="0" applyAlignment="0" applyProtection="0"/>
    <xf numFmtId="0" fontId="47" fillId="76" borderId="55" applyNumberFormat="0" applyFont="0" applyAlignment="0" applyProtection="0"/>
    <xf numFmtId="0" fontId="47" fillId="76" borderId="55" applyNumberFormat="0" applyFont="0" applyAlignment="0" applyProtection="0"/>
    <xf numFmtId="0" fontId="47" fillId="76" borderId="55" applyNumberFormat="0" applyFont="0" applyAlignment="0" applyProtection="0"/>
    <xf numFmtId="0" fontId="47" fillId="76" borderId="55" applyNumberFormat="0" applyFont="0" applyAlignment="0" applyProtection="0"/>
    <xf numFmtId="0" fontId="1" fillId="6" borderId="7" applyNumberFormat="0" applyFont="0" applyAlignment="0" applyProtection="0"/>
    <xf numFmtId="0" fontId="1" fillId="6" borderId="7" applyNumberFormat="0" applyFont="0" applyAlignment="0" applyProtection="0"/>
    <xf numFmtId="0" fontId="1" fillId="6" borderId="7" applyNumberFormat="0" applyFont="0" applyAlignment="0" applyProtection="0"/>
    <xf numFmtId="0" fontId="1" fillId="6" borderId="7" applyNumberFormat="0" applyFont="0" applyAlignment="0" applyProtection="0"/>
    <xf numFmtId="0" fontId="1" fillId="6" borderId="7" applyNumberFormat="0" applyFont="0" applyAlignment="0" applyProtection="0"/>
    <xf numFmtId="0" fontId="1" fillId="6" borderId="7" applyNumberFormat="0" applyFont="0" applyAlignment="0" applyProtection="0"/>
    <xf numFmtId="0" fontId="119" fillId="0" borderId="0">
      <alignment vertical="center"/>
    </xf>
    <xf numFmtId="198" fontId="120" fillId="0" borderId="0">
      <alignment horizontal="right"/>
    </xf>
    <xf numFmtId="0" fontId="121" fillId="65" borderId="56" applyNumberFormat="0" applyAlignment="0" applyProtection="0"/>
    <xf numFmtId="0" fontId="121" fillId="65" borderId="56" applyNumberFormat="0" applyAlignment="0" applyProtection="0"/>
    <xf numFmtId="0" fontId="121" fillId="65" borderId="56" applyNumberFormat="0" applyAlignment="0" applyProtection="0"/>
    <xf numFmtId="0" fontId="121" fillId="65" borderId="56" applyNumberFormat="0" applyAlignment="0" applyProtection="0"/>
    <xf numFmtId="0" fontId="121" fillId="65" borderId="56" applyNumberFormat="0" applyAlignment="0" applyProtection="0"/>
    <xf numFmtId="0" fontId="121" fillId="65" borderId="56" applyNumberFormat="0" applyAlignment="0" applyProtection="0"/>
    <xf numFmtId="0" fontId="121" fillId="65" borderId="56" applyNumberFormat="0" applyAlignment="0" applyProtection="0"/>
    <xf numFmtId="0" fontId="121" fillId="65" borderId="56" applyNumberFormat="0" applyAlignment="0" applyProtection="0"/>
    <xf numFmtId="0" fontId="121" fillId="65" borderId="56" applyNumberFormat="0" applyAlignment="0" applyProtection="0"/>
    <xf numFmtId="0" fontId="121" fillId="65" borderId="56" applyNumberFormat="0" applyAlignment="0" applyProtection="0"/>
    <xf numFmtId="0" fontId="121" fillId="65" borderId="56" applyNumberFormat="0" applyAlignment="0" applyProtection="0"/>
    <xf numFmtId="0" fontId="121" fillId="65" borderId="56" applyNumberFormat="0" applyAlignment="0" applyProtection="0"/>
    <xf numFmtId="0" fontId="121" fillId="65" borderId="56" applyNumberFormat="0" applyAlignment="0" applyProtection="0"/>
    <xf numFmtId="0" fontId="121" fillId="65" borderId="56" applyNumberFormat="0" applyAlignment="0" applyProtection="0"/>
    <xf numFmtId="0" fontId="121" fillId="65" borderId="56" applyNumberFormat="0" applyAlignment="0" applyProtection="0"/>
    <xf numFmtId="0" fontId="121" fillId="65" borderId="56" applyNumberFormat="0" applyAlignment="0" applyProtection="0"/>
    <xf numFmtId="0" fontId="121" fillId="65" borderId="56" applyNumberFormat="0" applyAlignment="0" applyProtection="0"/>
    <xf numFmtId="0" fontId="121" fillId="65" borderId="56" applyNumberFormat="0" applyAlignment="0" applyProtection="0"/>
    <xf numFmtId="0" fontId="121" fillId="65" borderId="56" applyNumberFormat="0" applyAlignment="0" applyProtection="0"/>
    <xf numFmtId="0" fontId="121" fillId="65" borderId="56" applyNumberFormat="0" applyAlignment="0" applyProtection="0"/>
    <xf numFmtId="0" fontId="121" fillId="65" borderId="56" applyNumberFormat="0" applyAlignment="0" applyProtection="0"/>
    <xf numFmtId="0" fontId="121" fillId="65" borderId="56" applyNumberFormat="0" applyAlignment="0" applyProtection="0"/>
    <xf numFmtId="0" fontId="121" fillId="65" borderId="56" applyNumberFormat="0" applyAlignment="0" applyProtection="0"/>
    <xf numFmtId="0" fontId="121" fillId="65" borderId="56" applyNumberFormat="0" applyAlignment="0" applyProtection="0"/>
    <xf numFmtId="0" fontId="121" fillId="65" borderId="56" applyNumberFormat="0" applyAlignment="0" applyProtection="0"/>
    <xf numFmtId="0" fontId="121" fillId="65" borderId="56" applyNumberFormat="0" applyAlignment="0" applyProtection="0"/>
    <xf numFmtId="0" fontId="121" fillId="65" borderId="56" applyNumberFormat="0" applyAlignment="0" applyProtection="0"/>
    <xf numFmtId="0" fontId="121" fillId="65" borderId="56" applyNumberFormat="0" applyAlignment="0" applyProtection="0"/>
    <xf numFmtId="0" fontId="121" fillId="65" borderId="56" applyNumberFormat="0" applyAlignment="0" applyProtection="0"/>
    <xf numFmtId="0" fontId="121" fillId="65" borderId="56" applyNumberFormat="0" applyAlignment="0" applyProtection="0"/>
    <xf numFmtId="0" fontId="122" fillId="65" borderId="56" applyNumberFormat="0" applyAlignment="0" applyProtection="0"/>
    <xf numFmtId="0" fontId="122" fillId="65" borderId="56" applyNumberFormat="0" applyAlignment="0" applyProtection="0"/>
    <xf numFmtId="0" fontId="122" fillId="65" borderId="56" applyNumberFormat="0" applyAlignment="0" applyProtection="0"/>
    <xf numFmtId="0" fontId="122" fillId="65" borderId="56" applyNumberFormat="0" applyAlignment="0" applyProtection="0"/>
    <xf numFmtId="0" fontId="122" fillId="65" borderId="56" applyNumberFormat="0" applyAlignment="0" applyProtection="0"/>
    <xf numFmtId="0" fontId="122" fillId="65" borderId="56" applyNumberFormat="0" applyAlignment="0" applyProtection="0"/>
    <xf numFmtId="0" fontId="122" fillId="65" borderId="56" applyNumberFormat="0" applyAlignment="0" applyProtection="0"/>
    <xf numFmtId="0" fontId="122" fillId="65" borderId="56" applyNumberFormat="0" applyAlignment="0" applyProtection="0"/>
    <xf numFmtId="0" fontId="122" fillId="65" borderId="56" applyNumberFormat="0" applyAlignment="0" applyProtection="0"/>
    <xf numFmtId="0" fontId="122" fillId="65" borderId="56" applyNumberFormat="0" applyAlignment="0" applyProtection="0"/>
    <xf numFmtId="0" fontId="122" fillId="65" borderId="56" applyNumberFormat="0" applyAlignment="0" applyProtection="0"/>
    <xf numFmtId="0" fontId="122" fillId="65" borderId="56" applyNumberFormat="0" applyAlignment="0" applyProtection="0"/>
    <xf numFmtId="0" fontId="122" fillId="65" borderId="56" applyNumberFormat="0" applyAlignment="0" applyProtection="0"/>
    <xf numFmtId="0" fontId="122" fillId="65" borderId="56" applyNumberFormat="0" applyAlignment="0" applyProtection="0"/>
    <xf numFmtId="0" fontId="122" fillId="65" borderId="56" applyNumberFormat="0" applyAlignment="0" applyProtection="0"/>
    <xf numFmtId="0" fontId="122" fillId="65" borderId="56" applyNumberFormat="0" applyAlignment="0" applyProtection="0"/>
    <xf numFmtId="0" fontId="122" fillId="65" borderId="56" applyNumberFormat="0" applyAlignment="0" applyProtection="0"/>
    <xf numFmtId="0" fontId="122" fillId="65" borderId="56" applyNumberFormat="0" applyAlignment="0" applyProtection="0"/>
    <xf numFmtId="0" fontId="122" fillId="65" borderId="56" applyNumberFormat="0" applyAlignment="0" applyProtection="0"/>
    <xf numFmtId="0" fontId="122" fillId="65" borderId="56" applyNumberFormat="0" applyAlignment="0" applyProtection="0"/>
    <xf numFmtId="0" fontId="122" fillId="65" borderId="56" applyNumberFormat="0" applyAlignment="0" applyProtection="0"/>
    <xf numFmtId="0" fontId="122" fillId="65" borderId="56" applyNumberFormat="0" applyAlignment="0" applyProtection="0"/>
    <xf numFmtId="0" fontId="122" fillId="65" borderId="56" applyNumberFormat="0" applyAlignment="0" applyProtection="0"/>
    <xf numFmtId="0" fontId="122" fillId="65" borderId="56" applyNumberFormat="0" applyAlignment="0" applyProtection="0"/>
    <xf numFmtId="0" fontId="122" fillId="65" borderId="56" applyNumberFormat="0" applyAlignment="0" applyProtection="0"/>
    <xf numFmtId="0" fontId="122" fillId="65" borderId="56" applyNumberFormat="0" applyAlignment="0" applyProtection="0"/>
    <xf numFmtId="0" fontId="122" fillId="65" borderId="56" applyNumberFormat="0" applyAlignment="0" applyProtection="0"/>
    <xf numFmtId="0" fontId="122" fillId="65" borderId="56" applyNumberFormat="0" applyAlignment="0" applyProtection="0"/>
    <xf numFmtId="0" fontId="121" fillId="66" borderId="56" applyNumberFormat="0" applyAlignment="0" applyProtection="0"/>
    <xf numFmtId="0" fontId="121" fillId="66" borderId="56" applyNumberFormat="0" applyAlignment="0" applyProtection="0"/>
    <xf numFmtId="0" fontId="121" fillId="66" borderId="56" applyNumberFormat="0" applyAlignment="0" applyProtection="0"/>
    <xf numFmtId="0" fontId="121" fillId="66" borderId="56" applyNumberFormat="0" applyAlignment="0" applyProtection="0"/>
    <xf numFmtId="0" fontId="121" fillId="66" borderId="56" applyNumberFormat="0" applyAlignment="0" applyProtection="0"/>
    <xf numFmtId="0" fontId="121" fillId="66" borderId="56" applyNumberFormat="0" applyAlignment="0" applyProtection="0"/>
    <xf numFmtId="0" fontId="121" fillId="66" borderId="56" applyNumberFormat="0" applyAlignment="0" applyProtection="0"/>
    <xf numFmtId="0" fontId="121" fillId="66" borderId="56" applyNumberFormat="0" applyAlignment="0" applyProtection="0"/>
    <xf numFmtId="0" fontId="121" fillId="66" borderId="56" applyNumberFormat="0" applyAlignment="0" applyProtection="0"/>
    <xf numFmtId="0" fontId="121" fillId="66" borderId="56" applyNumberFormat="0" applyAlignment="0" applyProtection="0"/>
    <xf numFmtId="0" fontId="121" fillId="66" borderId="56" applyNumberFormat="0" applyAlignment="0" applyProtection="0"/>
    <xf numFmtId="0" fontId="121" fillId="66" borderId="56" applyNumberFormat="0" applyAlignment="0" applyProtection="0"/>
    <xf numFmtId="0" fontId="121" fillId="66" borderId="56" applyNumberFormat="0" applyAlignment="0" applyProtection="0"/>
    <xf numFmtId="0" fontId="121" fillId="66" borderId="56" applyNumberFormat="0" applyAlignment="0" applyProtection="0"/>
    <xf numFmtId="0" fontId="121" fillId="66" borderId="56" applyNumberFormat="0" applyAlignment="0" applyProtection="0"/>
    <xf numFmtId="0" fontId="121" fillId="66" borderId="56" applyNumberFormat="0" applyAlignment="0" applyProtection="0"/>
    <xf numFmtId="0" fontId="121" fillId="66" borderId="56" applyNumberFormat="0" applyAlignment="0" applyProtection="0"/>
    <xf numFmtId="0" fontId="121" fillId="66" borderId="56" applyNumberFormat="0" applyAlignment="0" applyProtection="0"/>
    <xf numFmtId="0" fontId="121" fillId="66" borderId="56" applyNumberFormat="0" applyAlignment="0" applyProtection="0"/>
    <xf numFmtId="0" fontId="121" fillId="66" borderId="56" applyNumberFormat="0" applyAlignment="0" applyProtection="0"/>
    <xf numFmtId="0" fontId="121" fillId="66" borderId="56" applyNumberFormat="0" applyAlignment="0" applyProtection="0"/>
    <xf numFmtId="0" fontId="121" fillId="66" borderId="56" applyNumberFormat="0" applyAlignment="0" applyProtection="0"/>
    <xf numFmtId="0" fontId="121" fillId="66" borderId="56" applyNumberFormat="0" applyAlignment="0" applyProtection="0"/>
    <xf numFmtId="0" fontId="121" fillId="66" borderId="56" applyNumberFormat="0" applyAlignment="0" applyProtection="0"/>
    <xf numFmtId="0" fontId="121" fillId="65" borderId="56" applyNumberFormat="0" applyAlignment="0" applyProtection="0"/>
    <xf numFmtId="0" fontId="121" fillId="65" borderId="56" applyNumberFormat="0" applyAlignment="0" applyProtection="0"/>
    <xf numFmtId="0" fontId="121" fillId="65" borderId="56" applyNumberFormat="0" applyAlignment="0" applyProtection="0"/>
    <xf numFmtId="0" fontId="121" fillId="65" borderId="56" applyNumberFormat="0" applyAlignment="0" applyProtection="0"/>
    <xf numFmtId="0" fontId="121" fillId="65" borderId="56" applyNumberFormat="0" applyAlignment="0" applyProtection="0"/>
    <xf numFmtId="0" fontId="121" fillId="65" borderId="56" applyNumberFormat="0" applyAlignment="0" applyProtection="0"/>
    <xf numFmtId="0" fontId="121" fillId="65" borderId="56" applyNumberFormat="0" applyAlignment="0" applyProtection="0"/>
    <xf numFmtId="0" fontId="121" fillId="65" borderId="56" applyNumberFormat="0" applyAlignment="0" applyProtection="0"/>
    <xf numFmtId="0" fontId="121" fillId="65" borderId="56" applyNumberFormat="0" applyAlignment="0" applyProtection="0"/>
    <xf numFmtId="0" fontId="121" fillId="65" borderId="56" applyNumberFormat="0" applyAlignment="0" applyProtection="0"/>
    <xf numFmtId="0" fontId="121" fillId="65" borderId="56" applyNumberFormat="0" applyAlignment="0" applyProtection="0"/>
    <xf numFmtId="0" fontId="121" fillId="65" borderId="56" applyNumberFormat="0" applyAlignment="0" applyProtection="0"/>
    <xf numFmtId="0" fontId="121" fillId="65" borderId="56" applyNumberFormat="0" applyAlignment="0" applyProtection="0"/>
    <xf numFmtId="0" fontId="121" fillId="65" borderId="56" applyNumberFormat="0" applyAlignment="0" applyProtection="0"/>
    <xf numFmtId="0" fontId="121" fillId="65" borderId="56" applyNumberFormat="0" applyAlignment="0" applyProtection="0"/>
    <xf numFmtId="0" fontId="121" fillId="65" borderId="56" applyNumberFormat="0" applyAlignment="0" applyProtection="0"/>
    <xf numFmtId="0" fontId="121" fillId="65" borderId="56" applyNumberFormat="0" applyAlignment="0" applyProtection="0"/>
    <xf numFmtId="0" fontId="121" fillId="65" borderId="56" applyNumberFormat="0" applyAlignment="0" applyProtection="0"/>
    <xf numFmtId="0" fontId="121" fillId="65" borderId="56" applyNumberFormat="0" applyAlignment="0" applyProtection="0"/>
    <xf numFmtId="0" fontId="121" fillId="65" borderId="56" applyNumberFormat="0" applyAlignment="0" applyProtection="0"/>
    <xf numFmtId="0" fontId="121" fillId="65" borderId="56" applyNumberFormat="0" applyAlignment="0" applyProtection="0"/>
    <xf numFmtId="0" fontId="121" fillId="65" borderId="56" applyNumberFormat="0" applyAlignment="0" applyProtection="0"/>
    <xf numFmtId="0" fontId="121" fillId="65" borderId="56" applyNumberFormat="0" applyAlignment="0" applyProtection="0"/>
    <xf numFmtId="0" fontId="121" fillId="65" borderId="56" applyNumberFormat="0" applyAlignment="0" applyProtection="0"/>
    <xf numFmtId="0" fontId="121" fillId="65" borderId="56" applyNumberFormat="0" applyAlignment="0" applyProtection="0"/>
    <xf numFmtId="0" fontId="121" fillId="65" borderId="56" applyNumberFormat="0" applyAlignment="0" applyProtection="0"/>
    <xf numFmtId="0" fontId="121" fillId="65" borderId="56" applyNumberFormat="0" applyAlignment="0" applyProtection="0"/>
    <xf numFmtId="0" fontId="121" fillId="65" borderId="56" applyNumberFormat="0" applyAlignment="0" applyProtection="0"/>
    <xf numFmtId="0" fontId="121" fillId="65" borderId="56" applyNumberFormat="0" applyAlignment="0" applyProtection="0"/>
    <xf numFmtId="0" fontId="121" fillId="65" borderId="56" applyNumberFormat="0" applyAlignment="0" applyProtection="0"/>
    <xf numFmtId="176" fontId="24" fillId="0" borderId="0" applyFont="0" applyFill="0" applyBorder="0" applyAlignment="0" applyProtection="0"/>
    <xf numFmtId="199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00" fontId="120" fillId="0" borderId="0">
      <alignment horizontal="right"/>
    </xf>
    <xf numFmtId="0" fontId="24" fillId="0" borderId="0" applyFill="0" applyBorder="0" applyAlignment="0"/>
    <xf numFmtId="0" fontId="24" fillId="0" borderId="0" applyFill="0" applyBorder="0" applyAlignment="0"/>
    <xf numFmtId="0" fontId="24" fillId="0" borderId="0" applyFill="0" applyBorder="0" applyAlignment="0"/>
    <xf numFmtId="177" fontId="24" fillId="0" borderId="0" applyFill="0" applyBorder="0" applyAlignment="0"/>
    <xf numFmtId="0" fontId="24" fillId="0" borderId="0" applyFill="0" applyBorder="0" applyAlignment="0"/>
    <xf numFmtId="0" fontId="123" fillId="0" borderId="0"/>
    <xf numFmtId="9" fontId="124" fillId="0" borderId="0" applyFont="0" applyFill="0" applyBorder="0" applyAlignment="0" applyProtection="0"/>
    <xf numFmtId="0" fontId="117" fillId="0" borderId="0" applyNumberFormat="0" applyFont="0" applyFill="0" applyBorder="0" applyAlignment="0" applyProtection="0">
      <alignment horizontal="left"/>
    </xf>
    <xf numFmtId="15" fontId="117" fillId="0" borderId="0" applyFont="0" applyFill="0" applyBorder="0" applyAlignment="0" applyProtection="0"/>
    <xf numFmtId="4" fontId="117" fillId="0" borderId="0" applyFont="0" applyFill="0" applyBorder="0" applyAlignment="0" applyProtection="0"/>
    <xf numFmtId="0" fontId="125" fillId="0" borderId="57">
      <alignment horizontal="center"/>
    </xf>
    <xf numFmtId="0" fontId="125" fillId="0" borderId="57">
      <alignment horizontal="center"/>
    </xf>
    <xf numFmtId="0" fontId="125" fillId="0" borderId="57">
      <alignment horizontal="center"/>
    </xf>
    <xf numFmtId="0" fontId="125" fillId="0" borderId="57">
      <alignment horizontal="center"/>
    </xf>
    <xf numFmtId="3" fontId="117" fillId="0" borderId="0" applyFont="0" applyFill="0" applyBorder="0" applyAlignment="0" applyProtection="0"/>
    <xf numFmtId="0" fontId="117" fillId="69" borderId="0" applyNumberFormat="0" applyFont="0" applyBorder="0" applyAlignment="0" applyProtection="0"/>
    <xf numFmtId="3" fontId="126" fillId="0" borderId="0"/>
    <xf numFmtId="0" fontId="26" fillId="0" borderId="0" applyNumberFormat="0" applyFill="0" applyBorder="0" applyAlignment="0" applyProtection="0"/>
    <xf numFmtId="4" fontId="127" fillId="78" borderId="58" applyNumberFormat="0" applyProtection="0">
      <alignment vertical="center"/>
    </xf>
    <xf numFmtId="4" fontId="127" fillId="78" borderId="58" applyNumberFormat="0" applyProtection="0">
      <alignment vertical="center"/>
    </xf>
    <xf numFmtId="4" fontId="127" fillId="78" borderId="58" applyNumberFormat="0" applyProtection="0">
      <alignment vertical="center"/>
    </xf>
    <xf numFmtId="4" fontId="127" fillId="78" borderId="58" applyNumberFormat="0" applyProtection="0">
      <alignment vertical="center"/>
    </xf>
    <xf numFmtId="4" fontId="127" fillId="78" borderId="58" applyNumberFormat="0" applyProtection="0">
      <alignment vertical="center"/>
    </xf>
    <xf numFmtId="4" fontId="127" fillId="78" borderId="58" applyNumberFormat="0" applyProtection="0">
      <alignment vertical="center"/>
    </xf>
    <xf numFmtId="4" fontId="127" fillId="78" borderId="58" applyNumberFormat="0" applyProtection="0">
      <alignment vertical="center"/>
    </xf>
    <xf numFmtId="4" fontId="127" fillId="78" borderId="58" applyNumberFormat="0" applyProtection="0">
      <alignment vertical="center"/>
    </xf>
    <xf numFmtId="4" fontId="127" fillId="78" borderId="58" applyNumberFormat="0" applyProtection="0">
      <alignment vertical="center"/>
    </xf>
    <xf numFmtId="4" fontId="127" fillId="78" borderId="58" applyNumberFormat="0" applyProtection="0">
      <alignment vertical="center"/>
    </xf>
    <xf numFmtId="4" fontId="127" fillId="78" borderId="58" applyNumberFormat="0" applyProtection="0">
      <alignment vertical="center"/>
    </xf>
    <xf numFmtId="4" fontId="127" fillId="78" borderId="58" applyNumberFormat="0" applyProtection="0">
      <alignment vertical="center"/>
    </xf>
    <xf numFmtId="4" fontId="127" fillId="78" borderId="58" applyNumberFormat="0" applyProtection="0">
      <alignment vertical="center"/>
    </xf>
    <xf numFmtId="4" fontId="127" fillId="78" borderId="58" applyNumberFormat="0" applyProtection="0">
      <alignment vertical="center"/>
    </xf>
    <xf numFmtId="4" fontId="127" fillId="78" borderId="58" applyNumberFormat="0" applyProtection="0">
      <alignment vertical="center"/>
    </xf>
    <xf numFmtId="4" fontId="127" fillId="78" borderId="58" applyNumberFormat="0" applyProtection="0">
      <alignment vertical="center"/>
    </xf>
    <xf numFmtId="4" fontId="127" fillId="78" borderId="58" applyNumberFormat="0" applyProtection="0">
      <alignment vertical="center"/>
    </xf>
    <xf numFmtId="4" fontId="127" fillId="78" borderId="58" applyNumberFormat="0" applyProtection="0">
      <alignment vertical="center"/>
    </xf>
    <xf numFmtId="4" fontId="127" fillId="78" borderId="58" applyNumberFormat="0" applyProtection="0">
      <alignment vertical="center"/>
    </xf>
    <xf numFmtId="4" fontId="127" fillId="78" borderId="58" applyNumberFormat="0" applyProtection="0">
      <alignment vertical="center"/>
    </xf>
    <xf numFmtId="4" fontId="127" fillId="78" borderId="58" applyNumberFormat="0" applyProtection="0">
      <alignment vertical="center"/>
    </xf>
    <xf numFmtId="4" fontId="127" fillId="78" borderId="58" applyNumberFormat="0" applyProtection="0">
      <alignment vertical="center"/>
    </xf>
    <xf numFmtId="4" fontId="127" fillId="78" borderId="58" applyNumberFormat="0" applyProtection="0">
      <alignment vertical="center"/>
    </xf>
    <xf numFmtId="4" fontId="127" fillId="78" borderId="58" applyNumberFormat="0" applyProtection="0">
      <alignment vertical="center"/>
    </xf>
    <xf numFmtId="4" fontId="127" fillId="78" borderId="58" applyNumberFormat="0" applyProtection="0">
      <alignment vertical="center"/>
    </xf>
    <xf numFmtId="4" fontId="127" fillId="78" borderId="58" applyNumberFormat="0" applyProtection="0">
      <alignment vertical="center"/>
    </xf>
    <xf numFmtId="4" fontId="127" fillId="78" borderId="58" applyNumberFormat="0" applyProtection="0">
      <alignment vertical="center"/>
    </xf>
    <xf numFmtId="4" fontId="127" fillId="78" borderId="58" applyNumberFormat="0" applyProtection="0">
      <alignment vertical="center"/>
    </xf>
    <xf numFmtId="4" fontId="127" fillId="78" borderId="58" applyNumberFormat="0" applyProtection="0">
      <alignment vertical="center"/>
    </xf>
    <xf numFmtId="4" fontId="127" fillId="78" borderId="58" applyNumberFormat="0" applyProtection="0">
      <alignment vertical="center"/>
    </xf>
    <xf numFmtId="4" fontId="127" fillId="78" borderId="58" applyNumberFormat="0" applyProtection="0">
      <alignment vertical="center"/>
    </xf>
    <xf numFmtId="4" fontId="127" fillId="78" borderId="58" applyNumberFormat="0" applyProtection="0">
      <alignment vertical="center"/>
    </xf>
    <xf numFmtId="4" fontId="127" fillId="78" borderId="58" applyNumberFormat="0" applyProtection="0">
      <alignment vertical="center"/>
    </xf>
    <xf numFmtId="4" fontId="127" fillId="78" borderId="58" applyNumberFormat="0" applyProtection="0">
      <alignment vertical="center"/>
    </xf>
    <xf numFmtId="4" fontId="127" fillId="78" borderId="58" applyNumberFormat="0" applyProtection="0">
      <alignment vertical="center"/>
    </xf>
    <xf numFmtId="4" fontId="127" fillId="78" borderId="58" applyNumberFormat="0" applyProtection="0">
      <alignment vertical="center"/>
    </xf>
    <xf numFmtId="4" fontId="127" fillId="78" borderId="58" applyNumberFormat="0" applyProtection="0">
      <alignment vertical="center"/>
    </xf>
    <xf numFmtId="4" fontId="127" fillId="78" borderId="58" applyNumberFormat="0" applyProtection="0">
      <alignment vertical="center"/>
    </xf>
    <xf numFmtId="4" fontId="127" fillId="78" borderId="58" applyNumberFormat="0" applyProtection="0">
      <alignment vertical="center"/>
    </xf>
    <xf numFmtId="4" fontId="127" fillId="78" borderId="58" applyNumberFormat="0" applyProtection="0">
      <alignment vertical="center"/>
    </xf>
    <xf numFmtId="4" fontId="127" fillId="78" borderId="58" applyNumberFormat="0" applyProtection="0">
      <alignment vertical="center"/>
    </xf>
    <xf numFmtId="4" fontId="127" fillId="78" borderId="58" applyNumberFormat="0" applyProtection="0">
      <alignment vertical="center"/>
    </xf>
    <xf numFmtId="4" fontId="127" fillId="19" borderId="58" applyNumberFormat="0" applyProtection="0">
      <alignment horizontal="left" vertical="center" indent="1"/>
    </xf>
    <xf numFmtId="4" fontId="127" fillId="19" borderId="58" applyNumberFormat="0" applyProtection="0">
      <alignment horizontal="left" vertical="center" indent="1"/>
    </xf>
    <xf numFmtId="4" fontId="127" fillId="19" borderId="58" applyNumberFormat="0" applyProtection="0">
      <alignment horizontal="left" vertical="center" indent="1"/>
    </xf>
    <xf numFmtId="4" fontId="127" fillId="19" borderId="58" applyNumberFormat="0" applyProtection="0">
      <alignment horizontal="left" vertical="center" indent="1"/>
    </xf>
    <xf numFmtId="4" fontId="127" fillId="19" borderId="58" applyNumberFormat="0" applyProtection="0">
      <alignment horizontal="left" vertical="center" indent="1"/>
    </xf>
    <xf numFmtId="4" fontId="127" fillId="19" borderId="58" applyNumberFormat="0" applyProtection="0">
      <alignment horizontal="left" vertical="center" indent="1"/>
    </xf>
    <xf numFmtId="4" fontId="127" fillId="19" borderId="58" applyNumberFormat="0" applyProtection="0">
      <alignment horizontal="left" vertical="center" indent="1"/>
    </xf>
    <xf numFmtId="4" fontId="127" fillId="19" borderId="58" applyNumberFormat="0" applyProtection="0">
      <alignment horizontal="left" vertical="center" indent="1"/>
    </xf>
    <xf numFmtId="4" fontId="127" fillId="19" borderId="58" applyNumberFormat="0" applyProtection="0">
      <alignment horizontal="left" vertical="center" indent="1"/>
    </xf>
    <xf numFmtId="4" fontId="127" fillId="19" borderId="58" applyNumberFormat="0" applyProtection="0">
      <alignment horizontal="left" vertical="center" indent="1"/>
    </xf>
    <xf numFmtId="4" fontId="127" fillId="19" borderId="58" applyNumberFormat="0" applyProtection="0">
      <alignment horizontal="left" vertical="center" indent="1"/>
    </xf>
    <xf numFmtId="4" fontId="127" fillId="19" borderId="58" applyNumberFormat="0" applyProtection="0">
      <alignment horizontal="left" vertical="center" indent="1"/>
    </xf>
    <xf numFmtId="4" fontId="127" fillId="19" borderId="58" applyNumberFormat="0" applyProtection="0">
      <alignment horizontal="left" vertical="center" indent="1"/>
    </xf>
    <xf numFmtId="4" fontId="127" fillId="19" borderId="58" applyNumberFormat="0" applyProtection="0">
      <alignment horizontal="left" vertical="center" indent="1"/>
    </xf>
    <xf numFmtId="4" fontId="127" fillId="19" borderId="58" applyNumberFormat="0" applyProtection="0">
      <alignment horizontal="left" vertical="center" indent="1"/>
    </xf>
    <xf numFmtId="4" fontId="127" fillId="19" borderId="58" applyNumberFormat="0" applyProtection="0">
      <alignment horizontal="left" vertical="center" indent="1"/>
    </xf>
    <xf numFmtId="4" fontId="127" fillId="19" borderId="58" applyNumberFormat="0" applyProtection="0">
      <alignment horizontal="left" vertical="center" indent="1"/>
    </xf>
    <xf numFmtId="4" fontId="127" fillId="19" borderId="58" applyNumberFormat="0" applyProtection="0">
      <alignment horizontal="left" vertical="center" indent="1"/>
    </xf>
    <xf numFmtId="4" fontId="127" fillId="19" borderId="58" applyNumberFormat="0" applyProtection="0">
      <alignment horizontal="left" vertical="center" indent="1"/>
    </xf>
    <xf numFmtId="4" fontId="127" fillId="19" borderId="58" applyNumberFormat="0" applyProtection="0">
      <alignment horizontal="left" vertical="center" indent="1"/>
    </xf>
    <xf numFmtId="4" fontId="127" fillId="19" borderId="58" applyNumberFormat="0" applyProtection="0">
      <alignment horizontal="left" vertical="center" indent="1"/>
    </xf>
    <xf numFmtId="4" fontId="127" fillId="19" borderId="58" applyNumberFormat="0" applyProtection="0">
      <alignment horizontal="left" vertical="center" indent="1"/>
    </xf>
    <xf numFmtId="4" fontId="127" fillId="19" borderId="58" applyNumberFormat="0" applyProtection="0">
      <alignment horizontal="left" vertical="center" indent="1"/>
    </xf>
    <xf numFmtId="4" fontId="127" fillId="19" borderId="58" applyNumberFormat="0" applyProtection="0">
      <alignment horizontal="left" vertical="center" indent="1"/>
    </xf>
    <xf numFmtId="4" fontId="127" fillId="19" borderId="58" applyNumberFormat="0" applyProtection="0">
      <alignment horizontal="left" vertical="center" indent="1"/>
    </xf>
    <xf numFmtId="4" fontId="127" fillId="19" borderId="58" applyNumberFormat="0" applyProtection="0">
      <alignment horizontal="left" vertical="center" indent="1"/>
    </xf>
    <xf numFmtId="4" fontId="127" fillId="19" borderId="58" applyNumberFormat="0" applyProtection="0">
      <alignment horizontal="left" vertical="center" indent="1"/>
    </xf>
    <xf numFmtId="4" fontId="127" fillId="19" borderId="58" applyNumberFormat="0" applyProtection="0">
      <alignment horizontal="left" vertical="center" indent="1"/>
    </xf>
    <xf numFmtId="4" fontId="127" fillId="19" borderId="58" applyNumberFormat="0" applyProtection="0">
      <alignment horizontal="left" vertical="center" indent="1"/>
    </xf>
    <xf numFmtId="4" fontId="127" fillId="19" borderId="58" applyNumberFormat="0" applyProtection="0">
      <alignment horizontal="left" vertical="center" indent="1"/>
    </xf>
    <xf numFmtId="4" fontId="127" fillId="19" borderId="58" applyNumberFormat="0" applyProtection="0">
      <alignment horizontal="left" vertical="center" indent="1"/>
    </xf>
    <xf numFmtId="4" fontId="127" fillId="19" borderId="58" applyNumberFormat="0" applyProtection="0">
      <alignment horizontal="left" vertical="center" indent="1"/>
    </xf>
    <xf numFmtId="4" fontId="127" fillId="19" borderId="58" applyNumberFormat="0" applyProtection="0">
      <alignment horizontal="left" vertical="center" indent="1"/>
    </xf>
    <xf numFmtId="4" fontId="127" fillId="19" borderId="58" applyNumberFormat="0" applyProtection="0">
      <alignment horizontal="left" vertical="center" indent="1"/>
    </xf>
    <xf numFmtId="4" fontId="127" fillId="19" borderId="58" applyNumberFormat="0" applyProtection="0">
      <alignment horizontal="left" vertical="center" indent="1"/>
    </xf>
    <xf numFmtId="4" fontId="127" fillId="19" borderId="58" applyNumberFormat="0" applyProtection="0">
      <alignment horizontal="left" vertical="center" indent="1"/>
    </xf>
    <xf numFmtId="4" fontId="127" fillId="19" borderId="58" applyNumberFormat="0" applyProtection="0">
      <alignment horizontal="left" vertical="center" indent="1"/>
    </xf>
    <xf numFmtId="4" fontId="127" fillId="19" borderId="58" applyNumberFormat="0" applyProtection="0">
      <alignment horizontal="left" vertical="center" indent="1"/>
    </xf>
    <xf numFmtId="4" fontId="127" fillId="19" borderId="58" applyNumberFormat="0" applyProtection="0">
      <alignment horizontal="left" vertical="center" indent="1"/>
    </xf>
    <xf numFmtId="4" fontId="127" fillId="19" borderId="58" applyNumberFormat="0" applyProtection="0">
      <alignment horizontal="left" vertical="center" indent="1"/>
    </xf>
    <xf numFmtId="4" fontId="127" fillId="19" borderId="58" applyNumberFormat="0" applyProtection="0">
      <alignment horizontal="left" vertical="center" indent="1"/>
    </xf>
    <xf numFmtId="4" fontId="127" fillId="19" borderId="58" applyNumberFormat="0" applyProtection="0">
      <alignment horizontal="left" vertical="center" indent="1"/>
    </xf>
    <xf numFmtId="4" fontId="127" fillId="79" borderId="0" applyNumberFormat="0" applyProtection="0">
      <alignment horizontal="left" vertical="center" indent="1"/>
    </xf>
    <xf numFmtId="4" fontId="127" fillId="80" borderId="59" applyNumberFormat="0" applyProtection="0">
      <alignment horizontal="left" vertical="center" indent="1"/>
    </xf>
    <xf numFmtId="4" fontId="58" fillId="81" borderId="0" applyNumberFormat="0" applyProtection="0">
      <alignment horizontal="left" vertical="center" indent="1"/>
    </xf>
    <xf numFmtId="4" fontId="58" fillId="81" borderId="0" applyNumberFormat="0" applyProtection="0">
      <alignment horizontal="left" vertical="center" indent="1"/>
    </xf>
    <xf numFmtId="4" fontId="58" fillId="79" borderId="0" applyNumberFormat="0" applyProtection="0">
      <alignment horizontal="left" vertical="center" indent="1"/>
    </xf>
    <xf numFmtId="4" fontId="58" fillId="81" borderId="58" applyNumberFormat="0" applyProtection="0">
      <alignment horizontal="right" vertical="center"/>
    </xf>
    <xf numFmtId="4" fontId="58" fillId="81" borderId="58" applyNumberFormat="0" applyProtection="0">
      <alignment horizontal="right" vertical="center"/>
    </xf>
    <xf numFmtId="4" fontId="58" fillId="81" borderId="58" applyNumberFormat="0" applyProtection="0">
      <alignment horizontal="right" vertical="center"/>
    </xf>
    <xf numFmtId="4" fontId="58" fillId="81" borderId="58" applyNumberFormat="0" applyProtection="0">
      <alignment horizontal="right" vertical="center"/>
    </xf>
    <xf numFmtId="4" fontId="58" fillId="81" borderId="58" applyNumberFormat="0" applyProtection="0">
      <alignment horizontal="right" vertical="center"/>
    </xf>
    <xf numFmtId="4" fontId="58" fillId="81" borderId="58" applyNumberFormat="0" applyProtection="0">
      <alignment horizontal="right" vertical="center"/>
    </xf>
    <xf numFmtId="4" fontId="58" fillId="81" borderId="58" applyNumberFormat="0" applyProtection="0">
      <alignment horizontal="right" vertical="center"/>
    </xf>
    <xf numFmtId="4" fontId="58" fillId="81" borderId="58" applyNumberFormat="0" applyProtection="0">
      <alignment horizontal="right" vertical="center"/>
    </xf>
    <xf numFmtId="4" fontId="58" fillId="81" borderId="58" applyNumberFormat="0" applyProtection="0">
      <alignment horizontal="right" vertical="center"/>
    </xf>
    <xf numFmtId="4" fontId="58" fillId="81" borderId="58" applyNumberFormat="0" applyProtection="0">
      <alignment horizontal="right" vertical="center"/>
    </xf>
    <xf numFmtId="4" fontId="58" fillId="81" borderId="58" applyNumberFormat="0" applyProtection="0">
      <alignment horizontal="right" vertical="center"/>
    </xf>
    <xf numFmtId="4" fontId="58" fillId="81" borderId="58" applyNumberFormat="0" applyProtection="0">
      <alignment horizontal="right" vertical="center"/>
    </xf>
    <xf numFmtId="4" fontId="58" fillId="81" borderId="58" applyNumberFormat="0" applyProtection="0">
      <alignment horizontal="right" vertical="center"/>
    </xf>
    <xf numFmtId="4" fontId="58" fillId="81" borderId="58" applyNumberFormat="0" applyProtection="0">
      <alignment horizontal="right" vertical="center"/>
    </xf>
    <xf numFmtId="4" fontId="58" fillId="81" borderId="58" applyNumberFormat="0" applyProtection="0">
      <alignment horizontal="right" vertical="center"/>
    </xf>
    <xf numFmtId="4" fontId="58" fillId="81" borderId="58" applyNumberFormat="0" applyProtection="0">
      <alignment horizontal="right" vertical="center"/>
    </xf>
    <xf numFmtId="4" fontId="58" fillId="81" borderId="58" applyNumberFormat="0" applyProtection="0">
      <alignment horizontal="right" vertical="center"/>
    </xf>
    <xf numFmtId="4" fontId="58" fillId="81" borderId="58" applyNumberFormat="0" applyProtection="0">
      <alignment horizontal="right" vertical="center"/>
    </xf>
    <xf numFmtId="4" fontId="58" fillId="81" borderId="58" applyNumberFormat="0" applyProtection="0">
      <alignment horizontal="right" vertical="center"/>
    </xf>
    <xf numFmtId="4" fontId="58" fillId="81" borderId="58" applyNumberFormat="0" applyProtection="0">
      <alignment horizontal="right" vertical="center"/>
    </xf>
    <xf numFmtId="4" fontId="58" fillId="81" borderId="58" applyNumberFormat="0" applyProtection="0">
      <alignment horizontal="right" vertical="center"/>
    </xf>
    <xf numFmtId="4" fontId="58" fillId="81" borderId="58" applyNumberFormat="0" applyProtection="0">
      <alignment horizontal="right" vertical="center"/>
    </xf>
    <xf numFmtId="4" fontId="58" fillId="81" borderId="58" applyNumberFormat="0" applyProtection="0">
      <alignment horizontal="right" vertical="center"/>
    </xf>
    <xf numFmtId="4" fontId="58" fillId="81" borderId="58" applyNumberFormat="0" applyProtection="0">
      <alignment horizontal="right" vertical="center"/>
    </xf>
    <xf numFmtId="4" fontId="58" fillId="81" borderId="58" applyNumberFormat="0" applyProtection="0">
      <alignment horizontal="right" vertical="center"/>
    </xf>
    <xf numFmtId="4" fontId="58" fillId="81" borderId="58" applyNumberFormat="0" applyProtection="0">
      <alignment horizontal="right" vertical="center"/>
    </xf>
    <xf numFmtId="4" fontId="58" fillId="81" borderId="58" applyNumberFormat="0" applyProtection="0">
      <alignment horizontal="right" vertical="center"/>
    </xf>
    <xf numFmtId="4" fontId="58" fillId="81" borderId="58" applyNumberFormat="0" applyProtection="0">
      <alignment horizontal="right" vertical="center"/>
    </xf>
    <xf numFmtId="4" fontId="58" fillId="81" borderId="58" applyNumberFormat="0" applyProtection="0">
      <alignment horizontal="right" vertical="center"/>
    </xf>
    <xf numFmtId="4" fontId="58" fillId="81" borderId="58" applyNumberFormat="0" applyProtection="0">
      <alignment horizontal="right" vertical="center"/>
    </xf>
    <xf numFmtId="4" fontId="58" fillId="81" borderId="58" applyNumberFormat="0" applyProtection="0">
      <alignment horizontal="right" vertical="center"/>
    </xf>
    <xf numFmtId="4" fontId="58" fillId="81" borderId="58" applyNumberFormat="0" applyProtection="0">
      <alignment horizontal="right" vertical="center"/>
    </xf>
    <xf numFmtId="4" fontId="58" fillId="81" borderId="58" applyNumberFormat="0" applyProtection="0">
      <alignment horizontal="right" vertical="center"/>
    </xf>
    <xf numFmtId="4" fontId="58" fillId="81" borderId="58" applyNumberFormat="0" applyProtection="0">
      <alignment horizontal="right" vertical="center"/>
    </xf>
    <xf numFmtId="4" fontId="58" fillId="81" borderId="58" applyNumberFormat="0" applyProtection="0">
      <alignment horizontal="right" vertical="center"/>
    </xf>
    <xf numFmtId="4" fontId="58" fillId="81" borderId="58" applyNumberFormat="0" applyProtection="0">
      <alignment horizontal="right" vertical="center"/>
    </xf>
    <xf numFmtId="4" fontId="58" fillId="81" borderId="58" applyNumberFormat="0" applyProtection="0">
      <alignment horizontal="right" vertical="center"/>
    </xf>
    <xf numFmtId="4" fontId="58" fillId="81" borderId="58" applyNumberFormat="0" applyProtection="0">
      <alignment horizontal="right" vertical="center"/>
    </xf>
    <xf numFmtId="4" fontId="58" fillId="81" borderId="58" applyNumberFormat="0" applyProtection="0">
      <alignment horizontal="right" vertical="center"/>
    </xf>
    <xf numFmtId="4" fontId="58" fillId="81" borderId="58" applyNumberFormat="0" applyProtection="0">
      <alignment horizontal="right" vertical="center"/>
    </xf>
    <xf numFmtId="4" fontId="58" fillId="81" borderId="58" applyNumberFormat="0" applyProtection="0">
      <alignment horizontal="right" vertical="center"/>
    </xf>
    <xf numFmtId="4" fontId="58" fillId="81" borderId="58" applyNumberFormat="0" applyProtection="0">
      <alignment horizontal="right" vertical="center"/>
    </xf>
    <xf numFmtId="4" fontId="58" fillId="82" borderId="58" applyNumberFormat="0" applyProtection="0">
      <alignment horizontal="left" vertical="center" indent="1"/>
    </xf>
    <xf numFmtId="4" fontId="58" fillId="82" borderId="58" applyNumberFormat="0" applyProtection="0">
      <alignment horizontal="left" vertical="center" indent="1"/>
    </xf>
    <xf numFmtId="4" fontId="58" fillId="82" borderId="58" applyNumberFormat="0" applyProtection="0">
      <alignment horizontal="left" vertical="center" indent="1"/>
    </xf>
    <xf numFmtId="4" fontId="58" fillId="82" borderId="58" applyNumberFormat="0" applyProtection="0">
      <alignment horizontal="left" vertical="center" indent="1"/>
    </xf>
    <xf numFmtId="4" fontId="58" fillId="82" borderId="58" applyNumberFormat="0" applyProtection="0">
      <alignment horizontal="left" vertical="center" indent="1"/>
    </xf>
    <xf numFmtId="4" fontId="58" fillId="82" borderId="58" applyNumberFormat="0" applyProtection="0">
      <alignment horizontal="left" vertical="center" indent="1"/>
    </xf>
    <xf numFmtId="4" fontId="58" fillId="82" borderId="58" applyNumberFormat="0" applyProtection="0">
      <alignment horizontal="left" vertical="center" indent="1"/>
    </xf>
    <xf numFmtId="4" fontId="58" fillId="82" borderId="58" applyNumberFormat="0" applyProtection="0">
      <alignment horizontal="left" vertical="center" indent="1"/>
    </xf>
    <xf numFmtId="4" fontId="58" fillId="82" borderId="58" applyNumberFormat="0" applyProtection="0">
      <alignment horizontal="left" vertical="center" indent="1"/>
    </xf>
    <xf numFmtId="4" fontId="58" fillId="82" borderId="58" applyNumberFormat="0" applyProtection="0">
      <alignment horizontal="left" vertical="center" indent="1"/>
    </xf>
    <xf numFmtId="4" fontId="58" fillId="82" borderId="58" applyNumberFormat="0" applyProtection="0">
      <alignment horizontal="left" vertical="center" indent="1"/>
    </xf>
    <xf numFmtId="4" fontId="58" fillId="82" borderId="58" applyNumberFormat="0" applyProtection="0">
      <alignment horizontal="left" vertical="center" indent="1"/>
    </xf>
    <xf numFmtId="4" fontId="58" fillId="82" borderId="58" applyNumberFormat="0" applyProtection="0">
      <alignment horizontal="left" vertical="center" indent="1"/>
    </xf>
    <xf numFmtId="4" fontId="58" fillId="82" borderId="58" applyNumberFormat="0" applyProtection="0">
      <alignment horizontal="left" vertical="center" indent="1"/>
    </xf>
    <xf numFmtId="4" fontId="58" fillId="82" borderId="58" applyNumberFormat="0" applyProtection="0">
      <alignment horizontal="left" vertical="center" indent="1"/>
    </xf>
    <xf numFmtId="4" fontId="58" fillId="82" borderId="58" applyNumberFormat="0" applyProtection="0">
      <alignment horizontal="left" vertical="center" indent="1"/>
    </xf>
    <xf numFmtId="4" fontId="58" fillId="82" borderId="58" applyNumberFormat="0" applyProtection="0">
      <alignment horizontal="left" vertical="center" indent="1"/>
    </xf>
    <xf numFmtId="4" fontId="58" fillId="82" borderId="58" applyNumberFormat="0" applyProtection="0">
      <alignment horizontal="left" vertical="center" indent="1"/>
    </xf>
    <xf numFmtId="4" fontId="58" fillId="82" borderId="58" applyNumberFormat="0" applyProtection="0">
      <alignment horizontal="left" vertical="center" indent="1"/>
    </xf>
    <xf numFmtId="4" fontId="58" fillId="82" borderId="58" applyNumberFormat="0" applyProtection="0">
      <alignment horizontal="left" vertical="center" indent="1"/>
    </xf>
    <xf numFmtId="4" fontId="58" fillId="82" borderId="58" applyNumberFormat="0" applyProtection="0">
      <alignment horizontal="left" vertical="center" indent="1"/>
    </xf>
    <xf numFmtId="4" fontId="58" fillId="82" borderId="58" applyNumberFormat="0" applyProtection="0">
      <alignment horizontal="left" vertical="center" indent="1"/>
    </xf>
    <xf numFmtId="4" fontId="58" fillId="82" borderId="58" applyNumberFormat="0" applyProtection="0">
      <alignment horizontal="left" vertical="center" indent="1"/>
    </xf>
    <xf numFmtId="4" fontId="58" fillId="82" borderId="58" applyNumberFormat="0" applyProtection="0">
      <alignment horizontal="left" vertical="center" indent="1"/>
    </xf>
    <xf numFmtId="4" fontId="58" fillId="82" borderId="58" applyNumberFormat="0" applyProtection="0">
      <alignment horizontal="left" vertical="center" indent="1"/>
    </xf>
    <xf numFmtId="4" fontId="58" fillId="82" borderId="58" applyNumberFormat="0" applyProtection="0">
      <alignment horizontal="left" vertical="center" indent="1"/>
    </xf>
    <xf numFmtId="4" fontId="58" fillId="82" borderId="58" applyNumberFormat="0" applyProtection="0">
      <alignment horizontal="left" vertical="center" indent="1"/>
    </xf>
    <xf numFmtId="4" fontId="58" fillId="82" borderId="58" applyNumberFormat="0" applyProtection="0">
      <alignment horizontal="left" vertical="center" indent="1"/>
    </xf>
    <xf numFmtId="4" fontId="58" fillId="82" borderId="58" applyNumberFormat="0" applyProtection="0">
      <alignment horizontal="left" vertical="center" indent="1"/>
    </xf>
    <xf numFmtId="4" fontId="58" fillId="82" borderId="58" applyNumberFormat="0" applyProtection="0">
      <alignment horizontal="left" vertical="center" indent="1"/>
    </xf>
    <xf numFmtId="4" fontId="58" fillId="82" borderId="58" applyNumberFormat="0" applyProtection="0">
      <alignment horizontal="left" vertical="center" indent="1"/>
    </xf>
    <xf numFmtId="4" fontId="58" fillId="82" borderId="58" applyNumberFormat="0" applyProtection="0">
      <alignment horizontal="left" vertical="center" indent="1"/>
    </xf>
    <xf numFmtId="4" fontId="58" fillId="82" borderId="58" applyNumberFormat="0" applyProtection="0">
      <alignment horizontal="left" vertical="center" indent="1"/>
    </xf>
    <xf numFmtId="4" fontId="58" fillId="82" borderId="58" applyNumberFormat="0" applyProtection="0">
      <alignment horizontal="left" vertical="center" indent="1"/>
    </xf>
    <xf numFmtId="4" fontId="58" fillId="82" borderId="58" applyNumberFormat="0" applyProtection="0">
      <alignment horizontal="left" vertical="center" indent="1"/>
    </xf>
    <xf numFmtId="4" fontId="58" fillId="82" borderId="58" applyNumberFormat="0" applyProtection="0">
      <alignment horizontal="left" vertical="center" indent="1"/>
    </xf>
    <xf numFmtId="4" fontId="58" fillId="82" borderId="58" applyNumberFormat="0" applyProtection="0">
      <alignment horizontal="left" vertical="center" indent="1"/>
    </xf>
    <xf numFmtId="4" fontId="58" fillId="82" borderId="58" applyNumberFormat="0" applyProtection="0">
      <alignment horizontal="left" vertical="center" indent="1"/>
    </xf>
    <xf numFmtId="4" fontId="58" fillId="82" borderId="58" applyNumberFormat="0" applyProtection="0">
      <alignment horizontal="left" vertical="center" indent="1"/>
    </xf>
    <xf numFmtId="4" fontId="58" fillId="82" borderId="58" applyNumberFormat="0" applyProtection="0">
      <alignment horizontal="left" vertical="center" indent="1"/>
    </xf>
    <xf numFmtId="4" fontId="58" fillId="82" borderId="58" applyNumberFormat="0" applyProtection="0">
      <alignment horizontal="left" vertical="center" indent="1"/>
    </xf>
    <xf numFmtId="4" fontId="58" fillId="82" borderId="58" applyNumberFormat="0" applyProtection="0">
      <alignment horizontal="left" vertical="center" indent="1"/>
    </xf>
    <xf numFmtId="0" fontId="58" fillId="79" borderId="58" applyNumberFormat="0" applyProtection="0">
      <alignment horizontal="left" vertical="top" indent="1"/>
    </xf>
    <xf numFmtId="0" fontId="58" fillId="79" borderId="58" applyNumberFormat="0" applyProtection="0">
      <alignment horizontal="left" vertical="top" indent="1"/>
    </xf>
    <xf numFmtId="0" fontId="58" fillId="79" borderId="58" applyNumberFormat="0" applyProtection="0">
      <alignment horizontal="left" vertical="top" indent="1"/>
    </xf>
    <xf numFmtId="0" fontId="58" fillId="79" borderId="58" applyNumberFormat="0" applyProtection="0">
      <alignment horizontal="left" vertical="top" indent="1"/>
    </xf>
    <xf numFmtId="0" fontId="58" fillId="79" borderId="58" applyNumberFormat="0" applyProtection="0">
      <alignment horizontal="left" vertical="top" indent="1"/>
    </xf>
    <xf numFmtId="0" fontId="58" fillId="79" borderId="58" applyNumberFormat="0" applyProtection="0">
      <alignment horizontal="left" vertical="top" indent="1"/>
    </xf>
    <xf numFmtId="0" fontId="58" fillId="79" borderId="58" applyNumberFormat="0" applyProtection="0">
      <alignment horizontal="left" vertical="top" indent="1"/>
    </xf>
    <xf numFmtId="0" fontId="58" fillId="79" borderId="58" applyNumberFormat="0" applyProtection="0">
      <alignment horizontal="left" vertical="top" indent="1"/>
    </xf>
    <xf numFmtId="0" fontId="58" fillId="79" borderId="58" applyNumberFormat="0" applyProtection="0">
      <alignment horizontal="left" vertical="top" indent="1"/>
    </xf>
    <xf numFmtId="0" fontId="58" fillId="79" borderId="58" applyNumberFormat="0" applyProtection="0">
      <alignment horizontal="left" vertical="top" indent="1"/>
    </xf>
    <xf numFmtId="0" fontId="58" fillId="79" borderId="58" applyNumberFormat="0" applyProtection="0">
      <alignment horizontal="left" vertical="top" indent="1"/>
    </xf>
    <xf numFmtId="0" fontId="58" fillId="79" borderId="58" applyNumberFormat="0" applyProtection="0">
      <alignment horizontal="left" vertical="top" indent="1"/>
    </xf>
    <xf numFmtId="0" fontId="58" fillId="79" borderId="58" applyNumberFormat="0" applyProtection="0">
      <alignment horizontal="left" vertical="top" indent="1"/>
    </xf>
    <xf numFmtId="0" fontId="58" fillId="79" borderId="58" applyNumberFormat="0" applyProtection="0">
      <alignment horizontal="left" vertical="top" indent="1"/>
    </xf>
    <xf numFmtId="0" fontId="58" fillId="79" borderId="58" applyNumberFormat="0" applyProtection="0">
      <alignment horizontal="left" vertical="top" indent="1"/>
    </xf>
    <xf numFmtId="0" fontId="58" fillId="79" borderId="58" applyNumberFormat="0" applyProtection="0">
      <alignment horizontal="left" vertical="top" indent="1"/>
    </xf>
    <xf numFmtId="0" fontId="58" fillId="79" borderId="58" applyNumberFormat="0" applyProtection="0">
      <alignment horizontal="left" vertical="top" indent="1"/>
    </xf>
    <xf numFmtId="0" fontId="58" fillId="79" borderId="58" applyNumberFormat="0" applyProtection="0">
      <alignment horizontal="left" vertical="top" indent="1"/>
    </xf>
    <xf numFmtId="0" fontId="58" fillId="79" borderId="58" applyNumberFormat="0" applyProtection="0">
      <alignment horizontal="left" vertical="top" indent="1"/>
    </xf>
    <xf numFmtId="0" fontId="58" fillId="79" borderId="58" applyNumberFormat="0" applyProtection="0">
      <alignment horizontal="left" vertical="top" indent="1"/>
    </xf>
    <xf numFmtId="0" fontId="58" fillId="79" borderId="58" applyNumberFormat="0" applyProtection="0">
      <alignment horizontal="left" vertical="top" indent="1"/>
    </xf>
    <xf numFmtId="0" fontId="58" fillId="79" borderId="58" applyNumberFormat="0" applyProtection="0">
      <alignment horizontal="left" vertical="top" indent="1"/>
    </xf>
    <xf numFmtId="0" fontId="58" fillId="79" borderId="58" applyNumberFormat="0" applyProtection="0">
      <alignment horizontal="left" vertical="top" indent="1"/>
    </xf>
    <xf numFmtId="0" fontId="58" fillId="79" borderId="58" applyNumberFormat="0" applyProtection="0">
      <alignment horizontal="left" vertical="top" indent="1"/>
    </xf>
    <xf numFmtId="0" fontId="58" fillId="79" borderId="58" applyNumberFormat="0" applyProtection="0">
      <alignment horizontal="left" vertical="top" indent="1"/>
    </xf>
    <xf numFmtId="0" fontId="58" fillId="79" borderId="58" applyNumberFormat="0" applyProtection="0">
      <alignment horizontal="left" vertical="top" indent="1"/>
    </xf>
    <xf numFmtId="0" fontId="58" fillId="79" borderId="58" applyNumberFormat="0" applyProtection="0">
      <alignment horizontal="left" vertical="top" indent="1"/>
    </xf>
    <xf numFmtId="0" fontId="58" fillId="79" borderId="58" applyNumberFormat="0" applyProtection="0">
      <alignment horizontal="left" vertical="top" indent="1"/>
    </xf>
    <xf numFmtId="0" fontId="58" fillId="79" borderId="58" applyNumberFormat="0" applyProtection="0">
      <alignment horizontal="left" vertical="top" indent="1"/>
    </xf>
    <xf numFmtId="0" fontId="58" fillId="79" borderId="58" applyNumberFormat="0" applyProtection="0">
      <alignment horizontal="left" vertical="top" indent="1"/>
    </xf>
    <xf numFmtId="0" fontId="58" fillId="79" borderId="58" applyNumberFormat="0" applyProtection="0">
      <alignment horizontal="left" vertical="top" indent="1"/>
    </xf>
    <xf numFmtId="0" fontId="58" fillId="79" borderId="58" applyNumberFormat="0" applyProtection="0">
      <alignment horizontal="left" vertical="top" indent="1"/>
    </xf>
    <xf numFmtId="0" fontId="58" fillId="79" borderId="58" applyNumberFormat="0" applyProtection="0">
      <alignment horizontal="left" vertical="top" indent="1"/>
    </xf>
    <xf numFmtId="0" fontId="58" fillId="79" borderId="58" applyNumberFormat="0" applyProtection="0">
      <alignment horizontal="left" vertical="top" indent="1"/>
    </xf>
    <xf numFmtId="0" fontId="58" fillId="79" borderId="58" applyNumberFormat="0" applyProtection="0">
      <alignment horizontal="left" vertical="top" indent="1"/>
    </xf>
    <xf numFmtId="0" fontId="58" fillId="79" borderId="58" applyNumberFormat="0" applyProtection="0">
      <alignment horizontal="left" vertical="top" indent="1"/>
    </xf>
    <xf numFmtId="0" fontId="58" fillId="79" borderId="58" applyNumberFormat="0" applyProtection="0">
      <alignment horizontal="left" vertical="top" indent="1"/>
    </xf>
    <xf numFmtId="0" fontId="58" fillId="79" borderId="58" applyNumberFormat="0" applyProtection="0">
      <alignment horizontal="left" vertical="top" indent="1"/>
    </xf>
    <xf numFmtId="0" fontId="58" fillId="79" borderId="58" applyNumberFormat="0" applyProtection="0">
      <alignment horizontal="left" vertical="top" indent="1"/>
    </xf>
    <xf numFmtId="0" fontId="58" fillId="79" borderId="58" applyNumberFormat="0" applyProtection="0">
      <alignment horizontal="left" vertical="top" indent="1"/>
    </xf>
    <xf numFmtId="0" fontId="58" fillId="79" borderId="58" applyNumberFormat="0" applyProtection="0">
      <alignment horizontal="left" vertical="top" indent="1"/>
    </xf>
    <xf numFmtId="0" fontId="58" fillId="79" borderId="58" applyNumberFormat="0" applyProtection="0">
      <alignment horizontal="left" vertical="top" indent="1"/>
    </xf>
    <xf numFmtId="4" fontId="128" fillId="83" borderId="0" applyNumberFormat="0" applyProtection="0">
      <alignment horizontal="left" vertical="center" indent="1"/>
    </xf>
    <xf numFmtId="4" fontId="25" fillId="81" borderId="58" applyNumberFormat="0" applyProtection="0">
      <alignment horizontal="right" vertical="center"/>
    </xf>
    <xf numFmtId="4" fontId="25" fillId="81" borderId="58" applyNumberFormat="0" applyProtection="0">
      <alignment horizontal="right" vertical="center"/>
    </xf>
    <xf numFmtId="4" fontId="25" fillId="81" borderId="58" applyNumberFormat="0" applyProtection="0">
      <alignment horizontal="right" vertical="center"/>
    </xf>
    <xf numFmtId="4" fontId="25" fillId="81" borderId="58" applyNumberFormat="0" applyProtection="0">
      <alignment horizontal="right" vertical="center"/>
    </xf>
    <xf numFmtId="4" fontId="25" fillId="81" borderId="58" applyNumberFormat="0" applyProtection="0">
      <alignment horizontal="right" vertical="center"/>
    </xf>
    <xf numFmtId="4" fontId="25" fillId="81" borderId="58" applyNumberFormat="0" applyProtection="0">
      <alignment horizontal="right" vertical="center"/>
    </xf>
    <xf numFmtId="4" fontId="25" fillId="81" borderId="58" applyNumberFormat="0" applyProtection="0">
      <alignment horizontal="right" vertical="center"/>
    </xf>
    <xf numFmtId="4" fontId="25" fillId="81" borderId="58" applyNumberFormat="0" applyProtection="0">
      <alignment horizontal="right" vertical="center"/>
    </xf>
    <xf numFmtId="4" fontId="25" fillId="81" borderId="58" applyNumberFormat="0" applyProtection="0">
      <alignment horizontal="right" vertical="center"/>
    </xf>
    <xf numFmtId="4" fontId="25" fillId="81" borderId="58" applyNumberFormat="0" applyProtection="0">
      <alignment horizontal="right" vertical="center"/>
    </xf>
    <xf numFmtId="4" fontId="25" fillId="81" borderId="58" applyNumberFormat="0" applyProtection="0">
      <alignment horizontal="right" vertical="center"/>
    </xf>
    <xf numFmtId="4" fontId="25" fillId="81" borderId="58" applyNumberFormat="0" applyProtection="0">
      <alignment horizontal="right" vertical="center"/>
    </xf>
    <xf numFmtId="4" fontId="25" fillId="81" borderId="58" applyNumberFormat="0" applyProtection="0">
      <alignment horizontal="right" vertical="center"/>
    </xf>
    <xf numFmtId="4" fontId="25" fillId="81" borderId="58" applyNumberFormat="0" applyProtection="0">
      <alignment horizontal="right" vertical="center"/>
    </xf>
    <xf numFmtId="4" fontId="25" fillId="81" borderId="58" applyNumberFormat="0" applyProtection="0">
      <alignment horizontal="right" vertical="center"/>
    </xf>
    <xf numFmtId="4" fontId="25" fillId="81" borderId="58" applyNumberFormat="0" applyProtection="0">
      <alignment horizontal="right" vertical="center"/>
    </xf>
    <xf numFmtId="4" fontId="25" fillId="81" borderId="58" applyNumberFormat="0" applyProtection="0">
      <alignment horizontal="right" vertical="center"/>
    </xf>
    <xf numFmtId="4" fontId="25" fillId="81" borderId="58" applyNumberFormat="0" applyProtection="0">
      <alignment horizontal="right" vertical="center"/>
    </xf>
    <xf numFmtId="4" fontId="25" fillId="81" borderId="58" applyNumberFormat="0" applyProtection="0">
      <alignment horizontal="right" vertical="center"/>
    </xf>
    <xf numFmtId="4" fontId="25" fillId="81" borderId="58" applyNumberFormat="0" applyProtection="0">
      <alignment horizontal="right" vertical="center"/>
    </xf>
    <xf numFmtId="4" fontId="25" fillId="81" borderId="58" applyNumberFormat="0" applyProtection="0">
      <alignment horizontal="right" vertical="center"/>
    </xf>
    <xf numFmtId="4" fontId="25" fillId="81" borderId="58" applyNumberFormat="0" applyProtection="0">
      <alignment horizontal="right" vertical="center"/>
    </xf>
    <xf numFmtId="4" fontId="25" fillId="81" borderId="58" applyNumberFormat="0" applyProtection="0">
      <alignment horizontal="right" vertical="center"/>
    </xf>
    <xf numFmtId="4" fontId="25" fillId="81" borderId="58" applyNumberFormat="0" applyProtection="0">
      <alignment horizontal="right" vertical="center"/>
    </xf>
    <xf numFmtId="4" fontId="25" fillId="81" borderId="58" applyNumberFormat="0" applyProtection="0">
      <alignment horizontal="right" vertical="center"/>
    </xf>
    <xf numFmtId="4" fontId="25" fillId="81" borderId="58" applyNumberFormat="0" applyProtection="0">
      <alignment horizontal="right" vertical="center"/>
    </xf>
    <xf numFmtId="4" fontId="25" fillId="81" borderId="58" applyNumberFormat="0" applyProtection="0">
      <alignment horizontal="right" vertical="center"/>
    </xf>
    <xf numFmtId="4" fontId="25" fillId="81" borderId="58" applyNumberFormat="0" applyProtection="0">
      <alignment horizontal="right" vertical="center"/>
    </xf>
    <xf numFmtId="4" fontId="25" fillId="81" borderId="58" applyNumberFormat="0" applyProtection="0">
      <alignment horizontal="right" vertical="center"/>
    </xf>
    <xf numFmtId="4" fontId="25" fillId="81" borderId="58" applyNumberFormat="0" applyProtection="0">
      <alignment horizontal="right" vertical="center"/>
    </xf>
    <xf numFmtId="4" fontId="25" fillId="81" borderId="58" applyNumberFormat="0" applyProtection="0">
      <alignment horizontal="right" vertical="center"/>
    </xf>
    <xf numFmtId="4" fontId="25" fillId="81" borderId="58" applyNumberFormat="0" applyProtection="0">
      <alignment horizontal="right" vertical="center"/>
    </xf>
    <xf numFmtId="4" fontId="25" fillId="81" borderId="58" applyNumberFormat="0" applyProtection="0">
      <alignment horizontal="right" vertical="center"/>
    </xf>
    <xf numFmtId="4" fontId="25" fillId="81" borderId="58" applyNumberFormat="0" applyProtection="0">
      <alignment horizontal="right" vertical="center"/>
    </xf>
    <xf numFmtId="4" fontId="25" fillId="81" borderId="58" applyNumberFormat="0" applyProtection="0">
      <alignment horizontal="right" vertical="center"/>
    </xf>
    <xf numFmtId="4" fontId="25" fillId="81" borderId="58" applyNumberFormat="0" applyProtection="0">
      <alignment horizontal="right" vertical="center"/>
    </xf>
    <xf numFmtId="4" fontId="25" fillId="81" borderId="58" applyNumberFormat="0" applyProtection="0">
      <alignment horizontal="right" vertical="center"/>
    </xf>
    <xf numFmtId="4" fontId="25" fillId="81" borderId="58" applyNumberFormat="0" applyProtection="0">
      <alignment horizontal="right" vertical="center"/>
    </xf>
    <xf numFmtId="4" fontId="25" fillId="81" borderId="58" applyNumberFormat="0" applyProtection="0">
      <alignment horizontal="right" vertical="center"/>
    </xf>
    <xf numFmtId="4" fontId="25" fillId="81" borderId="58" applyNumberFormat="0" applyProtection="0">
      <alignment horizontal="right" vertical="center"/>
    </xf>
    <xf numFmtId="4" fontId="25" fillId="81" borderId="58" applyNumberFormat="0" applyProtection="0">
      <alignment horizontal="right" vertical="center"/>
    </xf>
    <xf numFmtId="4" fontId="25" fillId="81" borderId="58" applyNumberFormat="0" applyProtection="0">
      <alignment horizontal="right" vertical="center"/>
    </xf>
    <xf numFmtId="0" fontId="129" fillId="84" borderId="0" applyAlignment="0"/>
    <xf numFmtId="0" fontId="130" fillId="0" borderId="0" applyNumberFormat="0" applyFill="0" applyBorder="0" applyAlignment="0" applyProtection="0"/>
    <xf numFmtId="0" fontId="124" fillId="0" borderId="0"/>
    <xf numFmtId="0" fontId="124" fillId="0" borderId="0"/>
    <xf numFmtId="0" fontId="24" fillId="0" borderId="0"/>
    <xf numFmtId="0" fontId="24" fillId="0" borderId="0"/>
    <xf numFmtId="0" fontId="1" fillId="0" borderId="0" applyFont="0" applyBorder="0"/>
    <xf numFmtId="0" fontId="1" fillId="0" borderId="0" applyFont="0" applyBorder="0"/>
    <xf numFmtId="0" fontId="1" fillId="0" borderId="0" applyFont="0" applyBorder="0"/>
    <xf numFmtId="0" fontId="1" fillId="0" borderId="0" applyFont="0" applyBorder="0"/>
    <xf numFmtId="0" fontId="1" fillId="0" borderId="0" applyFill="0" applyBorder="0"/>
    <xf numFmtId="0" fontId="1" fillId="0" borderId="0" applyFill="0" applyBorder="0"/>
    <xf numFmtId="0" fontId="1" fillId="0" borderId="0" applyFill="0" applyBorder="0"/>
    <xf numFmtId="0" fontId="1" fillId="0" borderId="0" applyFill="0" applyBorder="0"/>
    <xf numFmtId="0" fontId="1" fillId="0" borderId="0" applyFill="0" applyBorder="0"/>
    <xf numFmtId="0" fontId="1" fillId="0" borderId="0" applyFill="0" applyBorder="0"/>
    <xf numFmtId="0" fontId="131" fillId="0" borderId="0" applyAlignment="0"/>
    <xf numFmtId="0" fontId="132" fillId="0" borderId="0" applyAlignment="0"/>
    <xf numFmtId="49" fontId="24" fillId="0" borderId="0" applyFont="0" applyFill="0" applyBorder="0" applyAlignment="0" applyProtection="0"/>
    <xf numFmtId="49" fontId="77" fillId="0" borderId="0" applyFill="0" applyBorder="0" applyAlignment="0"/>
    <xf numFmtId="201" fontId="24" fillId="0" borderId="0" applyFill="0" applyBorder="0" applyAlignment="0"/>
    <xf numFmtId="174" fontId="24" fillId="0" borderId="0" applyFill="0" applyBorder="0" applyAlignment="0"/>
    <xf numFmtId="0" fontId="133" fillId="0" borderId="0" applyAlignment="0"/>
    <xf numFmtId="0" fontId="134" fillId="0" borderId="0" applyAlignment="0"/>
    <xf numFmtId="0" fontId="135" fillId="0" borderId="0" applyAlignment="0"/>
    <xf numFmtId="0" fontId="135" fillId="0" borderId="0" applyAlignment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57" applyFill="0" applyBorder="0" applyProtection="0"/>
    <xf numFmtId="0" fontId="137" fillId="0" borderId="57" applyFill="0" applyBorder="0" applyProtection="0"/>
    <xf numFmtId="0" fontId="137" fillId="0" borderId="57" applyFill="0" applyBorder="0" applyProtection="0"/>
    <xf numFmtId="0" fontId="137" fillId="0" borderId="57" applyFill="0" applyBorder="0" applyProtection="0"/>
    <xf numFmtId="0" fontId="138" fillId="0" borderId="0" applyFill="0" applyBorder="0" applyProtection="0"/>
    <xf numFmtId="0" fontId="139" fillId="0" borderId="0" applyAlignment="0"/>
    <xf numFmtId="0" fontId="78" fillId="0" borderId="60" applyNumberFormat="0" applyFill="0" applyAlignment="0" applyProtection="0"/>
    <xf numFmtId="0" fontId="78" fillId="0" borderId="60" applyNumberFormat="0" applyFill="0" applyAlignment="0" applyProtection="0"/>
    <xf numFmtId="0" fontId="78" fillId="0" borderId="60" applyNumberFormat="0" applyFill="0" applyAlignment="0" applyProtection="0"/>
    <xf numFmtId="0" fontId="78" fillId="0" borderId="60" applyNumberFormat="0" applyFill="0" applyAlignment="0" applyProtection="0"/>
    <xf numFmtId="0" fontId="78" fillId="0" borderId="60" applyNumberFormat="0" applyFill="0" applyAlignment="0" applyProtection="0"/>
    <xf numFmtId="0" fontId="78" fillId="0" borderId="60" applyNumberFormat="0" applyFill="0" applyAlignment="0" applyProtection="0"/>
    <xf numFmtId="0" fontId="78" fillId="0" borderId="60" applyNumberFormat="0" applyFill="0" applyAlignment="0" applyProtection="0"/>
    <xf numFmtId="0" fontId="78" fillId="0" borderId="60" applyNumberFormat="0" applyFill="0" applyAlignment="0" applyProtection="0"/>
    <xf numFmtId="0" fontId="78" fillId="0" borderId="60" applyNumberFormat="0" applyFill="0" applyAlignment="0" applyProtection="0"/>
    <xf numFmtId="0" fontId="78" fillId="0" borderId="60" applyNumberFormat="0" applyFill="0" applyAlignment="0" applyProtection="0"/>
    <xf numFmtId="0" fontId="78" fillId="0" borderId="60" applyNumberFormat="0" applyFill="0" applyAlignment="0" applyProtection="0"/>
    <xf numFmtId="0" fontId="78" fillId="0" borderId="60" applyNumberFormat="0" applyFill="0" applyAlignment="0" applyProtection="0"/>
    <xf numFmtId="0" fontId="78" fillId="0" borderId="60" applyNumberFormat="0" applyFill="0" applyAlignment="0" applyProtection="0"/>
    <xf numFmtId="0" fontId="78" fillId="0" borderId="60" applyNumberFormat="0" applyFill="0" applyAlignment="0" applyProtection="0"/>
    <xf numFmtId="0" fontId="78" fillId="0" borderId="60" applyNumberFormat="0" applyFill="0" applyAlignment="0" applyProtection="0"/>
    <xf numFmtId="0" fontId="78" fillId="0" borderId="60" applyNumberFormat="0" applyFill="0" applyAlignment="0" applyProtection="0"/>
    <xf numFmtId="0" fontId="78" fillId="0" borderId="60" applyNumberFormat="0" applyFill="0" applyAlignment="0" applyProtection="0"/>
    <xf numFmtId="0" fontId="78" fillId="0" borderId="60" applyNumberFormat="0" applyFill="0" applyAlignment="0" applyProtection="0"/>
    <xf numFmtId="0" fontId="78" fillId="0" borderId="60" applyNumberFormat="0" applyFill="0" applyAlignment="0" applyProtection="0"/>
    <xf numFmtId="0" fontId="78" fillId="0" borderId="60" applyNumberFormat="0" applyFill="0" applyAlignment="0" applyProtection="0"/>
    <xf numFmtId="0" fontId="78" fillId="0" borderId="60" applyNumberFormat="0" applyFill="0" applyAlignment="0" applyProtection="0"/>
    <xf numFmtId="0" fontId="78" fillId="0" borderId="60" applyNumberFormat="0" applyFill="0" applyAlignment="0" applyProtection="0"/>
    <xf numFmtId="0" fontId="140" fillId="0" borderId="60" applyNumberFormat="0" applyFill="0" applyAlignment="0" applyProtection="0"/>
    <xf numFmtId="0" fontId="140" fillId="0" borderId="60" applyNumberFormat="0" applyFill="0" applyAlignment="0" applyProtection="0"/>
    <xf numFmtId="0" fontId="140" fillId="0" borderId="60" applyNumberFormat="0" applyFill="0" applyAlignment="0" applyProtection="0"/>
    <xf numFmtId="0" fontId="140" fillId="0" borderId="60" applyNumberFormat="0" applyFill="0" applyAlignment="0" applyProtection="0"/>
    <xf numFmtId="0" fontId="140" fillId="0" borderId="60" applyNumberFormat="0" applyFill="0" applyAlignment="0" applyProtection="0"/>
    <xf numFmtId="0" fontId="140" fillId="0" borderId="60" applyNumberFormat="0" applyFill="0" applyAlignment="0" applyProtection="0"/>
    <xf numFmtId="0" fontId="140" fillId="0" borderId="60" applyNumberFormat="0" applyFill="0" applyAlignment="0" applyProtection="0"/>
    <xf numFmtId="0" fontId="140" fillId="0" borderId="60" applyNumberFormat="0" applyFill="0" applyAlignment="0" applyProtection="0"/>
    <xf numFmtId="0" fontId="140" fillId="0" borderId="60" applyNumberFormat="0" applyFill="0" applyAlignment="0" applyProtection="0"/>
    <xf numFmtId="0" fontId="140" fillId="0" borderId="60" applyNumberFormat="0" applyFill="0" applyAlignment="0" applyProtection="0"/>
    <xf numFmtId="0" fontId="140" fillId="0" borderId="60" applyNumberFormat="0" applyFill="0" applyAlignment="0" applyProtection="0"/>
    <xf numFmtId="0" fontId="140" fillId="0" borderId="60" applyNumberFormat="0" applyFill="0" applyAlignment="0" applyProtection="0"/>
    <xf numFmtId="0" fontId="140" fillId="0" borderId="60" applyNumberFormat="0" applyFill="0" applyAlignment="0" applyProtection="0"/>
    <xf numFmtId="0" fontId="140" fillId="0" borderId="60" applyNumberFormat="0" applyFill="0" applyAlignment="0" applyProtection="0"/>
    <xf numFmtId="0" fontId="140" fillId="0" borderId="60" applyNumberFormat="0" applyFill="0" applyAlignment="0" applyProtection="0"/>
    <xf numFmtId="0" fontId="140" fillId="0" borderId="60" applyNumberFormat="0" applyFill="0" applyAlignment="0" applyProtection="0"/>
    <xf numFmtId="0" fontId="140" fillId="0" borderId="60" applyNumberFormat="0" applyFill="0" applyAlignment="0" applyProtection="0"/>
    <xf numFmtId="0" fontId="140" fillId="0" borderId="60" applyNumberFormat="0" applyFill="0" applyAlignment="0" applyProtection="0"/>
    <xf numFmtId="0" fontId="140" fillId="0" borderId="60" applyNumberFormat="0" applyFill="0" applyAlignment="0" applyProtection="0"/>
    <xf numFmtId="0" fontId="140" fillId="0" borderId="60" applyNumberFormat="0" applyFill="0" applyAlignment="0" applyProtection="0"/>
    <xf numFmtId="0" fontId="140" fillId="0" borderId="60" applyNumberFormat="0" applyFill="0" applyAlignment="0" applyProtection="0"/>
    <xf numFmtId="0" fontId="78" fillId="0" borderId="60" applyNumberFormat="0" applyFill="0" applyAlignment="0" applyProtection="0"/>
    <xf numFmtId="0" fontId="78" fillId="0" borderId="60" applyNumberFormat="0" applyFill="0" applyAlignment="0" applyProtection="0"/>
    <xf numFmtId="0" fontId="78" fillId="0" borderId="60" applyNumberFormat="0" applyFill="0" applyAlignment="0" applyProtection="0"/>
    <xf numFmtId="0" fontId="78" fillId="0" borderId="60" applyNumberFormat="0" applyFill="0" applyAlignment="0" applyProtection="0"/>
    <xf numFmtId="0" fontId="78" fillId="0" borderId="60" applyNumberFormat="0" applyFill="0" applyAlignment="0" applyProtection="0"/>
    <xf numFmtId="0" fontId="78" fillId="0" borderId="60" applyNumberFormat="0" applyFill="0" applyAlignment="0" applyProtection="0"/>
    <xf numFmtId="0" fontId="78" fillId="0" borderId="60" applyNumberFormat="0" applyFill="0" applyAlignment="0" applyProtection="0"/>
    <xf numFmtId="0" fontId="78" fillId="0" borderId="60" applyNumberFormat="0" applyFill="0" applyAlignment="0" applyProtection="0"/>
    <xf numFmtId="0" fontId="78" fillId="0" borderId="60" applyNumberFormat="0" applyFill="0" applyAlignment="0" applyProtection="0"/>
    <xf numFmtId="0" fontId="78" fillId="0" borderId="60" applyNumberFormat="0" applyFill="0" applyAlignment="0" applyProtection="0"/>
    <xf numFmtId="0" fontId="78" fillId="0" borderId="60" applyNumberFormat="0" applyFill="0" applyAlignment="0" applyProtection="0"/>
    <xf numFmtId="0" fontId="78" fillId="0" borderId="60" applyNumberFormat="0" applyFill="0" applyAlignment="0" applyProtection="0"/>
    <xf numFmtId="0" fontId="78" fillId="0" borderId="60" applyNumberFormat="0" applyFill="0" applyAlignment="0" applyProtection="0"/>
    <xf numFmtId="0" fontId="78" fillId="0" borderId="60" applyNumberFormat="0" applyFill="0" applyAlignment="0" applyProtection="0"/>
    <xf numFmtId="0" fontId="78" fillId="0" borderId="60" applyNumberFormat="0" applyFill="0" applyAlignment="0" applyProtection="0"/>
    <xf numFmtId="0" fontId="78" fillId="0" borderId="60" applyNumberFormat="0" applyFill="0" applyAlignment="0" applyProtection="0"/>
    <xf numFmtId="0" fontId="78" fillId="0" borderId="60" applyNumberFormat="0" applyFill="0" applyAlignment="0" applyProtection="0"/>
    <xf numFmtId="0" fontId="78" fillId="0" borderId="60" applyNumberFormat="0" applyFill="0" applyAlignment="0" applyProtection="0"/>
    <xf numFmtId="0" fontId="78" fillId="0" borderId="60" applyNumberFormat="0" applyFill="0" applyAlignment="0" applyProtection="0"/>
    <xf numFmtId="0" fontId="78" fillId="0" borderId="60" applyNumberFormat="0" applyFill="0" applyAlignment="0" applyProtection="0"/>
    <xf numFmtId="0" fontId="78" fillId="0" borderId="60" applyNumberFormat="0" applyFill="0" applyAlignment="0" applyProtection="0"/>
    <xf numFmtId="0" fontId="78" fillId="0" borderId="60" applyNumberFormat="0" applyFill="0" applyAlignment="0" applyProtection="0"/>
    <xf numFmtId="0" fontId="78" fillId="0" borderId="60" applyNumberFormat="0" applyFill="0" applyAlignment="0" applyProtection="0"/>
    <xf numFmtId="0" fontId="78" fillId="0" borderId="60" applyNumberFormat="0" applyFill="0" applyAlignment="0" applyProtection="0"/>
    <xf numFmtId="0" fontId="78" fillId="0" borderId="60" applyNumberFormat="0" applyFill="0" applyAlignment="0" applyProtection="0"/>
    <xf numFmtId="0" fontId="78" fillId="0" borderId="60" applyNumberFormat="0" applyFill="0" applyAlignment="0" applyProtection="0"/>
    <xf numFmtId="0" fontId="78" fillId="0" borderId="60" applyNumberFormat="0" applyFill="0" applyAlignment="0" applyProtection="0"/>
    <xf numFmtId="0" fontId="78" fillId="0" borderId="60" applyNumberFormat="0" applyFill="0" applyAlignment="0" applyProtection="0"/>
    <xf numFmtId="0" fontId="78" fillId="0" borderId="60" applyNumberFormat="0" applyFill="0" applyAlignment="0" applyProtection="0"/>
    <xf numFmtId="0" fontId="78" fillId="0" borderId="60" applyNumberFormat="0" applyFill="0" applyAlignment="0" applyProtection="0"/>
    <xf numFmtId="0" fontId="78" fillId="0" borderId="60" applyNumberFormat="0" applyFill="0" applyAlignment="0" applyProtection="0"/>
    <xf numFmtId="0" fontId="78" fillId="0" borderId="60" applyNumberFormat="0" applyFill="0" applyAlignment="0" applyProtection="0"/>
    <xf numFmtId="0" fontId="78" fillId="0" borderId="60" applyNumberFormat="0" applyFill="0" applyAlignment="0" applyProtection="0"/>
    <xf numFmtId="0" fontId="78" fillId="0" borderId="60" applyNumberFormat="0" applyFill="0" applyAlignment="0" applyProtection="0"/>
    <xf numFmtId="0" fontId="78" fillId="0" borderId="60" applyNumberFormat="0" applyFill="0" applyAlignment="0" applyProtection="0"/>
    <xf numFmtId="0" fontId="78" fillId="0" borderId="60" applyNumberFormat="0" applyFill="0" applyAlignment="0" applyProtection="0"/>
    <xf numFmtId="0" fontId="78" fillId="0" borderId="60" applyNumberFormat="0" applyFill="0" applyAlignment="0" applyProtection="0"/>
    <xf numFmtId="0" fontId="78" fillId="0" borderId="60" applyNumberFormat="0" applyFill="0" applyAlignment="0" applyProtection="0"/>
    <xf numFmtId="0" fontId="78" fillId="0" borderId="60" applyNumberFormat="0" applyFill="0" applyAlignment="0" applyProtection="0"/>
    <xf numFmtId="0" fontId="78" fillId="0" borderId="60" applyNumberFormat="0" applyFill="0" applyAlignment="0" applyProtection="0"/>
    <xf numFmtId="0" fontId="78" fillId="0" borderId="60" applyNumberFormat="0" applyFill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81" fillId="0" borderId="61" applyFill="0" applyProtection="0"/>
    <xf numFmtId="0" fontId="81" fillId="0" borderId="61" applyFill="0" applyProtection="0"/>
    <xf numFmtId="0" fontId="81" fillId="0" borderId="61" applyFill="0" applyProtection="0"/>
    <xf numFmtId="0" fontId="81" fillId="0" borderId="61" applyFill="0" applyProtection="0"/>
    <xf numFmtId="0" fontId="81" fillId="0" borderId="61" applyFill="0" applyProtection="0"/>
    <xf numFmtId="0" fontId="81" fillId="0" borderId="61" applyFill="0" applyProtection="0"/>
    <xf numFmtId="0" fontId="81" fillId="0" borderId="61" applyFill="0" applyProtection="0"/>
    <xf numFmtId="0" fontId="81" fillId="0" borderId="61" applyFill="0" applyProtection="0"/>
    <xf numFmtId="0" fontId="81" fillId="0" borderId="61" applyFill="0" applyProtection="0"/>
    <xf numFmtId="0" fontId="81" fillId="0" borderId="61" applyFill="0" applyProtection="0"/>
    <xf numFmtId="0" fontId="81" fillId="0" borderId="61" applyFill="0" applyProtection="0"/>
    <xf numFmtId="0" fontId="81" fillId="0" borderId="61" applyFill="0" applyProtection="0"/>
    <xf numFmtId="0" fontId="81" fillId="0" borderId="61" applyFill="0" applyProtection="0"/>
    <xf numFmtId="0" fontId="81" fillId="0" borderId="61" applyFill="0" applyProtection="0"/>
    <xf numFmtId="0" fontId="81" fillId="0" borderId="61" applyFill="0" applyProtection="0"/>
    <xf numFmtId="0" fontId="81" fillId="0" borderId="61" applyFill="0" applyProtection="0"/>
    <xf numFmtId="0" fontId="81" fillId="0" borderId="61" applyFill="0" applyProtection="0"/>
    <xf numFmtId="0" fontId="81" fillId="0" borderId="61" applyFill="0" applyProtection="0"/>
    <xf numFmtId="0" fontId="81" fillId="0" borderId="61" applyFill="0" applyProtection="0"/>
    <xf numFmtId="0" fontId="81" fillId="0" borderId="61" applyFill="0" applyProtection="0"/>
    <xf numFmtId="0" fontId="81" fillId="0" borderId="61" applyFill="0" applyProtection="0"/>
    <xf numFmtId="0" fontId="81" fillId="0" borderId="61" applyFill="0" applyProtection="0"/>
    <xf numFmtId="0" fontId="81" fillId="0" borderId="61" applyFill="0" applyProtection="0"/>
    <xf numFmtId="0" fontId="81" fillId="0" borderId="61" applyFill="0" applyProtection="0"/>
    <xf numFmtId="0" fontId="81" fillId="0" borderId="61" applyFill="0" applyProtection="0"/>
    <xf numFmtId="0" fontId="81" fillId="0" borderId="61" applyFill="0" applyProtection="0"/>
    <xf numFmtId="0" fontId="81" fillId="0" borderId="61" applyFill="0" applyProtection="0"/>
    <xf numFmtId="0" fontId="81" fillId="0" borderId="61" applyFill="0" applyProtection="0"/>
    <xf numFmtId="3" fontId="143" fillId="0" borderId="0"/>
    <xf numFmtId="202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6" fontId="24" fillId="0" borderId="0" applyFont="0" applyFill="0" applyBorder="0" applyAlignment="0" applyProtection="0"/>
    <xf numFmtId="204" fontId="144" fillId="0" borderId="0" applyFont="0" applyFill="0" applyBorder="0" applyAlignment="0" applyProtection="0"/>
    <xf numFmtId="183" fontId="144" fillId="0" borderId="0" applyFont="0" applyFill="0" applyBorder="0" applyAlignment="0" applyProtection="0"/>
    <xf numFmtId="205" fontId="144" fillId="0" borderId="0" applyFont="0" applyFill="0" applyBorder="0" applyAlignment="0" applyProtection="0"/>
    <xf numFmtId="206" fontId="144" fillId="0" borderId="0" applyFont="0" applyFill="0" applyBorder="0" applyAlignment="0" applyProtection="0"/>
    <xf numFmtId="0" fontId="145" fillId="0" borderId="0"/>
    <xf numFmtId="44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0" fontId="159" fillId="0" borderId="0" applyNumberFormat="0" applyFill="0" applyBorder="0" applyAlignment="0" applyProtection="0">
      <alignment vertical="top"/>
      <protection locked="0"/>
    </xf>
  </cellStyleXfs>
  <cellXfs count="637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4" fillId="0" borderId="0" xfId="3" applyFont="1" applyAlignment="1">
      <alignment horizontal="left" vertical="center"/>
    </xf>
    <xf numFmtId="165" fontId="8" fillId="0" borderId="0" xfId="1" applyNumberFormat="1" applyFont="1" applyAlignment="1">
      <alignment horizontal="left" vertical="top"/>
    </xf>
    <xf numFmtId="165" fontId="5" fillId="0" borderId="2" xfId="1" applyNumberFormat="1" applyFont="1" applyBorder="1" applyAlignment="1">
      <alignment vertical="center"/>
    </xf>
    <xf numFmtId="165" fontId="12" fillId="0" borderId="2" xfId="1" applyNumberFormat="1" applyFont="1" applyBorder="1" applyAlignment="1">
      <alignment vertical="center"/>
    </xf>
    <xf numFmtId="165" fontId="5" fillId="0" borderId="0" xfId="1" applyNumberFormat="1" applyFont="1" applyAlignment="1">
      <alignment vertical="center"/>
    </xf>
    <xf numFmtId="165" fontId="11" fillId="0" borderId="0" xfId="1" applyNumberFormat="1" applyFont="1" applyAlignment="1">
      <alignment vertical="center"/>
    </xf>
    <xf numFmtId="165" fontId="10" fillId="0" borderId="0" xfId="1" applyNumberFormat="1" applyFont="1" applyAlignment="1">
      <alignment vertical="center"/>
    </xf>
    <xf numFmtId="165" fontId="5" fillId="0" borderId="0" xfId="1" applyNumberFormat="1" applyFont="1" applyAlignment="1">
      <alignment horizontal="center" vertical="center"/>
    </xf>
    <xf numFmtId="165" fontId="5" fillId="0" borderId="2" xfId="1" applyNumberFormat="1" applyFont="1" applyBorder="1" applyAlignment="1">
      <alignment horizontal="center" vertical="center"/>
    </xf>
    <xf numFmtId="165" fontId="6" fillId="0" borderId="2" xfId="1" applyNumberFormat="1" applyFont="1" applyBorder="1" applyAlignment="1">
      <alignment vertical="center"/>
    </xf>
    <xf numFmtId="9" fontId="12" fillId="0" borderId="2" xfId="2" applyFont="1" applyBorder="1" applyAlignment="1">
      <alignment vertical="center"/>
    </xf>
    <xf numFmtId="9" fontId="5" fillId="0" borderId="2" xfId="2" applyFont="1" applyBorder="1" applyAlignment="1">
      <alignment vertical="center"/>
    </xf>
    <xf numFmtId="166" fontId="5" fillId="0" borderId="2" xfId="2" applyNumberFormat="1" applyFont="1" applyBorder="1" applyAlignment="1">
      <alignment vertical="center"/>
    </xf>
    <xf numFmtId="166" fontId="12" fillId="0" borderId="2" xfId="2" applyNumberFormat="1" applyFont="1" applyBorder="1" applyAlignment="1">
      <alignment vertical="center"/>
    </xf>
    <xf numFmtId="166" fontId="6" fillId="0" borderId="2" xfId="2" applyNumberFormat="1" applyFont="1" applyBorder="1" applyAlignment="1">
      <alignment vertical="center"/>
    </xf>
    <xf numFmtId="165" fontId="5" fillId="0" borderId="4" xfId="1" applyNumberFormat="1" applyFont="1" applyBorder="1" applyAlignment="1">
      <alignment vertical="center"/>
    </xf>
    <xf numFmtId="165" fontId="5" fillId="0" borderId="4" xfId="1" applyNumberFormat="1" applyFont="1" applyBorder="1" applyAlignment="1">
      <alignment horizontal="center" vertical="center"/>
    </xf>
    <xf numFmtId="165" fontId="10" fillId="0" borderId="2" xfId="1" applyNumberFormat="1" applyFont="1" applyBorder="1" applyAlignment="1">
      <alignment vertical="center"/>
    </xf>
    <xf numFmtId="165" fontId="10" fillId="0" borderId="2" xfId="1" applyNumberFormat="1" applyFont="1" applyBorder="1" applyAlignment="1">
      <alignment horizontal="center" vertical="center"/>
    </xf>
    <xf numFmtId="165" fontId="13" fillId="0" borderId="2" xfId="1" applyNumberFormat="1" applyFont="1" applyBorder="1" applyAlignment="1">
      <alignment vertical="center"/>
    </xf>
    <xf numFmtId="166" fontId="14" fillId="0" borderId="4" xfId="2" applyNumberFormat="1" applyFont="1" applyBorder="1" applyAlignment="1">
      <alignment vertical="center"/>
    </xf>
    <xf numFmtId="165" fontId="5" fillId="0" borderId="2" xfId="1" applyNumberFormat="1" applyFont="1" applyBorder="1" applyAlignment="1">
      <alignment horizontal="left" vertical="center" indent="1"/>
    </xf>
    <xf numFmtId="165" fontId="5" fillId="0" borderId="4" xfId="1" applyNumberFormat="1" applyFont="1" applyBorder="1" applyAlignment="1">
      <alignment horizontal="left" vertical="center" indent="1"/>
    </xf>
    <xf numFmtId="165" fontId="5" fillId="0" borderId="0" xfId="1" applyNumberFormat="1" applyFont="1" applyBorder="1" applyAlignment="1">
      <alignment vertical="center"/>
    </xf>
    <xf numFmtId="165" fontId="5" fillId="0" borderId="0" xfId="1" applyNumberFormat="1" applyFont="1" applyBorder="1" applyAlignment="1">
      <alignment horizontal="center" vertical="center"/>
    </xf>
    <xf numFmtId="165" fontId="13" fillId="0" borderId="0" xfId="1" applyNumberFormat="1" applyFont="1" applyBorder="1" applyAlignment="1">
      <alignment vertical="center"/>
    </xf>
    <xf numFmtId="165" fontId="6" fillId="0" borderId="0" xfId="1" applyNumberFormat="1" applyFont="1" applyBorder="1" applyAlignment="1">
      <alignment vertical="center"/>
    </xf>
    <xf numFmtId="165" fontId="5" fillId="0" borderId="2" xfId="1" applyNumberFormat="1" applyFont="1" applyBorder="1" applyAlignment="1">
      <alignment horizontal="left" vertical="center" indent="2"/>
    </xf>
    <xf numFmtId="165" fontId="5" fillId="0" borderId="4" xfId="1" applyNumberFormat="1" applyFont="1" applyBorder="1" applyAlignment="1">
      <alignment horizontal="left" vertical="center" indent="2"/>
    </xf>
    <xf numFmtId="165" fontId="16" fillId="0" borderId="0" xfId="1" applyNumberFormat="1" applyFont="1" applyAlignment="1">
      <alignment vertical="center"/>
    </xf>
    <xf numFmtId="165" fontId="17" fillId="0" borderId="0" xfId="1" applyNumberFormat="1" applyFont="1" applyAlignment="1">
      <alignment vertical="center"/>
    </xf>
    <xf numFmtId="166" fontId="5" fillId="0" borderId="0" xfId="2" applyNumberFormat="1" applyFont="1" applyAlignment="1">
      <alignment vertical="center"/>
    </xf>
    <xf numFmtId="166" fontId="5" fillId="0" borderId="2" xfId="2" applyNumberFormat="1" applyFont="1" applyBorder="1" applyAlignment="1">
      <alignment horizontal="center" vertical="center"/>
    </xf>
    <xf numFmtId="166" fontId="13" fillId="0" borderId="2" xfId="2" applyNumberFormat="1" applyFont="1" applyBorder="1" applyAlignment="1">
      <alignment vertical="center"/>
    </xf>
    <xf numFmtId="165" fontId="13" fillId="0" borderId="0" xfId="1" applyNumberFormat="1" applyFont="1" applyAlignment="1">
      <alignment vertical="center"/>
    </xf>
    <xf numFmtId="165" fontId="5" fillId="4" borderId="0" xfId="1" applyNumberFormat="1" applyFont="1" applyFill="1" applyAlignment="1">
      <alignment vertical="center"/>
    </xf>
    <xf numFmtId="165" fontId="5" fillId="4" borderId="0" xfId="1" applyNumberFormat="1" applyFont="1" applyFill="1" applyAlignment="1">
      <alignment horizontal="center" vertical="center"/>
    </xf>
    <xf numFmtId="165" fontId="10" fillId="0" borderId="0" xfId="1" applyNumberFormat="1" applyFont="1" applyBorder="1" applyAlignment="1">
      <alignment vertical="center"/>
    </xf>
    <xf numFmtId="165" fontId="21" fillId="0" borderId="0" xfId="1" applyNumberFormat="1" applyFont="1" applyAlignment="1">
      <alignment vertical="center"/>
    </xf>
    <xf numFmtId="165" fontId="5" fillId="5" borderId="3" xfId="1" applyNumberFormat="1" applyFont="1" applyFill="1" applyBorder="1" applyAlignment="1">
      <alignment vertical="center"/>
    </xf>
    <xf numFmtId="165" fontId="5" fillId="5" borderId="3" xfId="1" applyNumberFormat="1" applyFont="1" applyFill="1" applyBorder="1" applyAlignment="1">
      <alignment horizontal="center" vertical="center"/>
    </xf>
    <xf numFmtId="165" fontId="10" fillId="5" borderId="3" xfId="1" applyNumberFormat="1" applyFont="1" applyFill="1" applyBorder="1" applyAlignment="1">
      <alignment vertical="center"/>
    </xf>
    <xf numFmtId="165" fontId="18" fillId="0" borderId="0" xfId="1" applyNumberFormat="1" applyFont="1" applyAlignment="1">
      <alignment vertical="center"/>
    </xf>
    <xf numFmtId="165" fontId="13" fillId="0" borderId="4" xfId="1" applyNumberFormat="1" applyFont="1" applyBorder="1" applyAlignment="1">
      <alignment vertical="center"/>
    </xf>
    <xf numFmtId="165" fontId="5" fillId="0" borderId="0" xfId="1" applyNumberFormat="1" applyFont="1" applyFill="1" applyAlignment="1">
      <alignment vertical="center"/>
    </xf>
    <xf numFmtId="165" fontId="22" fillId="0" borderId="0" xfId="1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horizontal="center" vertical="center"/>
    </xf>
    <xf numFmtId="166" fontId="12" fillId="0" borderId="0" xfId="2" applyNumberFormat="1" applyFont="1" applyFill="1" applyBorder="1" applyAlignment="1">
      <alignment vertical="center"/>
    </xf>
    <xf numFmtId="9" fontId="5" fillId="0" borderId="0" xfId="2" applyFont="1" applyFill="1" applyBorder="1" applyAlignment="1">
      <alignment vertical="center"/>
    </xf>
    <xf numFmtId="165" fontId="18" fillId="0" borderId="0" xfId="1" applyNumberFormat="1" applyFont="1" applyAlignment="1">
      <alignment horizontal="center" vertical="center"/>
    </xf>
    <xf numFmtId="165" fontId="12" fillId="0" borderId="0" xfId="1" applyNumberFormat="1" applyFont="1" applyAlignment="1">
      <alignment vertical="center"/>
    </xf>
    <xf numFmtId="165" fontId="12" fillId="0" borderId="4" xfId="1" applyNumberFormat="1" applyFont="1" applyBorder="1" applyAlignment="1">
      <alignment vertical="center"/>
    </xf>
    <xf numFmtId="165" fontId="12" fillId="0" borderId="0" xfId="1" applyNumberFormat="1" applyFont="1" applyBorder="1" applyAlignment="1">
      <alignment vertical="center"/>
    </xf>
    <xf numFmtId="165" fontId="18" fillId="0" borderId="4" xfId="1" applyNumberFormat="1" applyFont="1" applyBorder="1" applyAlignment="1">
      <alignment vertical="center"/>
    </xf>
    <xf numFmtId="165" fontId="18" fillId="0" borderId="4" xfId="1" applyNumberFormat="1" applyFont="1" applyBorder="1" applyAlignment="1">
      <alignment horizontal="center" vertical="center"/>
    </xf>
    <xf numFmtId="165" fontId="19" fillId="0" borderId="4" xfId="1" applyNumberFormat="1" applyFont="1" applyBorder="1" applyAlignment="1">
      <alignment vertical="center"/>
    </xf>
    <xf numFmtId="165" fontId="8" fillId="0" borderId="2" xfId="1" applyNumberFormat="1" applyFont="1" applyBorder="1" applyAlignment="1">
      <alignment vertical="center"/>
    </xf>
    <xf numFmtId="165" fontId="8" fillId="0" borderId="4" xfId="1" applyNumberFormat="1" applyFont="1" applyBorder="1" applyAlignment="1">
      <alignment vertical="center"/>
    </xf>
    <xf numFmtId="9" fontId="5" fillId="0" borderId="0" xfId="2" applyFont="1" applyBorder="1" applyAlignment="1">
      <alignment vertical="center"/>
    </xf>
    <xf numFmtId="165" fontId="6" fillId="0" borderId="4" xfId="1" applyNumberFormat="1" applyFont="1" applyBorder="1" applyAlignment="1">
      <alignment vertical="center"/>
    </xf>
    <xf numFmtId="0" fontId="0" fillId="0" borderId="0" xfId="0" applyBorder="1"/>
    <xf numFmtId="166" fontId="18" fillId="0" borderId="0" xfId="0" applyNumberFormat="1" applyFont="1"/>
    <xf numFmtId="165" fontId="5" fillId="21" borderId="0" xfId="1" applyNumberFormat="1" applyFont="1" applyFill="1" applyAlignment="1">
      <alignment vertical="center"/>
    </xf>
    <xf numFmtId="165" fontId="5" fillId="21" borderId="4" xfId="1" applyNumberFormat="1" applyFont="1" applyFill="1" applyBorder="1" applyAlignment="1">
      <alignment vertical="center"/>
    </xf>
    <xf numFmtId="165" fontId="5" fillId="21" borderId="2" xfId="1" applyNumberFormat="1" applyFont="1" applyFill="1" applyBorder="1" applyAlignment="1">
      <alignment vertical="center"/>
    </xf>
    <xf numFmtId="166" fontId="6" fillId="21" borderId="4" xfId="2" applyNumberFormat="1" applyFont="1" applyFill="1" applyBorder="1" applyAlignment="1">
      <alignment vertical="center"/>
    </xf>
    <xf numFmtId="165" fontId="10" fillId="21" borderId="2" xfId="1" applyNumberFormat="1" applyFont="1" applyFill="1" applyBorder="1" applyAlignment="1">
      <alignment vertical="center"/>
    </xf>
    <xf numFmtId="165" fontId="5" fillId="21" borderId="0" xfId="1" applyNumberFormat="1" applyFont="1" applyFill="1" applyBorder="1" applyAlignment="1">
      <alignment vertical="center"/>
    </xf>
    <xf numFmtId="165" fontId="6" fillId="21" borderId="3" xfId="1" applyNumberFormat="1" applyFont="1" applyFill="1" applyBorder="1" applyAlignment="1">
      <alignment vertical="center"/>
    </xf>
    <xf numFmtId="165" fontId="13" fillId="21" borderId="2" xfId="1" applyNumberFormat="1" applyFont="1" applyFill="1" applyBorder="1" applyAlignment="1">
      <alignment vertical="center"/>
    </xf>
    <xf numFmtId="166" fontId="13" fillId="21" borderId="2" xfId="2" applyNumberFormat="1" applyFont="1" applyFill="1" applyBorder="1" applyAlignment="1">
      <alignment vertical="center"/>
    </xf>
    <xf numFmtId="165" fontId="6" fillId="21" borderId="0" xfId="1" applyNumberFormat="1" applyFont="1" applyFill="1" applyBorder="1" applyAlignment="1">
      <alignment vertical="center"/>
    </xf>
    <xf numFmtId="165" fontId="13" fillId="21" borderId="0" xfId="1" applyNumberFormat="1" applyFont="1" applyFill="1" applyAlignment="1">
      <alignment vertical="center"/>
    </xf>
    <xf numFmtId="166" fontId="18" fillId="0" borderId="0" xfId="0" applyNumberFormat="1" applyFont="1" applyAlignment="1">
      <alignment vertical="center"/>
    </xf>
    <xf numFmtId="166" fontId="18" fillId="21" borderId="0" xfId="0" applyNumberFormat="1" applyFont="1" applyFill="1" applyAlignment="1">
      <alignment vertical="center"/>
    </xf>
    <xf numFmtId="165" fontId="13" fillId="21" borderId="4" xfId="1" applyNumberFormat="1" applyFont="1" applyFill="1" applyBorder="1" applyAlignment="1">
      <alignment vertical="center"/>
    </xf>
    <xf numFmtId="165" fontId="13" fillId="21" borderId="0" xfId="1" applyNumberFormat="1" applyFont="1" applyFill="1" applyBorder="1" applyAlignment="1">
      <alignment vertical="center"/>
    </xf>
    <xf numFmtId="9" fontId="5" fillId="21" borderId="0" xfId="2" applyFont="1" applyFill="1" applyBorder="1" applyAlignment="1">
      <alignment vertical="center"/>
    </xf>
    <xf numFmtId="166" fontId="5" fillId="21" borderId="2" xfId="2" applyNumberFormat="1" applyFont="1" applyFill="1" applyBorder="1" applyAlignment="1">
      <alignment vertical="center"/>
    </xf>
    <xf numFmtId="9" fontId="5" fillId="21" borderId="2" xfId="2" applyFont="1" applyFill="1" applyBorder="1" applyAlignment="1">
      <alignment vertical="center"/>
    </xf>
    <xf numFmtId="165" fontId="18" fillId="21" borderId="4" xfId="1" applyNumberFormat="1" applyFont="1" applyFill="1" applyBorder="1" applyAlignment="1">
      <alignment vertical="center"/>
    </xf>
    <xf numFmtId="165" fontId="12" fillId="21" borderId="2" xfId="1" applyNumberFormat="1" applyFont="1" applyFill="1" applyBorder="1" applyAlignment="1">
      <alignment vertical="center"/>
    </xf>
    <xf numFmtId="165" fontId="12" fillId="21" borderId="4" xfId="1" applyNumberFormat="1" applyFont="1" applyFill="1" applyBorder="1" applyAlignment="1">
      <alignment vertical="center"/>
    </xf>
    <xf numFmtId="165" fontId="19" fillId="21" borderId="4" xfId="1" applyNumberFormat="1" applyFont="1" applyFill="1" applyBorder="1" applyAlignment="1">
      <alignment vertical="center"/>
    </xf>
    <xf numFmtId="165" fontId="6" fillId="21" borderId="2" xfId="1" applyNumberFormat="1" applyFont="1" applyFill="1" applyBorder="1" applyAlignment="1">
      <alignment vertical="center"/>
    </xf>
    <xf numFmtId="166" fontId="12" fillId="21" borderId="2" xfId="2" applyNumberFormat="1" applyFont="1" applyFill="1" applyBorder="1" applyAlignment="1">
      <alignment vertical="center"/>
    </xf>
    <xf numFmtId="9" fontId="18" fillId="21" borderId="4" xfId="2" applyFont="1" applyFill="1" applyBorder="1" applyAlignment="1">
      <alignment vertical="center"/>
    </xf>
    <xf numFmtId="166" fontId="5" fillId="0" borderId="2" xfId="2" applyNumberFormat="1" applyFont="1" applyBorder="1" applyAlignment="1">
      <alignment horizontal="left" vertical="center" indent="2"/>
    </xf>
    <xf numFmtId="0" fontId="3" fillId="3" borderId="9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32" fillId="0" borderId="0" xfId="0" applyFont="1" applyAlignment="1">
      <alignment vertical="center"/>
    </xf>
    <xf numFmtId="0" fontId="5" fillId="0" borderId="10" xfId="0" applyFont="1" applyBorder="1"/>
    <xf numFmtId="0" fontId="5" fillId="0" borderId="11" xfId="0" applyFont="1" applyBorder="1"/>
    <xf numFmtId="0" fontId="5" fillId="0" borderId="0" xfId="0" applyFont="1" applyAlignment="1">
      <alignment horizontal="right"/>
    </xf>
    <xf numFmtId="0" fontId="5" fillId="0" borderId="0" xfId="0" applyFont="1" applyFill="1"/>
    <xf numFmtId="0" fontId="33" fillId="0" borderId="0" xfId="3" applyFont="1" applyAlignment="1">
      <alignment vertical="center"/>
    </xf>
    <xf numFmtId="0" fontId="5" fillId="0" borderId="0" xfId="0" applyFont="1" applyAlignment="1"/>
    <xf numFmtId="0" fontId="18" fillId="0" borderId="0" xfId="0" applyFont="1" applyAlignment="1">
      <alignment vertical="center"/>
    </xf>
    <xf numFmtId="0" fontId="5" fillId="0" borderId="10" xfId="0" applyFont="1" applyBorder="1" applyAlignment="1"/>
    <xf numFmtId="0" fontId="5" fillId="0" borderId="11" xfId="0" applyFont="1" applyBorder="1" applyAlignment="1"/>
    <xf numFmtId="0" fontId="5" fillId="0" borderId="0" xfId="0" applyFont="1" applyFill="1" applyAlignment="1"/>
    <xf numFmtId="168" fontId="3" fillId="23" borderId="12" xfId="1" quotePrefix="1" applyNumberFormat="1" applyFont="1" applyFill="1" applyBorder="1" applyAlignment="1">
      <alignment horizontal="center" vertical="center"/>
    </xf>
    <xf numFmtId="168" fontId="3" fillId="23" borderId="13" xfId="1" quotePrefix="1" applyNumberFormat="1" applyFont="1" applyFill="1" applyBorder="1" applyAlignment="1">
      <alignment vertical="center"/>
    </xf>
    <xf numFmtId="168" fontId="3" fillId="23" borderId="14" xfId="1" quotePrefix="1" applyNumberFormat="1" applyFont="1" applyFill="1" applyBorder="1" applyAlignment="1">
      <alignment vertical="center"/>
    </xf>
    <xf numFmtId="168" fontId="3" fillId="23" borderId="15" xfId="1" quotePrefix="1" applyNumberFormat="1" applyFont="1" applyFill="1" applyBorder="1" applyAlignment="1">
      <alignment vertical="center"/>
    </xf>
    <xf numFmtId="168" fontId="3" fillId="23" borderId="16" xfId="1" quotePrefix="1" applyNumberFormat="1" applyFont="1" applyFill="1" applyBorder="1" applyAlignment="1">
      <alignment horizontal="center" vertical="center"/>
    </xf>
    <xf numFmtId="168" fontId="3" fillId="0" borderId="0" xfId="1" quotePrefix="1" applyNumberFormat="1" applyFont="1" applyFill="1" applyBorder="1" applyAlignment="1">
      <alignment horizontal="center" vertical="center"/>
    </xf>
    <xf numFmtId="168" fontId="3" fillId="0" borderId="16" xfId="1" quotePrefix="1" applyNumberFormat="1" applyFont="1" applyFill="1" applyBorder="1" applyAlignment="1">
      <alignment horizontal="center" vertical="center" wrapText="1"/>
    </xf>
    <xf numFmtId="0" fontId="5" fillId="0" borderId="0" xfId="6" applyFont="1" applyAlignment="1">
      <alignment vertical="center"/>
    </xf>
    <xf numFmtId="165" fontId="10" fillId="0" borderId="0" xfId="7" quotePrefix="1" applyNumberFormat="1" applyFont="1" applyFill="1" applyBorder="1" applyAlignment="1">
      <alignment horizontal="center" vertical="center"/>
    </xf>
    <xf numFmtId="0" fontId="35" fillId="0" borderId="0" xfId="1" quotePrefix="1" applyNumberFormat="1" applyFont="1" applyFill="1" applyBorder="1" applyAlignment="1">
      <alignment horizontal="center" vertical="center"/>
    </xf>
    <xf numFmtId="0" fontId="35" fillId="0" borderId="10" xfId="1" quotePrefix="1" applyNumberFormat="1" applyFont="1" applyFill="1" applyBorder="1" applyAlignment="1">
      <alignment horizontal="center" vertical="center"/>
    </xf>
    <xf numFmtId="0" fontId="35" fillId="0" borderId="11" xfId="1" quotePrefix="1" applyNumberFormat="1" applyFont="1" applyFill="1" applyBorder="1" applyAlignment="1">
      <alignment horizontal="center" vertical="center"/>
    </xf>
    <xf numFmtId="0" fontId="36" fillId="0" borderId="0" xfId="6" applyFont="1"/>
    <xf numFmtId="0" fontId="5" fillId="0" borderId="0" xfId="7" quotePrefix="1" applyNumberFormat="1" applyFont="1" applyFill="1" applyBorder="1" applyAlignment="1">
      <alignment horizontal="center" vertical="center"/>
    </xf>
    <xf numFmtId="0" fontId="5" fillId="0" borderId="10" xfId="7" quotePrefix="1" applyNumberFormat="1" applyFont="1" applyFill="1" applyBorder="1" applyAlignment="1">
      <alignment horizontal="center" vertical="center"/>
    </xf>
    <xf numFmtId="0" fontId="5" fillId="0" borderId="11" xfId="7" quotePrefix="1" applyNumberFormat="1" applyFont="1" applyFill="1" applyBorder="1" applyAlignment="1">
      <alignment horizontal="center" vertical="center"/>
    </xf>
    <xf numFmtId="0" fontId="5" fillId="0" borderId="0" xfId="7" quotePrefix="1" applyNumberFormat="1" applyFont="1" applyFill="1" applyBorder="1" applyAlignment="1">
      <alignment horizontal="right" vertical="center"/>
    </xf>
    <xf numFmtId="0" fontId="34" fillId="0" borderId="0" xfId="6" applyFill="1" applyBorder="1"/>
    <xf numFmtId="0" fontId="36" fillId="0" borderId="0" xfId="6" applyFont="1" applyFill="1" applyBorder="1"/>
    <xf numFmtId="168" fontId="10" fillId="24" borderId="17" xfId="7" quotePrefix="1" applyNumberFormat="1" applyFont="1" applyFill="1" applyBorder="1" applyAlignment="1">
      <alignment horizontal="left" vertical="center"/>
    </xf>
    <xf numFmtId="168" fontId="10" fillId="24" borderId="17" xfId="7" quotePrefix="1" applyNumberFormat="1" applyFont="1" applyFill="1" applyBorder="1" applyAlignment="1">
      <alignment horizontal="center" vertical="center"/>
    </xf>
    <xf numFmtId="168" fontId="10" fillId="24" borderId="18" xfId="7" quotePrefix="1" applyNumberFormat="1" applyFont="1" applyFill="1" applyBorder="1" applyAlignment="1">
      <alignment horizontal="center" vertical="center"/>
    </xf>
    <xf numFmtId="168" fontId="10" fillId="0" borderId="0" xfId="7" quotePrefix="1" applyNumberFormat="1" applyFont="1" applyFill="1" applyBorder="1" applyAlignment="1">
      <alignment horizontal="center" vertical="center"/>
    </xf>
    <xf numFmtId="0" fontId="35" fillId="0" borderId="0" xfId="6" applyFont="1" applyAlignment="1">
      <alignment vertical="center"/>
    </xf>
    <xf numFmtId="41" fontId="18" fillId="0" borderId="0" xfId="6" applyNumberFormat="1" applyFont="1" applyAlignment="1">
      <alignment vertical="center"/>
    </xf>
    <xf numFmtId="41" fontId="5" fillId="0" borderId="0" xfId="6" applyNumberFormat="1" applyFont="1" applyAlignment="1">
      <alignment vertical="center"/>
    </xf>
    <xf numFmtId="41" fontId="5" fillId="0" borderId="10" xfId="6" applyNumberFormat="1" applyFont="1" applyBorder="1" applyAlignment="1">
      <alignment vertical="center"/>
    </xf>
    <xf numFmtId="41" fontId="37" fillId="0" borderId="11" xfId="6" applyNumberFormat="1" applyFont="1" applyFill="1" applyBorder="1" applyAlignment="1">
      <alignment vertical="center"/>
    </xf>
    <xf numFmtId="41" fontId="35" fillId="0" borderId="0" xfId="6" applyNumberFormat="1" applyFont="1" applyFill="1" applyBorder="1" applyAlignment="1">
      <alignment vertical="center"/>
    </xf>
    <xf numFmtId="41" fontId="5" fillId="0" borderId="0" xfId="6" applyNumberFormat="1" applyFont="1" applyFill="1" applyBorder="1"/>
    <xf numFmtId="41" fontId="5" fillId="0" borderId="0" xfId="6" applyNumberFormat="1" applyFont="1"/>
    <xf numFmtId="41" fontId="5" fillId="0" borderId="0" xfId="7" applyNumberFormat="1" applyFont="1" applyFill="1" applyBorder="1" applyAlignment="1">
      <alignment vertical="center"/>
    </xf>
    <xf numFmtId="0" fontId="10" fillId="0" borderId="0" xfId="6" applyFont="1" applyFill="1" applyBorder="1" applyAlignment="1">
      <alignment horizontal="left" vertical="center" indent="1"/>
    </xf>
    <xf numFmtId="0" fontId="10" fillId="0" borderId="0" xfId="6" applyFont="1" applyFill="1" applyBorder="1" applyAlignment="1">
      <alignment horizontal="center" vertical="center"/>
    </xf>
    <xf numFmtId="169" fontId="38" fillId="0" borderId="0" xfId="6" applyNumberFormat="1" applyFont="1" applyFill="1" applyBorder="1" applyAlignment="1">
      <alignment horizontal="right" vertical="center"/>
    </xf>
    <xf numFmtId="169" fontId="5" fillId="0" borderId="10" xfId="6" applyNumberFormat="1" applyFont="1" applyFill="1" applyBorder="1" applyAlignment="1">
      <alignment vertical="center"/>
    </xf>
    <xf numFmtId="169" fontId="38" fillId="0" borderId="11" xfId="6" applyNumberFormat="1" applyFont="1" applyFill="1" applyBorder="1" applyAlignment="1">
      <alignment horizontal="right" vertical="center"/>
    </xf>
    <xf numFmtId="169" fontId="12" fillId="0" borderId="0" xfId="6" applyNumberFormat="1" applyFont="1" applyFill="1" applyBorder="1" applyAlignment="1">
      <alignment horizontal="right" vertical="center"/>
    </xf>
    <xf numFmtId="0" fontId="10" fillId="0" borderId="2" xfId="6" applyFont="1" applyFill="1" applyBorder="1" applyAlignment="1">
      <alignment horizontal="left" vertical="center" indent="1"/>
    </xf>
    <xf numFmtId="0" fontId="10" fillId="0" borderId="2" xfId="6" applyFont="1" applyFill="1" applyBorder="1" applyAlignment="1">
      <alignment horizontal="center" vertical="center"/>
    </xf>
    <xf numFmtId="169" fontId="38" fillId="0" borderId="2" xfId="6" applyNumberFormat="1" applyFont="1" applyFill="1" applyBorder="1" applyAlignment="1">
      <alignment horizontal="right" vertical="center"/>
    </xf>
    <xf numFmtId="169" fontId="5" fillId="0" borderId="19" xfId="6" applyNumberFormat="1" applyFont="1" applyFill="1" applyBorder="1" applyAlignment="1">
      <alignment vertical="center"/>
    </xf>
    <xf numFmtId="169" fontId="38" fillId="0" borderId="20" xfId="6" applyNumberFormat="1" applyFont="1" applyFill="1" applyBorder="1" applyAlignment="1">
      <alignment horizontal="right" vertical="center"/>
    </xf>
    <xf numFmtId="169" fontId="39" fillId="0" borderId="2" xfId="6" applyNumberFormat="1" applyFont="1" applyFill="1" applyBorder="1" applyAlignment="1">
      <alignment horizontal="right" vertical="center"/>
    </xf>
    <xf numFmtId="0" fontId="40" fillId="0" borderId="0" xfId="6" applyFont="1" applyAlignment="1">
      <alignment vertical="center"/>
    </xf>
    <xf numFmtId="0" fontId="10" fillId="0" borderId="21" xfId="6" applyFont="1" applyFill="1" applyBorder="1" applyAlignment="1">
      <alignment vertical="center"/>
    </xf>
    <xf numFmtId="0" fontId="10" fillId="0" borderId="21" xfId="6" applyFont="1" applyFill="1" applyBorder="1" applyAlignment="1">
      <alignment horizontal="center" vertical="center"/>
    </xf>
    <xf numFmtId="169" fontId="39" fillId="0" borderId="21" xfId="6" applyNumberFormat="1" applyFont="1" applyFill="1" applyBorder="1" applyAlignment="1">
      <alignment horizontal="center" vertical="center"/>
    </xf>
    <xf numFmtId="169" fontId="39" fillId="0" borderId="22" xfId="6" applyNumberFormat="1" applyFont="1" applyFill="1" applyBorder="1" applyAlignment="1">
      <alignment horizontal="center" vertical="center"/>
    </xf>
    <xf numFmtId="169" fontId="10" fillId="0" borderId="23" xfId="6" applyNumberFormat="1" applyFont="1" applyFill="1" applyBorder="1" applyAlignment="1">
      <alignment horizontal="right" vertical="center"/>
    </xf>
    <xf numFmtId="166" fontId="10" fillId="0" borderId="21" xfId="2" applyNumberFormat="1" applyFont="1" applyFill="1" applyBorder="1" applyAlignment="1">
      <alignment horizontal="right" vertical="center"/>
    </xf>
    <xf numFmtId="169" fontId="10" fillId="0" borderId="21" xfId="6" applyNumberFormat="1" applyFont="1" applyFill="1" applyBorder="1" applyAlignment="1">
      <alignment horizontal="right" vertical="center"/>
    </xf>
    <xf numFmtId="169" fontId="10" fillId="0" borderId="0" xfId="6" applyNumberFormat="1" applyFont="1" applyFill="1" applyBorder="1" applyAlignment="1">
      <alignment horizontal="right" vertical="center"/>
    </xf>
    <xf numFmtId="41" fontId="10" fillId="0" borderId="0" xfId="6" applyNumberFormat="1" applyFont="1"/>
    <xf numFmtId="41" fontId="10" fillId="0" borderId="0" xfId="6" applyNumberFormat="1" applyFont="1" applyFill="1" applyBorder="1" applyAlignment="1">
      <alignment vertical="center"/>
    </xf>
    <xf numFmtId="41" fontId="10" fillId="0" borderId="0" xfId="6" applyNumberFormat="1" applyFont="1" applyAlignment="1">
      <alignment vertical="center"/>
    </xf>
    <xf numFmtId="0" fontId="5" fillId="0" borderId="0" xfId="6" applyFont="1" applyFill="1" applyBorder="1" applyAlignment="1">
      <alignment horizontal="left" vertical="center" indent="1"/>
    </xf>
    <xf numFmtId="41" fontId="5" fillId="0" borderId="0" xfId="6" applyNumberFormat="1" applyFont="1" applyAlignment="1">
      <alignment horizontal="center" vertical="center"/>
    </xf>
    <xf numFmtId="41" fontId="5" fillId="0" borderId="0" xfId="6" applyNumberFormat="1" applyFont="1" applyFill="1" applyBorder="1" applyAlignment="1">
      <alignment vertical="center"/>
    </xf>
    <xf numFmtId="41" fontId="5" fillId="0" borderId="10" xfId="6" applyNumberFormat="1" applyFont="1" applyFill="1" applyBorder="1" applyAlignment="1">
      <alignment vertical="center"/>
    </xf>
    <xf numFmtId="41" fontId="5" fillId="0" borderId="11" xfId="6" applyNumberFormat="1" applyFont="1" applyBorder="1"/>
    <xf numFmtId="41" fontId="5" fillId="0" borderId="0" xfId="6" applyNumberFormat="1" applyFont="1" applyFill="1" applyBorder="1" applyAlignment="1">
      <alignment horizontal="right" vertical="center"/>
    </xf>
    <xf numFmtId="9" fontId="41" fillId="0" borderId="0" xfId="2" applyFont="1"/>
    <xf numFmtId="9" fontId="41" fillId="0" borderId="0" xfId="6" applyNumberFormat="1" applyFont="1"/>
    <xf numFmtId="9" fontId="41" fillId="0" borderId="0" xfId="6" applyNumberFormat="1" applyFont="1" applyFill="1" applyBorder="1" applyAlignment="1">
      <alignment vertical="center"/>
    </xf>
    <xf numFmtId="0" fontId="5" fillId="0" borderId="0" xfId="6" applyFont="1" applyFill="1" applyBorder="1" applyAlignment="1">
      <alignment horizontal="center" vertical="center"/>
    </xf>
    <xf numFmtId="0" fontId="10" fillId="0" borderId="4" xfId="6" applyFont="1" applyFill="1" applyBorder="1" applyAlignment="1">
      <alignment vertical="center"/>
    </xf>
    <xf numFmtId="0" fontId="10" fillId="0" borderId="4" xfId="6" applyFont="1" applyFill="1" applyBorder="1" applyAlignment="1">
      <alignment horizontal="center" vertical="center"/>
    </xf>
    <xf numFmtId="41" fontId="5" fillId="0" borderId="4" xfId="6" applyNumberFormat="1" applyFont="1" applyFill="1" applyBorder="1" applyAlignment="1">
      <alignment vertical="center"/>
    </xf>
    <xf numFmtId="41" fontId="5" fillId="0" borderId="25" xfId="6" applyNumberFormat="1" applyFont="1" applyFill="1" applyBorder="1" applyAlignment="1">
      <alignment vertical="center"/>
    </xf>
    <xf numFmtId="41" fontId="10" fillId="0" borderId="26" xfId="6" applyNumberFormat="1" applyFont="1" applyFill="1" applyBorder="1" applyAlignment="1">
      <alignment vertical="center"/>
    </xf>
    <xf numFmtId="169" fontId="10" fillId="0" borderId="4" xfId="6" applyNumberFormat="1" applyFont="1" applyFill="1" applyBorder="1" applyAlignment="1">
      <alignment vertical="center"/>
    </xf>
    <xf numFmtId="41" fontId="10" fillId="0" borderId="4" xfId="6" applyNumberFormat="1" applyFont="1" applyFill="1" applyBorder="1" applyAlignment="1">
      <alignment vertical="center"/>
    </xf>
    <xf numFmtId="0" fontId="10" fillId="0" borderId="0" xfId="6" applyFont="1" applyFill="1" applyBorder="1" applyAlignment="1">
      <alignment horizontal="left" vertical="center"/>
    </xf>
    <xf numFmtId="41" fontId="10" fillId="0" borderId="11" xfId="6" applyNumberFormat="1" applyFont="1" applyFill="1" applyBorder="1" applyAlignment="1">
      <alignment vertical="center"/>
    </xf>
    <xf numFmtId="0" fontId="10" fillId="0" borderId="0" xfId="6" applyFont="1" applyFill="1" applyBorder="1" applyAlignment="1">
      <alignment vertical="center"/>
    </xf>
    <xf numFmtId="0" fontId="22" fillId="0" borderId="0" xfId="0" applyFont="1" applyFill="1"/>
    <xf numFmtId="165" fontId="10" fillId="0" borderId="11" xfId="1" applyNumberFormat="1" applyFont="1" applyFill="1" applyBorder="1" applyAlignment="1">
      <alignment vertical="center"/>
    </xf>
    <xf numFmtId="0" fontId="5" fillId="0" borderId="27" xfId="6" applyFont="1" applyFill="1" applyBorder="1" applyAlignment="1">
      <alignment horizontal="left" vertical="center"/>
    </xf>
    <xf numFmtId="0" fontId="10" fillId="0" borderId="27" xfId="6" applyFont="1" applyFill="1" applyBorder="1" applyAlignment="1">
      <alignment horizontal="center" vertical="center"/>
    </xf>
    <xf numFmtId="165" fontId="13" fillId="0" borderId="27" xfId="1" applyNumberFormat="1" applyFont="1" applyFill="1" applyBorder="1" applyAlignment="1">
      <alignment vertical="center"/>
    </xf>
    <xf numFmtId="165" fontId="13" fillId="0" borderId="28" xfId="1" applyNumberFormat="1" applyFont="1" applyFill="1" applyBorder="1" applyAlignment="1">
      <alignment vertical="center"/>
    </xf>
    <xf numFmtId="165" fontId="13" fillId="0" borderId="0" xfId="1" applyNumberFormat="1" applyFont="1" applyFill="1" applyBorder="1" applyAlignment="1">
      <alignment vertical="center"/>
    </xf>
    <xf numFmtId="0" fontId="5" fillId="0" borderId="0" xfId="6" applyFont="1" applyFill="1" applyBorder="1" applyAlignment="1">
      <alignment horizontal="left" vertical="center"/>
    </xf>
    <xf numFmtId="165" fontId="5" fillId="0" borderId="0" xfId="1" applyNumberFormat="1" applyFont="1" applyFill="1" applyBorder="1" applyAlignment="1">
      <alignment vertical="center"/>
    </xf>
    <xf numFmtId="0" fontId="10" fillId="0" borderId="30" xfId="6" applyFont="1" applyFill="1" applyBorder="1" applyAlignment="1">
      <alignment horizontal="left" vertical="center"/>
    </xf>
    <xf numFmtId="0" fontId="10" fillId="0" borderId="30" xfId="6" applyFont="1" applyFill="1" applyBorder="1" applyAlignment="1">
      <alignment horizontal="center" vertical="center"/>
    </xf>
    <xf numFmtId="41" fontId="5" fillId="0" borderId="30" xfId="6" applyNumberFormat="1" applyFont="1" applyFill="1" applyBorder="1" applyAlignment="1">
      <alignment vertical="center"/>
    </xf>
    <xf numFmtId="41" fontId="5" fillId="0" borderId="31" xfId="6" applyNumberFormat="1" applyFont="1" applyFill="1" applyBorder="1" applyAlignment="1">
      <alignment vertical="center"/>
    </xf>
    <xf numFmtId="165" fontId="10" fillId="0" borderId="32" xfId="1" applyNumberFormat="1" applyFont="1" applyFill="1" applyBorder="1" applyAlignment="1">
      <alignment vertical="center"/>
    </xf>
    <xf numFmtId="165" fontId="10" fillId="0" borderId="30" xfId="1" applyNumberFormat="1" applyFont="1" applyFill="1" applyBorder="1" applyAlignment="1">
      <alignment vertical="center"/>
    </xf>
    <xf numFmtId="165" fontId="10" fillId="0" borderId="0" xfId="1" applyNumberFormat="1" applyFont="1" applyFill="1" applyBorder="1" applyAlignment="1">
      <alignment vertical="center"/>
    </xf>
    <xf numFmtId="0" fontId="35" fillId="0" borderId="0" xfId="6" applyFont="1" applyBorder="1" applyAlignment="1">
      <alignment vertical="center"/>
    </xf>
    <xf numFmtId="0" fontId="5" fillId="0" borderId="0" xfId="6" applyFont="1" applyFill="1" applyBorder="1"/>
    <xf numFmtId="0" fontId="5" fillId="0" borderId="0" xfId="6" applyFont="1" applyFill="1" applyBorder="1" applyAlignment="1">
      <alignment horizontal="center"/>
    </xf>
    <xf numFmtId="41" fontId="5" fillId="0" borderId="11" xfId="6" applyNumberFormat="1" applyFont="1" applyFill="1" applyBorder="1" applyAlignment="1">
      <alignment vertical="center"/>
    </xf>
    <xf numFmtId="41" fontId="13" fillId="0" borderId="11" xfId="6" applyNumberFormat="1" applyFont="1" applyFill="1" applyBorder="1" applyAlignment="1">
      <alignment horizontal="right" vertical="center"/>
    </xf>
    <xf numFmtId="41" fontId="13" fillId="0" borderId="0" xfId="6" applyNumberFormat="1" applyFont="1" applyFill="1" applyBorder="1" applyAlignment="1">
      <alignment horizontal="right" vertical="center"/>
    </xf>
    <xf numFmtId="41" fontId="22" fillId="0" borderId="0" xfId="6" applyNumberFormat="1" applyFont="1" applyFill="1"/>
    <xf numFmtId="169" fontId="13" fillId="0" borderId="33" xfId="6" applyNumberFormat="1" applyFont="1" applyFill="1" applyBorder="1" applyAlignment="1">
      <alignment vertical="center"/>
    </xf>
    <xf numFmtId="170" fontId="12" fillId="0" borderId="0" xfId="6" applyNumberFormat="1" applyFont="1" applyFill="1" applyBorder="1" applyAlignment="1">
      <alignment vertical="center"/>
    </xf>
    <xf numFmtId="41" fontId="5" fillId="0" borderId="21" xfId="6" applyNumberFormat="1" applyFont="1" applyBorder="1" applyAlignment="1">
      <alignment vertical="center"/>
    </xf>
    <xf numFmtId="0" fontId="5" fillId="0" borderId="21" xfId="6" applyFont="1" applyFill="1" applyBorder="1" applyAlignment="1">
      <alignment horizontal="center" vertical="center"/>
    </xf>
    <xf numFmtId="41" fontId="5" fillId="0" borderId="21" xfId="6" applyNumberFormat="1" applyFont="1" applyFill="1" applyBorder="1" applyAlignment="1">
      <alignment vertical="center"/>
    </xf>
    <xf numFmtId="41" fontId="5" fillId="0" borderId="22" xfId="6" applyNumberFormat="1" applyFont="1" applyFill="1" applyBorder="1" applyAlignment="1">
      <alignment horizontal="right" vertical="center"/>
    </xf>
    <xf numFmtId="41" fontId="42" fillId="26" borderId="23" xfId="6" applyNumberFormat="1" applyFont="1" applyFill="1" applyBorder="1" applyAlignment="1">
      <alignment vertical="center"/>
    </xf>
    <xf numFmtId="41" fontId="10" fillId="0" borderId="21" xfId="6" applyNumberFormat="1" applyFont="1" applyFill="1" applyBorder="1" applyAlignment="1">
      <alignment vertical="center"/>
    </xf>
    <xf numFmtId="41" fontId="10" fillId="0" borderId="10" xfId="6" applyNumberFormat="1" applyFont="1" applyFill="1" applyBorder="1" applyAlignment="1">
      <alignment vertical="center"/>
    </xf>
    <xf numFmtId="41" fontId="5" fillId="0" borderId="11" xfId="6" applyNumberFormat="1" applyFont="1" applyBorder="1" applyAlignment="1">
      <alignment vertical="center"/>
    </xf>
    <xf numFmtId="41" fontId="5" fillId="0" borderId="29" xfId="6" applyNumberFormat="1" applyFont="1" applyBorder="1" applyAlignment="1">
      <alignment vertical="center"/>
    </xf>
    <xf numFmtId="168" fontId="10" fillId="24" borderId="21" xfId="7" quotePrefix="1" applyNumberFormat="1" applyFont="1" applyFill="1" applyBorder="1" applyAlignment="1">
      <alignment horizontal="left" vertical="center"/>
    </xf>
    <xf numFmtId="168" fontId="10" fillId="24" borderId="21" xfId="7" quotePrefix="1" applyNumberFormat="1" applyFont="1" applyFill="1" applyBorder="1" applyAlignment="1">
      <alignment horizontal="center" vertical="center"/>
    </xf>
    <xf numFmtId="168" fontId="10" fillId="24" borderId="34" xfId="7" quotePrefix="1" applyNumberFormat="1" applyFont="1" applyFill="1" applyBorder="1" applyAlignment="1">
      <alignment horizontal="center" vertical="center"/>
    </xf>
    <xf numFmtId="41" fontId="5" fillId="0" borderId="0" xfId="0" applyNumberFormat="1" applyFont="1" applyFill="1" applyBorder="1" applyAlignment="1">
      <alignment vertical="center"/>
    </xf>
    <xf numFmtId="0" fontId="10" fillId="0" borderId="35" xfId="6" applyFont="1" applyFill="1" applyBorder="1" applyAlignment="1">
      <alignment horizontal="left" vertical="center"/>
    </xf>
    <xf numFmtId="0" fontId="10" fillId="0" borderId="35" xfId="6" applyFont="1" applyFill="1" applyBorder="1" applyAlignment="1">
      <alignment horizontal="center" vertical="center"/>
    </xf>
    <xf numFmtId="41" fontId="5" fillId="0" borderId="35" xfId="6" applyNumberFormat="1" applyFont="1" applyFill="1" applyBorder="1" applyAlignment="1">
      <alignment vertical="center"/>
    </xf>
    <xf numFmtId="41" fontId="5" fillId="0" borderId="36" xfId="6" applyNumberFormat="1" applyFont="1" applyFill="1" applyBorder="1" applyAlignment="1">
      <alignment vertical="center"/>
    </xf>
    <xf numFmtId="41" fontId="10" fillId="0" borderId="37" xfId="6" applyNumberFormat="1" applyFont="1" applyBorder="1" applyAlignment="1">
      <alignment vertical="center"/>
    </xf>
    <xf numFmtId="41" fontId="10" fillId="0" borderId="35" xfId="6" applyNumberFormat="1" applyFont="1" applyBorder="1" applyAlignment="1">
      <alignment vertical="center"/>
    </xf>
    <xf numFmtId="41" fontId="13" fillId="0" borderId="0" xfId="6" applyNumberFormat="1" applyFont="1" applyAlignment="1">
      <alignment vertical="center"/>
    </xf>
    <xf numFmtId="41" fontId="43" fillId="0" borderId="0" xfId="6" applyNumberFormat="1" applyFont="1" applyAlignment="1">
      <alignment vertical="center"/>
    </xf>
    <xf numFmtId="171" fontId="5" fillId="0" borderId="0" xfId="7" applyNumberFormat="1" applyFont="1" applyFill="1" applyBorder="1" applyAlignment="1">
      <alignment horizontal="right" vertical="center"/>
    </xf>
    <xf numFmtId="41" fontId="13" fillId="0" borderId="0" xfId="6" applyNumberFormat="1" applyFont="1" applyFill="1" applyBorder="1" applyAlignment="1">
      <alignment vertical="center"/>
    </xf>
    <xf numFmtId="41" fontId="5" fillId="0" borderId="0" xfId="6" applyNumberFormat="1" applyFont="1" applyAlignment="1">
      <alignment horizontal="right" vertical="center"/>
    </xf>
    <xf numFmtId="0" fontId="10" fillId="0" borderId="38" xfId="6" applyFont="1" applyFill="1" applyBorder="1" applyAlignment="1">
      <alignment horizontal="left" vertical="center" indent="1"/>
    </xf>
    <xf numFmtId="168" fontId="17" fillId="0" borderId="4" xfId="7" quotePrefix="1" applyNumberFormat="1" applyFont="1" applyFill="1" applyBorder="1" applyAlignment="1">
      <alignment horizontal="center" vertical="center"/>
    </xf>
    <xf numFmtId="166" fontId="42" fillId="26" borderId="39" xfId="6" applyNumberFormat="1" applyFont="1" applyFill="1" applyBorder="1" applyAlignment="1">
      <alignment vertical="center"/>
    </xf>
    <xf numFmtId="41" fontId="38" fillId="0" borderId="10" xfId="7" quotePrefix="1" applyNumberFormat="1" applyFont="1" applyFill="1" applyBorder="1" applyAlignment="1">
      <alignment horizontal="center" vertical="center"/>
    </xf>
    <xf numFmtId="0" fontId="0" fillId="0" borderId="29" xfId="0" applyBorder="1"/>
    <xf numFmtId="169" fontId="13" fillId="0" borderId="0" xfId="7" quotePrefix="1" applyNumberFormat="1" applyFont="1" applyFill="1" applyBorder="1" applyAlignment="1">
      <alignment horizontal="center" vertical="center"/>
    </xf>
    <xf numFmtId="169" fontId="13" fillId="0" borderId="0" xfId="7" quotePrefix="1" applyNumberFormat="1" applyFont="1" applyFill="1" applyBorder="1" applyAlignment="1">
      <alignment horizontal="right" vertical="center"/>
    </xf>
    <xf numFmtId="41" fontId="10" fillId="0" borderId="0" xfId="7" quotePrefix="1" applyNumberFormat="1" applyFont="1" applyFill="1" applyBorder="1" applyAlignment="1">
      <alignment horizontal="center" vertical="center"/>
    </xf>
    <xf numFmtId="0" fontId="10" fillId="0" borderId="40" xfId="6" applyFont="1" applyFill="1" applyBorder="1" applyAlignment="1">
      <alignment horizontal="left" vertical="center" indent="1"/>
    </xf>
    <xf numFmtId="168" fontId="17" fillId="0" borderId="0" xfId="7" quotePrefix="1" applyNumberFormat="1" applyFont="1" applyFill="1" applyBorder="1" applyAlignment="1">
      <alignment horizontal="center" vertical="center"/>
    </xf>
    <xf numFmtId="166" fontId="42" fillId="0" borderId="29" xfId="6" applyNumberFormat="1" applyFont="1" applyFill="1" applyBorder="1" applyAlignment="1">
      <alignment vertical="center"/>
    </xf>
    <xf numFmtId="41" fontId="38" fillId="0" borderId="0" xfId="7" quotePrefix="1" applyNumberFormat="1" applyFont="1" applyFill="1" applyBorder="1" applyAlignment="1">
      <alignment horizontal="center" vertical="center"/>
    </xf>
    <xf numFmtId="0" fontId="10" fillId="0" borderId="41" xfId="6" applyFont="1" applyFill="1" applyBorder="1" applyAlignment="1">
      <alignment horizontal="left" vertical="center" indent="1"/>
    </xf>
    <xf numFmtId="168" fontId="17" fillId="0" borderId="3" xfId="7" quotePrefix="1" applyNumberFormat="1" applyFont="1" applyFill="1" applyBorder="1" applyAlignment="1">
      <alignment horizontal="center" vertical="center"/>
    </xf>
    <xf numFmtId="172" fontId="42" fillId="26" borderId="42" xfId="1" applyNumberFormat="1" applyFont="1" applyFill="1" applyBorder="1" applyAlignment="1">
      <alignment vertical="center"/>
    </xf>
    <xf numFmtId="41" fontId="38" fillId="0" borderId="10" xfId="6" applyNumberFormat="1" applyFont="1" applyBorder="1" applyAlignment="1">
      <alignment vertical="center"/>
    </xf>
    <xf numFmtId="169" fontId="5" fillId="0" borderId="0" xfId="6" applyNumberFormat="1" applyFont="1" applyBorder="1" applyAlignment="1">
      <alignment vertical="center"/>
    </xf>
    <xf numFmtId="169" fontId="5" fillId="0" borderId="0" xfId="6" applyNumberFormat="1" applyFont="1" applyBorder="1" applyAlignment="1">
      <alignment horizontal="right" vertical="center"/>
    </xf>
    <xf numFmtId="9" fontId="41" fillId="0" borderId="0" xfId="6" applyNumberFormat="1" applyFont="1" applyBorder="1" applyAlignment="1">
      <alignment vertical="center"/>
    </xf>
    <xf numFmtId="169" fontId="5" fillId="0" borderId="11" xfId="6" applyNumberFormat="1" applyFont="1" applyBorder="1" applyAlignment="1">
      <alignment vertical="center"/>
    </xf>
    <xf numFmtId="0" fontId="0" fillId="0" borderId="0" xfId="0" applyAlignment="1">
      <alignment horizontal="right"/>
    </xf>
    <xf numFmtId="0" fontId="34" fillId="0" borderId="0" xfId="6"/>
    <xf numFmtId="41" fontId="5" fillId="0" borderId="10" xfId="6" applyNumberFormat="1" applyFont="1" applyBorder="1"/>
    <xf numFmtId="172" fontId="3" fillId="23" borderId="8" xfId="1" applyNumberFormat="1" applyFont="1" applyFill="1" applyBorder="1" applyAlignment="1">
      <alignment horizontal="center" vertical="center"/>
    </xf>
    <xf numFmtId="165" fontId="41" fillId="0" borderId="11" xfId="1" applyNumberFormat="1" applyFont="1" applyBorder="1"/>
    <xf numFmtId="41" fontId="10" fillId="0" borderId="8" xfId="6" applyNumberFormat="1" applyFont="1" applyBorder="1"/>
    <xf numFmtId="41" fontId="10" fillId="0" borderId="8" xfId="6" applyNumberFormat="1" applyFont="1" applyBorder="1" applyAlignment="1">
      <alignment vertical="center"/>
    </xf>
    <xf numFmtId="166" fontId="41" fillId="0" borderId="11" xfId="6" applyNumberFormat="1" applyFont="1" applyBorder="1"/>
    <xf numFmtId="166" fontId="5" fillId="0" borderId="8" xfId="2" applyNumberFormat="1" applyFont="1" applyBorder="1"/>
    <xf numFmtId="166" fontId="5" fillId="0" borderId="8" xfId="2" applyNumberFormat="1" applyFont="1" applyBorder="1" applyAlignment="1">
      <alignment vertical="center"/>
    </xf>
    <xf numFmtId="165" fontId="5" fillId="0" borderId="0" xfId="1" applyNumberFormat="1" applyFont="1" applyBorder="1"/>
    <xf numFmtId="0" fontId="6" fillId="0" borderId="0" xfId="1162" applyFont="1"/>
    <xf numFmtId="0" fontId="33" fillId="0" borderId="0" xfId="3" applyFont="1" applyAlignment="1">
      <alignment horizontal="left" vertical="center"/>
    </xf>
    <xf numFmtId="0" fontId="6" fillId="0" borderId="0" xfId="1162" applyFont="1" applyFill="1" applyBorder="1" applyAlignment="1">
      <alignment wrapText="1"/>
    </xf>
    <xf numFmtId="0" fontId="6" fillId="0" borderId="0" xfId="1162" applyFont="1" applyFill="1" applyBorder="1"/>
    <xf numFmtId="0" fontId="6" fillId="0" borderId="0" xfId="1162" applyFont="1" applyAlignment="1"/>
    <xf numFmtId="0" fontId="9" fillId="0" borderId="0" xfId="0" applyFont="1" applyAlignment="1">
      <alignment horizontal="left" vertical="center"/>
    </xf>
    <xf numFmtId="0" fontId="146" fillId="0" borderId="0" xfId="1162" applyFont="1" applyAlignment="1" applyProtection="1">
      <alignment horizontal="left"/>
    </xf>
    <xf numFmtId="0" fontId="15" fillId="0" borderId="0" xfId="1162" applyFont="1" applyProtection="1"/>
    <xf numFmtId="0" fontId="15" fillId="0" borderId="0" xfId="1162" applyFont="1" applyAlignment="1" applyProtection="1">
      <alignment horizontal="center"/>
    </xf>
    <xf numFmtId="0" fontId="15" fillId="0" borderId="0" xfId="1162" applyFont="1" applyFill="1" applyBorder="1" applyProtection="1"/>
    <xf numFmtId="0" fontId="15" fillId="0" borderId="0" xfId="1162" applyFont="1" applyAlignment="1" applyProtection="1">
      <alignment horizontal="left"/>
    </xf>
    <xf numFmtId="3" fontId="9" fillId="0" borderId="0" xfId="1162" applyNumberFormat="1" applyFont="1" applyFill="1" applyBorder="1" applyProtection="1">
      <protection locked="0"/>
    </xf>
    <xf numFmtId="0" fontId="6" fillId="0" borderId="0" xfId="1162" applyFont="1" applyAlignment="1" applyProtection="1">
      <alignment wrapText="1"/>
    </xf>
    <xf numFmtId="0" fontId="15" fillId="65" borderId="8" xfId="1162" applyFont="1" applyFill="1" applyBorder="1" applyAlignment="1" applyProtection="1">
      <alignment horizontal="left" wrapText="1"/>
    </xf>
    <xf numFmtId="0" fontId="15" fillId="65" borderId="8" xfId="1162" applyFont="1" applyFill="1" applyBorder="1" applyAlignment="1" applyProtection="1">
      <alignment horizontal="center" wrapText="1"/>
    </xf>
    <xf numFmtId="0" fontId="15" fillId="85" borderId="8" xfId="1162" applyFont="1" applyFill="1" applyBorder="1" applyAlignment="1" applyProtection="1">
      <alignment horizontal="center" wrapText="1"/>
    </xf>
    <xf numFmtId="0" fontId="15" fillId="24" borderId="8" xfId="1162" applyFont="1" applyFill="1" applyBorder="1" applyAlignment="1" applyProtection="1">
      <alignment horizontal="center" wrapText="1"/>
    </xf>
    <xf numFmtId="0" fontId="147" fillId="24" borderId="8" xfId="1162" applyFont="1" applyFill="1" applyBorder="1" applyAlignment="1" applyProtection="1">
      <alignment horizontal="center" wrapText="1"/>
    </xf>
    <xf numFmtId="0" fontId="15" fillId="86" borderId="8" xfId="1162" applyFont="1" applyFill="1" applyBorder="1" applyAlignment="1" applyProtection="1">
      <alignment horizontal="center" wrapText="1"/>
    </xf>
    <xf numFmtId="0" fontId="15" fillId="22" borderId="8" xfId="1162" applyFont="1" applyFill="1" applyBorder="1" applyAlignment="1" applyProtection="1">
      <alignment horizontal="center" wrapText="1"/>
    </xf>
    <xf numFmtId="0" fontId="10" fillId="87" borderId="8" xfId="1162" applyFont="1" applyFill="1" applyBorder="1" applyAlignment="1" applyProtection="1">
      <alignment horizontal="center" wrapText="1"/>
    </xf>
    <xf numFmtId="0" fontId="10" fillId="0" borderId="0" xfId="1162" applyFont="1" applyFill="1" applyBorder="1" applyAlignment="1" applyProtection="1">
      <alignment horizontal="center" wrapText="1"/>
    </xf>
    <xf numFmtId="0" fontId="148" fillId="88" borderId="8" xfId="1162" applyFont="1" applyFill="1" applyBorder="1" applyAlignment="1" applyProtection="1">
      <alignment horizontal="center" wrapText="1"/>
    </xf>
    <xf numFmtId="0" fontId="6" fillId="0" borderId="0" xfId="1162" applyFont="1" applyAlignment="1">
      <alignment wrapText="1"/>
    </xf>
    <xf numFmtId="0" fontId="6" fillId="0" borderId="0" xfId="1162" applyFont="1" applyProtection="1"/>
    <xf numFmtId="0" fontId="10" fillId="89" borderId="0" xfId="1162" applyFont="1" applyFill="1" applyProtection="1"/>
    <xf numFmtId="0" fontId="6" fillId="0" borderId="8" xfId="1162" applyFont="1" applyBorder="1" applyAlignment="1" applyProtection="1">
      <alignment horizontal="left"/>
    </xf>
    <xf numFmtId="207" fontId="15" fillId="0" borderId="8" xfId="646" applyNumberFormat="1" applyFont="1" applyFill="1" applyBorder="1" applyProtection="1">
      <protection locked="0"/>
    </xf>
    <xf numFmtId="165" fontId="13" fillId="0" borderId="8" xfId="1" applyNumberFormat="1" applyFont="1" applyFill="1" applyBorder="1" applyProtection="1">
      <protection locked="0"/>
    </xf>
    <xf numFmtId="9" fontId="149" fillId="0" borderId="8" xfId="1391" applyFont="1" applyBorder="1" applyProtection="1">
      <protection locked="0"/>
    </xf>
    <xf numFmtId="165" fontId="12" fillId="0" borderId="8" xfId="1" applyNumberFormat="1" applyFont="1" applyFill="1" applyBorder="1" applyProtection="1">
      <protection locked="0"/>
    </xf>
    <xf numFmtId="9" fontId="150" fillId="24" borderId="8" xfId="1391" applyFont="1" applyFill="1" applyBorder="1" applyAlignment="1" applyProtection="1">
      <alignment horizontal="center"/>
    </xf>
    <xf numFmtId="9" fontId="151" fillId="86" borderId="8" xfId="1391" applyFont="1" applyFill="1" applyBorder="1" applyProtection="1"/>
    <xf numFmtId="9" fontId="152" fillId="22" borderId="8" xfId="1391" applyFont="1" applyFill="1" applyBorder="1" applyProtection="1"/>
    <xf numFmtId="9" fontId="41" fillId="0" borderId="0" xfId="1391" applyFont="1" applyFill="1" applyBorder="1" applyProtection="1"/>
    <xf numFmtId="165" fontId="5" fillId="0" borderId="8" xfId="1" applyNumberFormat="1" applyFont="1" applyBorder="1" applyProtection="1"/>
    <xf numFmtId="165" fontId="6" fillId="0" borderId="8" xfId="1" applyNumberFormat="1" applyFont="1" applyFill="1" applyBorder="1" applyProtection="1">
      <protection locked="0"/>
    </xf>
    <xf numFmtId="166" fontId="150" fillId="24" borderId="8" xfId="1391" applyNumberFormat="1" applyFont="1" applyFill="1" applyBorder="1" applyAlignment="1" applyProtection="1">
      <alignment horizontal="center"/>
    </xf>
    <xf numFmtId="166" fontId="150" fillId="86" borderId="8" xfId="1391" applyNumberFormat="1" applyFont="1" applyFill="1" applyBorder="1" applyAlignment="1" applyProtection="1">
      <alignment horizontal="center"/>
    </xf>
    <xf numFmtId="166" fontId="5" fillId="22" borderId="8" xfId="1391" applyNumberFormat="1" applyFont="1" applyFill="1" applyBorder="1" applyAlignment="1" applyProtection="1">
      <alignment horizontal="center"/>
    </xf>
    <xf numFmtId="166" fontId="5" fillId="87" borderId="8" xfId="2" applyNumberFormat="1" applyFont="1" applyFill="1" applyBorder="1" applyAlignment="1" applyProtection="1">
      <alignment horizontal="center" wrapText="1"/>
    </xf>
    <xf numFmtId="9" fontId="5" fillId="22" borderId="8" xfId="1391" applyFont="1" applyFill="1" applyBorder="1" applyAlignment="1" applyProtection="1">
      <alignment horizontal="center"/>
    </xf>
    <xf numFmtId="165" fontId="15" fillId="0" borderId="0" xfId="1" applyNumberFormat="1" applyFont="1" applyProtection="1"/>
    <xf numFmtId="165" fontId="15" fillId="65" borderId="8" xfId="1" applyNumberFormat="1" applyFont="1" applyFill="1" applyBorder="1" applyAlignment="1" applyProtection="1">
      <alignment horizontal="left"/>
    </xf>
    <xf numFmtId="165" fontId="15" fillId="65" borderId="8" xfId="1" applyNumberFormat="1" applyFont="1" applyFill="1" applyBorder="1" applyProtection="1"/>
    <xf numFmtId="165" fontId="15" fillId="85" borderId="8" xfId="1" applyNumberFormat="1" applyFont="1" applyFill="1" applyBorder="1" applyProtection="1"/>
    <xf numFmtId="165" fontId="15" fillId="24" borderId="8" xfId="1" applyNumberFormat="1" applyFont="1" applyFill="1" applyBorder="1" applyProtection="1"/>
    <xf numFmtId="165" fontId="15" fillId="86" borderId="8" xfId="1" applyNumberFormat="1" applyFont="1" applyFill="1" applyBorder="1" applyProtection="1"/>
    <xf numFmtId="165" fontId="15" fillId="22" borderId="8" xfId="1" applyNumberFormat="1" applyFont="1" applyFill="1" applyBorder="1" applyProtection="1"/>
    <xf numFmtId="165" fontId="10" fillId="87" borderId="8" xfId="1" applyNumberFormat="1" applyFont="1" applyFill="1" applyBorder="1" applyAlignment="1" applyProtection="1">
      <alignment horizontal="center"/>
    </xf>
    <xf numFmtId="165" fontId="3" fillId="0" borderId="0" xfId="1" applyNumberFormat="1" applyFont="1" applyFill="1" applyBorder="1" applyProtection="1"/>
    <xf numFmtId="165" fontId="148" fillId="88" borderId="8" xfId="1" applyNumberFormat="1" applyFont="1" applyFill="1" applyBorder="1" applyProtection="1"/>
    <xf numFmtId="165" fontId="15" fillId="0" borderId="0" xfId="1" applyNumberFormat="1" applyFont="1"/>
    <xf numFmtId="0" fontId="6" fillId="0" borderId="0" xfId="1162" applyFont="1" applyAlignment="1" applyProtection="1">
      <alignment horizontal="left"/>
    </xf>
    <xf numFmtId="0" fontId="6" fillId="0" borderId="0" xfId="1162" applyFont="1" applyFill="1" applyBorder="1" applyProtection="1"/>
    <xf numFmtId="0" fontId="6" fillId="0" borderId="0" xfId="1162" applyFont="1" applyFill="1" applyBorder="1" applyAlignment="1">
      <alignment horizontal="left" wrapText="1"/>
    </xf>
    <xf numFmtId="0" fontId="6" fillId="0" borderId="0" xfId="1162" applyFont="1" applyFill="1" applyBorder="1" applyAlignment="1"/>
    <xf numFmtId="0" fontId="3" fillId="0" borderId="0" xfId="1162" applyFont="1" applyFill="1" applyBorder="1" applyAlignment="1" applyProtection="1">
      <alignment horizontal="center"/>
    </xf>
    <xf numFmtId="0" fontId="15" fillId="0" borderId="8" xfId="1162" applyFont="1" applyFill="1" applyBorder="1" applyAlignment="1" applyProtection="1">
      <alignment horizontal="left"/>
    </xf>
    <xf numFmtId="0" fontId="6" fillId="0" borderId="8" xfId="1162" applyFont="1" applyFill="1" applyBorder="1" applyProtection="1"/>
    <xf numFmtId="0" fontId="41" fillId="90" borderId="8" xfId="1162" applyFont="1" applyFill="1" applyBorder="1" applyAlignment="1" applyProtection="1">
      <alignment horizontal="center"/>
      <protection locked="0"/>
    </xf>
    <xf numFmtId="0" fontId="153" fillId="91" borderId="8" xfId="1162" applyFont="1" applyFill="1" applyBorder="1" applyProtection="1"/>
    <xf numFmtId="0" fontId="12" fillId="0" borderId="8" xfId="1162" applyFont="1" applyFill="1" applyBorder="1" applyAlignment="1" applyProtection="1">
      <alignment horizontal="center"/>
      <protection locked="0"/>
    </xf>
    <xf numFmtId="0" fontId="154" fillId="2" borderId="8" xfId="1162" applyFont="1" applyFill="1" applyBorder="1" applyProtection="1"/>
    <xf numFmtId="0" fontId="154" fillId="0" borderId="0" xfId="1162" applyFont="1" applyFill="1" applyBorder="1" applyProtection="1"/>
    <xf numFmtId="207" fontId="41" fillId="90" borderId="8" xfId="646" applyNumberFormat="1" applyFont="1" applyFill="1" applyBorder="1" applyAlignment="1" applyProtection="1">
      <alignment horizontal="center"/>
    </xf>
    <xf numFmtId="0" fontId="153" fillId="90" borderId="8" xfId="1162" applyFont="1" applyFill="1" applyBorder="1" applyProtection="1"/>
    <xf numFmtId="207" fontId="41" fillId="2" borderId="8" xfId="646" applyNumberFormat="1" applyFont="1" applyFill="1" applyBorder="1" applyProtection="1"/>
    <xf numFmtId="207" fontId="41" fillId="2" borderId="8" xfId="646" applyNumberFormat="1" applyFont="1" applyFill="1" applyBorder="1" applyAlignment="1" applyProtection="1">
      <alignment horizontal="center"/>
    </xf>
    <xf numFmtId="0" fontId="154" fillId="2" borderId="8" xfId="1162" applyFont="1" applyFill="1" applyBorder="1" applyAlignment="1" applyProtection="1">
      <alignment horizontal="left"/>
    </xf>
    <xf numFmtId="0" fontId="3" fillId="2" borderId="63" xfId="1162" applyFont="1" applyFill="1" applyBorder="1" applyProtection="1"/>
    <xf numFmtId="207" fontId="15" fillId="0" borderId="8" xfId="1162" applyNumberFormat="1" applyFont="1" applyFill="1" applyBorder="1" applyAlignment="1" applyProtection="1">
      <alignment horizontal="center"/>
    </xf>
    <xf numFmtId="0" fontId="6" fillId="0" borderId="8" xfId="1162" applyFont="1" applyFill="1" applyBorder="1" applyAlignment="1" applyProtection="1">
      <alignment horizontal="left"/>
    </xf>
    <xf numFmtId="0" fontId="3" fillId="2" borderId="8" xfId="1162" applyFont="1" applyFill="1" applyBorder="1" applyProtection="1"/>
    <xf numFmtId="0" fontId="15" fillId="85" borderId="8" xfId="1162" applyFont="1" applyFill="1" applyBorder="1" applyAlignment="1" applyProtection="1">
      <alignment horizontal="center"/>
    </xf>
    <xf numFmtId="0" fontId="148" fillId="92" borderId="8" xfId="1162" applyFont="1" applyFill="1" applyBorder="1" applyAlignment="1" applyProtection="1">
      <alignment horizontal="left"/>
    </xf>
    <xf numFmtId="0" fontId="148" fillId="92" borderId="8" xfId="1162" applyFont="1" applyFill="1" applyBorder="1" applyProtection="1"/>
    <xf numFmtId="0" fontId="3" fillId="2" borderId="8" xfId="1162" applyFont="1" applyFill="1" applyBorder="1" applyAlignment="1" applyProtection="1">
      <alignment horizontal="center"/>
      <protection locked="0"/>
    </xf>
    <xf numFmtId="0" fontId="3" fillId="0" borderId="0" xfId="1162" applyFont="1" applyFill="1" applyBorder="1" applyProtection="1"/>
    <xf numFmtId="0" fontId="41" fillId="2" borderId="8" xfId="1162" applyFont="1" applyFill="1" applyBorder="1" applyProtection="1"/>
    <xf numFmtId="207" fontId="12" fillId="0" borderId="8" xfId="646" applyNumberFormat="1" applyFont="1" applyFill="1" applyBorder="1" applyAlignment="1" applyProtection="1">
      <alignment horizontal="center"/>
      <protection locked="0"/>
    </xf>
    <xf numFmtId="0" fontId="155" fillId="0" borderId="0" xfId="1162" applyFont="1" applyProtection="1"/>
    <xf numFmtId="9" fontId="15" fillId="89" borderId="8" xfId="1391" applyFont="1" applyFill="1" applyBorder="1" applyAlignment="1" applyProtection="1">
      <alignment horizontal="center"/>
    </xf>
    <xf numFmtId="0" fontId="15" fillId="89" borderId="8" xfId="1162" applyFont="1" applyFill="1" applyBorder="1" applyAlignment="1" applyProtection="1">
      <alignment horizontal="center"/>
    </xf>
    <xf numFmtId="0" fontId="15" fillId="0" borderId="0" xfId="1162" applyFont="1" applyFill="1" applyBorder="1" applyAlignment="1" applyProtection="1">
      <alignment horizontal="center"/>
    </xf>
    <xf numFmtId="0" fontId="41" fillId="2" borderId="8" xfId="1162" applyFont="1" applyFill="1" applyBorder="1"/>
    <xf numFmtId="0" fontId="148" fillId="93" borderId="8" xfId="1162" applyFont="1" applyFill="1" applyBorder="1" applyAlignment="1" applyProtection="1">
      <alignment horizontal="center"/>
    </xf>
    <xf numFmtId="0" fontId="15" fillId="0" borderId="8" xfId="1162" applyFont="1" applyFill="1" applyBorder="1" applyAlignment="1" applyProtection="1">
      <alignment horizontal="left" indent="1"/>
    </xf>
    <xf numFmtId="166" fontId="6" fillId="85" borderId="8" xfId="1391" applyNumberFormat="1" applyFont="1" applyFill="1" applyBorder="1" applyAlignment="1" applyProtection="1">
      <alignment horizontal="right"/>
    </xf>
    <xf numFmtId="208" fontId="6" fillId="85" borderId="8" xfId="646" applyNumberFormat="1" applyFont="1" applyFill="1" applyBorder="1" applyAlignment="1" applyProtection="1">
      <alignment horizontal="center"/>
    </xf>
    <xf numFmtId="166" fontId="6" fillId="20" borderId="8" xfId="1391" applyNumberFormat="1" applyFont="1" applyFill="1" applyBorder="1" applyAlignment="1" applyProtection="1">
      <alignment horizontal="right"/>
    </xf>
    <xf numFmtId="208" fontId="6" fillId="85" borderId="8" xfId="646" applyNumberFormat="1" applyFont="1" applyFill="1" applyBorder="1" applyProtection="1"/>
    <xf numFmtId="166" fontId="6" fillId="20" borderId="8" xfId="1391" applyNumberFormat="1" applyFont="1" applyFill="1" applyBorder="1" applyAlignment="1" applyProtection="1">
      <alignment horizontal="center"/>
    </xf>
    <xf numFmtId="208" fontId="6" fillId="0" borderId="0" xfId="646" applyNumberFormat="1" applyFont="1" applyFill="1" applyBorder="1" applyProtection="1"/>
    <xf numFmtId="0" fontId="15" fillId="0" borderId="8" xfId="1162" applyFont="1" applyFill="1" applyBorder="1" applyProtection="1"/>
    <xf numFmtId="208" fontId="15" fillId="85" borderId="8" xfId="646" applyNumberFormat="1" applyFont="1" applyFill="1" applyBorder="1" applyProtection="1"/>
    <xf numFmtId="0" fontId="9" fillId="0" borderId="8" xfId="1162" applyFont="1" applyFill="1" applyBorder="1" applyAlignment="1" applyProtection="1">
      <alignment horizontal="center"/>
      <protection locked="0"/>
    </xf>
    <xf numFmtId="166" fontId="12" fillId="0" borderId="8" xfId="1391" applyNumberFormat="1" applyFont="1" applyFill="1" applyBorder="1" applyAlignment="1" applyProtection="1">
      <alignment horizontal="right"/>
      <protection locked="0"/>
    </xf>
    <xf numFmtId="44" fontId="6" fillId="85" borderId="8" xfId="646" applyFont="1" applyFill="1" applyBorder="1" applyAlignment="1" applyProtection="1">
      <alignment horizontal="center"/>
    </xf>
    <xf numFmtId="166" fontId="12" fillId="0" borderId="8" xfId="1391" applyNumberFormat="1" applyFont="1" applyFill="1" applyBorder="1" applyAlignment="1" applyProtection="1">
      <alignment horizontal="right"/>
    </xf>
    <xf numFmtId="44" fontId="6" fillId="85" borderId="8" xfId="646" applyFont="1" applyFill="1" applyBorder="1" applyProtection="1"/>
    <xf numFmtId="44" fontId="6" fillId="0" borderId="0" xfId="646" applyFont="1" applyFill="1" applyBorder="1" applyProtection="1"/>
    <xf numFmtId="0" fontId="15" fillId="0" borderId="8" xfId="1162" applyFont="1" applyFill="1" applyBorder="1" applyAlignment="1" applyProtection="1">
      <alignment horizontal="center"/>
    </xf>
    <xf numFmtId="0" fontId="15" fillId="0" borderId="8" xfId="1162" applyFont="1" applyBorder="1" applyAlignment="1" applyProtection="1">
      <alignment horizontal="center"/>
    </xf>
    <xf numFmtId="172" fontId="10" fillId="0" borderId="42" xfId="1" applyNumberFormat="1" applyFont="1" applyFill="1" applyBorder="1" applyAlignment="1">
      <alignment horizontal="center" vertical="center"/>
    </xf>
    <xf numFmtId="166" fontId="6" fillId="85" borderId="8" xfId="1391" applyNumberFormat="1" applyFont="1" applyFill="1" applyBorder="1" applyAlignment="1" applyProtection="1">
      <alignment horizontal="center"/>
    </xf>
    <xf numFmtId="0" fontId="15" fillId="25" borderId="8" xfId="1162" applyFont="1" applyFill="1" applyBorder="1" applyProtection="1"/>
    <xf numFmtId="208" fontId="15" fillId="25" borderId="8" xfId="646" applyNumberFormat="1" applyFont="1" applyFill="1" applyBorder="1" applyProtection="1"/>
    <xf numFmtId="0" fontId="15" fillId="0" borderId="0" xfId="1162" applyFont="1" applyFill="1" applyBorder="1" applyAlignment="1" applyProtection="1">
      <alignment horizontal="left"/>
    </xf>
    <xf numFmtId="166" fontId="6" fillId="0" borderId="0" xfId="1391" applyNumberFormat="1" applyFont="1" applyFill="1" applyBorder="1" applyAlignment="1" applyProtection="1">
      <alignment horizontal="center"/>
    </xf>
    <xf numFmtId="44" fontId="6" fillId="0" borderId="0" xfId="646" applyFont="1" applyFill="1" applyBorder="1" applyAlignment="1" applyProtection="1">
      <alignment horizontal="center"/>
    </xf>
    <xf numFmtId="10" fontId="6" fillId="0" borderId="0" xfId="1391" applyNumberFormat="1" applyFont="1" applyFill="1" applyBorder="1" applyAlignment="1" applyProtection="1">
      <alignment horizontal="center"/>
    </xf>
    <xf numFmtId="166" fontId="6" fillId="0" borderId="0" xfId="2" applyNumberFormat="1" applyFont="1" applyFill="1" applyBorder="1" applyAlignment="1" applyProtection="1">
      <alignment horizontal="center"/>
    </xf>
    <xf numFmtId="208" fontId="15" fillId="0" borderId="0" xfId="646" applyNumberFormat="1" applyFont="1" applyFill="1" applyBorder="1" applyProtection="1"/>
    <xf numFmtId="0" fontId="6" fillId="0" borderId="0" xfId="1162" applyFont="1" applyAlignment="1">
      <alignment horizontal="left"/>
    </xf>
    <xf numFmtId="0" fontId="6" fillId="0" borderId="0" xfId="1162" applyFont="1" applyFill="1" applyProtection="1"/>
    <xf numFmtId="208" fontId="15" fillId="85" borderId="0" xfId="646" applyNumberFormat="1" applyFont="1" applyFill="1" applyBorder="1" applyProtection="1"/>
    <xf numFmtId="172" fontId="10" fillId="0" borderId="0" xfId="1" applyNumberFormat="1" applyFont="1" applyFill="1" applyBorder="1" applyAlignment="1">
      <alignment horizontal="center" vertical="center"/>
    </xf>
    <xf numFmtId="165" fontId="6" fillId="0" borderId="0" xfId="1162" applyNumberFormat="1" applyFont="1" applyProtection="1"/>
    <xf numFmtId="0" fontId="15" fillId="0" borderId="38" xfId="1162" applyFont="1" applyBorder="1" applyProtection="1"/>
    <xf numFmtId="0" fontId="15" fillId="0" borderId="4" xfId="1162" applyFont="1" applyBorder="1" applyAlignment="1" applyProtection="1">
      <alignment horizontal="left"/>
    </xf>
    <xf numFmtId="0" fontId="15" fillId="0" borderId="4" xfId="1162" applyFont="1" applyBorder="1" applyProtection="1"/>
    <xf numFmtId="0" fontId="15" fillId="0" borderId="4" xfId="1162" applyFont="1" applyBorder="1" applyAlignment="1" applyProtection="1">
      <alignment horizontal="center"/>
    </xf>
    <xf numFmtId="0" fontId="15" fillId="0" borderId="39" xfId="1162" applyFont="1" applyBorder="1" applyProtection="1"/>
    <xf numFmtId="166" fontId="8" fillId="0" borderId="0" xfId="1162" applyNumberFormat="1" applyFont="1" applyAlignment="1" applyProtection="1">
      <alignment horizontal="center"/>
    </xf>
    <xf numFmtId="207" fontId="6" fillId="0" borderId="64" xfId="646" applyNumberFormat="1" applyFont="1" applyBorder="1" applyAlignment="1" applyProtection="1">
      <alignment horizontal="left"/>
    </xf>
    <xf numFmtId="207" fontId="6" fillId="0" borderId="64" xfId="646" applyNumberFormat="1" applyFont="1" applyBorder="1" applyProtection="1"/>
    <xf numFmtId="9" fontId="6" fillId="0" borderId="64" xfId="1391" applyNumberFormat="1" applyFont="1" applyBorder="1" applyAlignment="1" applyProtection="1">
      <alignment horizontal="center"/>
    </xf>
    <xf numFmtId="9" fontId="6" fillId="0" borderId="40" xfId="1391" applyNumberFormat="1" applyFont="1" applyBorder="1" applyAlignment="1" applyProtection="1">
      <alignment horizontal="center"/>
    </xf>
    <xf numFmtId="9" fontId="6" fillId="85" borderId="64" xfId="1391" applyNumberFormat="1" applyFont="1" applyFill="1" applyBorder="1" applyAlignment="1" applyProtection="1">
      <alignment horizontal="center"/>
    </xf>
    <xf numFmtId="9" fontId="6" fillId="85" borderId="0" xfId="1391" applyNumberFormat="1" applyFont="1" applyFill="1" applyBorder="1" applyAlignment="1" applyProtection="1">
      <alignment horizontal="center"/>
    </xf>
    <xf numFmtId="0" fontId="15" fillId="94" borderId="40" xfId="1162" applyFont="1" applyFill="1" applyBorder="1" applyAlignment="1" applyProtection="1">
      <alignment horizontal="center"/>
    </xf>
    <xf numFmtId="166" fontId="6" fillId="0" borderId="64" xfId="1391" applyNumberFormat="1" applyFont="1" applyBorder="1" applyAlignment="1" applyProtection="1">
      <alignment horizontal="center"/>
    </xf>
    <xf numFmtId="166" fontId="6" fillId="0" borderId="40" xfId="1391" applyNumberFormat="1" applyFont="1" applyBorder="1" applyAlignment="1" applyProtection="1">
      <alignment horizontal="center"/>
    </xf>
    <xf numFmtId="166" fontId="6" fillId="85" borderId="64" xfId="1391" applyNumberFormat="1" applyFont="1" applyFill="1" applyBorder="1" applyAlignment="1" applyProtection="1">
      <alignment horizontal="center"/>
    </xf>
    <xf numFmtId="166" fontId="6" fillId="85" borderId="0" xfId="1391" applyNumberFormat="1" applyFont="1" applyFill="1" applyBorder="1" applyAlignment="1" applyProtection="1">
      <alignment horizontal="center"/>
    </xf>
    <xf numFmtId="166" fontId="6" fillId="0" borderId="0" xfId="1162" applyNumberFormat="1" applyFont="1" applyBorder="1" applyAlignment="1" applyProtection="1">
      <alignment horizontal="center"/>
    </xf>
    <xf numFmtId="0" fontId="6" fillId="0" borderId="0" xfId="1162" applyFont="1" applyAlignment="1" applyProtection="1">
      <alignment horizontal="center"/>
    </xf>
    <xf numFmtId="207" fontId="5" fillId="0" borderId="64" xfId="646" applyNumberFormat="1" applyFont="1" applyBorder="1" applyAlignment="1" applyProtection="1">
      <alignment horizontal="left"/>
      <protection locked="0"/>
    </xf>
    <xf numFmtId="207" fontId="6" fillId="0" borderId="0" xfId="646" applyNumberFormat="1" applyFont="1" applyBorder="1" applyProtection="1"/>
    <xf numFmtId="166" fontId="6" fillId="0" borderId="0" xfId="1391" applyNumberFormat="1" applyFont="1" applyBorder="1" applyAlignment="1" applyProtection="1">
      <alignment horizontal="center"/>
    </xf>
    <xf numFmtId="0" fontId="15" fillId="86" borderId="40" xfId="1162" applyFont="1" applyFill="1" applyBorder="1" applyAlignment="1" applyProtection="1">
      <alignment horizontal="center"/>
    </xf>
    <xf numFmtId="0" fontId="6" fillId="0" borderId="41" xfId="1162" applyFont="1" applyBorder="1" applyProtection="1"/>
    <xf numFmtId="0" fontId="6" fillId="0" borderId="3" xfId="1162" applyFont="1" applyBorder="1" applyAlignment="1" applyProtection="1">
      <alignment horizontal="left"/>
    </xf>
    <xf numFmtId="0" fontId="6" fillId="0" borderId="3" xfId="1162" applyFont="1" applyBorder="1" applyProtection="1"/>
    <xf numFmtId="0" fontId="6" fillId="0" borderId="3" xfId="1162" applyFont="1" applyBorder="1" applyAlignment="1" applyProtection="1">
      <alignment horizontal="center"/>
    </xf>
    <xf numFmtId="0" fontId="6" fillId="0" borderId="42" xfId="1162" applyFont="1" applyBorder="1" applyProtection="1"/>
    <xf numFmtId="0" fontId="15" fillId="22" borderId="40" xfId="1162" applyFont="1" applyFill="1" applyBorder="1" applyAlignment="1" applyProtection="1">
      <alignment horizontal="center"/>
    </xf>
    <xf numFmtId="0" fontId="15" fillId="95" borderId="40" xfId="1162" applyFont="1" applyFill="1" applyBorder="1" applyAlignment="1" applyProtection="1">
      <alignment horizontal="center"/>
    </xf>
    <xf numFmtId="0" fontId="6" fillId="0" borderId="62" xfId="1162" applyFont="1" applyBorder="1" applyAlignment="1" applyProtection="1">
      <alignment horizontal="center" vertical="center"/>
    </xf>
    <xf numFmtId="169" fontId="13" fillId="0" borderId="0" xfId="6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 applyAlignment="1">
      <alignment horizontal="right" vertical="center"/>
    </xf>
    <xf numFmtId="165" fontId="5" fillId="0" borderId="0" xfId="1" applyNumberFormat="1" applyFont="1"/>
    <xf numFmtId="165" fontId="5" fillId="0" borderId="2" xfId="1" applyNumberFormat="1" applyFont="1" applyBorder="1"/>
    <xf numFmtId="165" fontId="5" fillId="0" borderId="2" xfId="1" applyNumberFormat="1" applyFont="1" applyBorder="1" applyAlignment="1">
      <alignment horizontal="center"/>
    </xf>
    <xf numFmtId="165" fontId="5" fillId="0" borderId="0" xfId="1" applyNumberFormat="1" applyFont="1" applyFill="1"/>
    <xf numFmtId="9" fontId="5" fillId="0" borderId="2" xfId="2" applyFont="1" applyBorder="1"/>
    <xf numFmtId="172" fontId="5" fillId="25" borderId="10" xfId="1" applyNumberFormat="1" applyFont="1" applyFill="1" applyBorder="1" applyAlignment="1">
      <alignment horizontal="center" vertical="center"/>
    </xf>
    <xf numFmtId="172" fontId="12" fillId="25" borderId="10" xfId="1" applyNumberFormat="1" applyFont="1" applyFill="1" applyBorder="1" applyAlignment="1">
      <alignment horizontal="center" vertical="center"/>
    </xf>
    <xf numFmtId="166" fontId="5" fillId="89" borderId="24" xfId="6" applyNumberFormat="1" applyFont="1" applyFill="1" applyBorder="1" applyAlignment="1">
      <alignment horizontal="right" vertical="center"/>
    </xf>
    <xf numFmtId="41" fontId="5" fillId="89" borderId="24" xfId="6" applyNumberFormat="1" applyFont="1" applyFill="1" applyBorder="1" applyAlignment="1">
      <alignment vertical="center"/>
    </xf>
    <xf numFmtId="166" fontId="10" fillId="0" borderId="11" xfId="6" applyNumberFormat="1" applyFont="1" applyFill="1" applyBorder="1" applyAlignment="1">
      <alignment vertical="center"/>
    </xf>
    <xf numFmtId="41" fontId="5" fillId="0" borderId="11" xfId="6" applyNumberFormat="1" applyFont="1" applyBorder="1" applyAlignment="1">
      <alignment horizontal="right"/>
    </xf>
    <xf numFmtId="166" fontId="10" fillId="87" borderId="8" xfId="2" applyNumberFormat="1" applyFont="1" applyFill="1" applyBorder="1" applyAlignment="1" applyProtection="1">
      <alignment horizontal="center" wrapText="1"/>
    </xf>
    <xf numFmtId="166" fontId="10" fillId="22" borderId="8" xfId="1391" applyNumberFormat="1" applyFont="1" applyFill="1" applyBorder="1" applyAlignment="1" applyProtection="1">
      <alignment horizontal="center"/>
    </xf>
    <xf numFmtId="166" fontId="147" fillId="86" borderId="8" xfId="1391" applyNumberFormat="1" applyFont="1" applyFill="1" applyBorder="1" applyAlignment="1" applyProtection="1">
      <alignment horizontal="center"/>
    </xf>
    <xf numFmtId="166" fontId="147" fillId="24" borderId="8" xfId="1391" applyNumberFormat="1" applyFont="1" applyFill="1" applyBorder="1" applyAlignment="1" applyProtection="1">
      <alignment horizontal="center"/>
    </xf>
    <xf numFmtId="0" fontId="31" fillId="0" borderId="0" xfId="1162" applyFont="1" applyFill="1" applyProtection="1"/>
    <xf numFmtId="0" fontId="10" fillId="0" borderId="8" xfId="1162" applyFont="1" applyFill="1" applyBorder="1" applyAlignment="1" applyProtection="1">
      <alignment horizontal="left" indent="1"/>
    </xf>
    <xf numFmtId="0" fontId="10" fillId="0" borderId="8" xfId="1162" applyFont="1" applyFill="1" applyBorder="1" applyAlignment="1" applyProtection="1">
      <alignment horizontal="left"/>
    </xf>
    <xf numFmtId="165" fontId="12" fillId="89" borderId="8" xfId="1" applyNumberFormat="1" applyFont="1" applyFill="1" applyBorder="1" applyProtection="1">
      <protection locked="0"/>
    </xf>
    <xf numFmtId="0" fontId="17" fillId="0" borderId="0" xfId="1162" applyFont="1" applyAlignment="1" applyProtection="1">
      <alignment horizontal="left"/>
    </xf>
    <xf numFmtId="0" fontId="157" fillId="0" borderId="0" xfId="0" applyFont="1"/>
    <xf numFmtId="0" fontId="3" fillId="23" borderId="65" xfId="1001" applyFont="1" applyFill="1" applyBorder="1"/>
    <xf numFmtId="0" fontId="41" fillId="23" borderId="30" xfId="0" applyFont="1" applyFill="1" applyBorder="1" applyAlignment="1">
      <alignment horizontal="center"/>
    </xf>
    <xf numFmtId="0" fontId="42" fillId="23" borderId="30" xfId="0" applyFont="1" applyFill="1" applyBorder="1"/>
    <xf numFmtId="0" fontId="41" fillId="23" borderId="30" xfId="0" applyFont="1" applyFill="1" applyBorder="1"/>
    <xf numFmtId="0" fontId="41" fillId="23" borderId="66" xfId="0" applyFont="1" applyFill="1" applyBorder="1"/>
    <xf numFmtId="0" fontId="5" fillId="0" borderId="0" xfId="0" applyFont="1" applyAlignment="1">
      <alignment vertical="center"/>
    </xf>
    <xf numFmtId="0" fontId="3" fillId="96" borderId="0" xfId="0" applyFont="1" applyFill="1" applyAlignment="1">
      <alignment vertical="center"/>
    </xf>
    <xf numFmtId="0" fontId="41" fillId="96" borderId="0" xfId="0" applyFont="1" applyFill="1" applyAlignment="1">
      <alignment horizontal="center" vertical="center"/>
    </xf>
    <xf numFmtId="0" fontId="41" fillId="96" borderId="0" xfId="0" applyFont="1" applyFill="1" applyAlignment="1">
      <alignment vertical="center"/>
    </xf>
    <xf numFmtId="0" fontId="5" fillId="0" borderId="67" xfId="0" applyFont="1" applyBorder="1" applyAlignment="1">
      <alignment vertical="center"/>
    </xf>
    <xf numFmtId="0" fontId="5" fillId="0" borderId="68" xfId="0" applyFont="1" applyBorder="1" applyAlignment="1">
      <alignment horizontal="center" vertical="center"/>
    </xf>
    <xf numFmtId="165" fontId="10" fillId="89" borderId="69" xfId="1" applyNumberFormat="1" applyFont="1" applyFill="1" applyBorder="1" applyAlignment="1">
      <alignment vertical="center"/>
    </xf>
    <xf numFmtId="0" fontId="5" fillId="0" borderId="65" xfId="0" applyFont="1" applyBorder="1" applyAlignment="1">
      <alignment vertical="center"/>
    </xf>
    <xf numFmtId="165" fontId="10" fillId="89" borderId="66" xfId="1" applyNumberFormat="1" applyFont="1" applyFill="1" applyBorder="1" applyAlignment="1">
      <alignment vertical="center"/>
    </xf>
    <xf numFmtId="0" fontId="10" fillId="20" borderId="65" xfId="0" applyFont="1" applyFill="1" applyBorder="1" applyAlignment="1">
      <alignment vertical="center"/>
    </xf>
    <xf numFmtId="0" fontId="5" fillId="20" borderId="68" xfId="0" applyFont="1" applyFill="1" applyBorder="1" applyAlignment="1">
      <alignment horizontal="center" vertical="center"/>
    </xf>
    <xf numFmtId="0" fontId="10" fillId="20" borderId="68" xfId="0" applyFont="1" applyFill="1" applyBorder="1" applyAlignment="1">
      <alignment horizontal="center" vertical="center"/>
    </xf>
    <xf numFmtId="0" fontId="5" fillId="20" borderId="65" xfId="0" applyFont="1" applyFill="1" applyBorder="1" applyAlignment="1">
      <alignment vertical="center"/>
    </xf>
    <xf numFmtId="172" fontId="10" fillId="89" borderId="66" xfId="1" applyNumberFormat="1" applyFont="1" applyFill="1" applyBorder="1" applyAlignment="1">
      <alignment vertical="center"/>
    </xf>
    <xf numFmtId="165" fontId="5" fillId="0" borderId="68" xfId="1" applyNumberFormat="1" applyFont="1" applyBorder="1" applyAlignment="1">
      <alignment horizontal="center" vertical="center"/>
    </xf>
    <xf numFmtId="165" fontId="5" fillId="89" borderId="66" xfId="1" applyNumberFormat="1" applyFont="1" applyFill="1" applyBorder="1" applyAlignment="1">
      <alignment vertical="center"/>
    </xf>
    <xf numFmtId="166" fontId="10" fillId="89" borderId="66" xfId="2" applyNumberFormat="1" applyFont="1" applyFill="1" applyBorder="1" applyAlignment="1">
      <alignment vertical="center"/>
    </xf>
    <xf numFmtId="0" fontId="5" fillId="20" borderId="68" xfId="0" applyFont="1" applyFill="1" applyBorder="1" applyAlignment="1">
      <alignment vertical="center"/>
    </xf>
    <xf numFmtId="43" fontId="5" fillId="0" borderId="0" xfId="0" applyNumberFormat="1" applyFont="1" applyAlignment="1">
      <alignment vertical="center"/>
    </xf>
    <xf numFmtId="0" fontId="10" fillId="20" borderId="65" xfId="0" applyFont="1" applyFill="1" applyBorder="1" applyAlignment="1">
      <alignment horizontal="left" vertical="center"/>
    </xf>
    <xf numFmtId="172" fontId="10" fillId="89" borderId="8" xfId="1" applyNumberFormat="1" applyFont="1" applyFill="1" applyBorder="1" applyAlignment="1">
      <alignment horizontal="center" vertical="center"/>
    </xf>
    <xf numFmtId="172" fontId="5" fillId="0" borderId="0" xfId="1" applyNumberFormat="1" applyFont="1" applyFill="1" applyBorder="1" applyAlignment="1">
      <alignment vertical="center"/>
    </xf>
    <xf numFmtId="41" fontId="5" fillId="0" borderId="70" xfId="0" applyNumberFormat="1" applyFont="1" applyBorder="1" applyAlignment="1">
      <alignment horizontal="center" vertical="center"/>
    </xf>
    <xf numFmtId="0" fontId="5" fillId="20" borderId="68" xfId="0" applyFont="1" applyFill="1" applyBorder="1" applyAlignment="1">
      <alignment horizontal="left" vertical="center"/>
    </xf>
    <xf numFmtId="166" fontId="5" fillId="0" borderId="71" xfId="2" applyNumberFormat="1" applyFont="1" applyBorder="1" applyAlignment="1">
      <alignment horizontal="center" vertical="center"/>
    </xf>
    <xf numFmtId="0" fontId="3" fillId="90" borderId="1" xfId="0" applyFont="1" applyFill="1" applyBorder="1" applyAlignment="1">
      <alignment horizontal="center" vertical="center"/>
    </xf>
    <xf numFmtId="165" fontId="5" fillId="0" borderId="0" xfId="1" applyNumberFormat="1" applyFont="1" applyAlignment="1">
      <alignment horizontal="center"/>
    </xf>
    <xf numFmtId="166" fontId="18" fillId="0" borderId="21" xfId="2" applyNumberFormat="1" applyFont="1" applyBorder="1"/>
    <xf numFmtId="0" fontId="18" fillId="0" borderId="0" xfId="0" applyFont="1"/>
    <xf numFmtId="165" fontId="5" fillId="0" borderId="0" xfId="1" applyNumberFormat="1" applyFont="1" applyBorder="1" applyAlignment="1">
      <alignment horizontal="center"/>
    </xf>
    <xf numFmtId="0" fontId="18" fillId="0" borderId="0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158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207" fontId="12" fillId="0" borderId="0" xfId="5" applyNumberFormat="1" applyFont="1" applyFill="1" applyBorder="1"/>
    <xf numFmtId="207" fontId="5" fillId="0" borderId="0" xfId="1" applyNumberFormat="1" applyFont="1" applyFill="1" applyBorder="1"/>
    <xf numFmtId="166" fontId="10" fillId="0" borderId="0" xfId="2" applyNumberFormat="1" applyFont="1" applyFill="1" applyBorder="1" applyAlignment="1">
      <alignment vertical="center"/>
    </xf>
    <xf numFmtId="172" fontId="5" fillId="0" borderId="0" xfId="0" applyNumberFormat="1" applyFont="1" applyFill="1" applyBorder="1" applyAlignment="1">
      <alignment vertical="center"/>
    </xf>
    <xf numFmtId="207" fontId="5" fillId="0" borderId="0" xfId="5" applyNumberFormat="1" applyFont="1" applyFill="1" applyBorder="1" applyAlignment="1">
      <alignment vertical="center"/>
    </xf>
    <xf numFmtId="10" fontId="5" fillId="0" borderId="0" xfId="2" applyNumberFormat="1" applyFont="1" applyFill="1" applyBorder="1" applyAlignment="1">
      <alignment vertical="center"/>
    </xf>
    <xf numFmtId="172" fontId="10" fillId="89" borderId="68" xfId="1" applyNumberFormat="1" applyFont="1" applyFill="1" applyBorder="1" applyAlignment="1">
      <alignment horizontal="center" vertical="center"/>
    </xf>
    <xf numFmtId="166" fontId="18" fillId="0" borderId="0" xfId="2" applyNumberFormat="1" applyFont="1" applyBorder="1"/>
    <xf numFmtId="165" fontId="10" fillId="0" borderId="0" xfId="0" applyNumberFormat="1" applyFont="1" applyBorder="1" applyAlignment="1">
      <alignment horizontal="center"/>
    </xf>
    <xf numFmtId="165" fontId="10" fillId="0" borderId="4" xfId="0" applyNumberFormat="1" applyFont="1" applyBorder="1"/>
    <xf numFmtId="165" fontId="5" fillId="0" borderId="4" xfId="1" applyNumberFormat="1" applyFont="1" applyBorder="1" applyAlignment="1">
      <alignment horizontal="center"/>
    </xf>
    <xf numFmtId="165" fontId="5" fillId="0" borderId="3" xfId="1" applyNumberFormat="1" applyFont="1" applyBorder="1" applyAlignment="1">
      <alignment horizontal="center"/>
    </xf>
    <xf numFmtId="0" fontId="10" fillId="0" borderId="15" xfId="0" applyFont="1" applyBorder="1" applyAlignment="1">
      <alignment horizontal="left"/>
    </xf>
    <xf numFmtId="0" fontId="18" fillId="0" borderId="34" xfId="0" applyFont="1" applyBorder="1"/>
    <xf numFmtId="0" fontId="5" fillId="0" borderId="29" xfId="0" applyFont="1" applyBorder="1" applyAlignment="1">
      <alignment horizontal="left" indent="1"/>
    </xf>
    <xf numFmtId="0" fontId="18" fillId="0" borderId="29" xfId="0" applyFont="1" applyBorder="1"/>
    <xf numFmtId="0" fontId="5" fillId="0" borderId="72" xfId="0" applyFont="1" applyBorder="1"/>
    <xf numFmtId="0" fontId="10" fillId="0" borderId="29" xfId="0" applyFont="1" applyBorder="1" applyAlignment="1">
      <alignment horizontal="left"/>
    </xf>
    <xf numFmtId="165" fontId="5" fillId="0" borderId="39" xfId="1" applyNumberFormat="1" applyFont="1" applyBorder="1" applyAlignment="1">
      <alignment horizontal="left"/>
    </xf>
    <xf numFmtId="165" fontId="5" fillId="0" borderId="29" xfId="1" applyNumberFormat="1" applyFont="1" applyBorder="1" applyAlignment="1">
      <alignment horizontal="left"/>
    </xf>
    <xf numFmtId="165" fontId="5" fillId="0" borderId="42" xfId="1" applyNumberFormat="1" applyFont="1" applyBorder="1" applyAlignment="1">
      <alignment horizontal="left"/>
    </xf>
    <xf numFmtId="0" fontId="10" fillId="0" borderId="39" xfId="0" applyFont="1" applyBorder="1"/>
    <xf numFmtId="197" fontId="160" fillId="0" borderId="0" xfId="1873" applyNumberFormat="1" applyFont="1" applyBorder="1" applyAlignment="1" applyProtection="1">
      <alignment vertical="center"/>
    </xf>
    <xf numFmtId="165" fontId="161" fillId="0" borderId="0" xfId="1" applyNumberFormat="1" applyFont="1" applyBorder="1"/>
    <xf numFmtId="165" fontId="162" fillId="0" borderId="0" xfId="1873" applyNumberFormat="1" applyFont="1" applyBorder="1" applyAlignment="1" applyProtection="1"/>
    <xf numFmtId="165" fontId="163" fillId="0" borderId="0" xfId="1" applyNumberFormat="1" applyFont="1" applyBorder="1"/>
    <xf numFmtId="197" fontId="6" fillId="0" borderId="0" xfId="1160" applyFont="1" applyAlignment="1">
      <alignment vertical="center"/>
    </xf>
    <xf numFmtId="197" fontId="6" fillId="0" borderId="73" xfId="1160" applyFont="1" applyBorder="1" applyAlignment="1">
      <alignment vertical="center"/>
    </xf>
    <xf numFmtId="197" fontId="6" fillId="0" borderId="73" xfId="1160" applyFont="1" applyBorder="1" applyAlignment="1">
      <alignment horizontal="center" vertical="center"/>
    </xf>
    <xf numFmtId="197" fontId="164" fillId="0" borderId="0" xfId="1159" applyFont="1" applyAlignment="1">
      <alignment vertical="center"/>
    </xf>
    <xf numFmtId="197" fontId="164" fillId="0" borderId="0" xfId="1159" applyFont="1" applyFill="1" applyAlignment="1">
      <alignment vertical="center"/>
    </xf>
    <xf numFmtId="197" fontId="165" fillId="0" borderId="0" xfId="815" applyNumberFormat="1" applyFont="1" applyAlignment="1">
      <alignment vertical="center"/>
    </xf>
    <xf numFmtId="209" fontId="164" fillId="0" borderId="0" xfId="379" applyNumberFormat="1" applyFont="1" applyAlignment="1">
      <alignment vertical="center"/>
    </xf>
    <xf numFmtId="209" fontId="164" fillId="0" borderId="0" xfId="379" applyNumberFormat="1" applyFont="1" applyAlignment="1">
      <alignment horizontal="center" vertical="center"/>
    </xf>
    <xf numFmtId="197" fontId="164" fillId="0" borderId="0" xfId="1159" applyFont="1" applyAlignment="1">
      <alignment horizontal="right" vertical="center"/>
    </xf>
    <xf numFmtId="0" fontId="5" fillId="0" borderId="0" xfId="986" applyFont="1" applyFill="1" applyBorder="1" applyAlignment="1" applyProtection="1">
      <alignment horizontal="left" vertical="center" wrapText="1"/>
      <protection locked="0" hidden="1"/>
    </xf>
    <xf numFmtId="0" fontId="5" fillId="0" borderId="0" xfId="986" applyFont="1" applyFill="1" applyBorder="1" applyAlignment="1" applyProtection="1">
      <alignment horizontal="left" vertical="center"/>
      <protection locked="0" hidden="1"/>
    </xf>
    <xf numFmtId="0" fontId="30" fillId="0" borderId="0" xfId="0" applyFont="1" applyBorder="1" applyAlignment="1" applyProtection="1">
      <alignment horizontal="left" vertical="center" indent="1"/>
      <protection hidden="1"/>
    </xf>
    <xf numFmtId="37" fontId="10" fillId="0" borderId="68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Protection="1">
      <protection hidden="1"/>
    </xf>
    <xf numFmtId="0" fontId="5" fillId="0" borderId="0" xfId="0" applyFont="1" applyBorder="1" applyProtection="1">
      <protection hidden="1"/>
    </xf>
    <xf numFmtId="37" fontId="166" fillId="0" borderId="68" xfId="594" applyNumberFormat="1" applyFont="1" applyFill="1" applyBorder="1" applyAlignment="1" applyProtection="1">
      <alignment horizontal="center" vertical="center"/>
      <protection hidden="1"/>
    </xf>
    <xf numFmtId="37" fontId="9" fillId="89" borderId="68" xfId="594" applyNumberFormat="1" applyFont="1" applyFill="1" applyBorder="1" applyAlignment="1" applyProtection="1">
      <alignment horizontal="center" vertical="center"/>
      <protection hidden="1"/>
    </xf>
    <xf numFmtId="197" fontId="6" fillId="0" borderId="0" xfId="1159" applyFont="1" applyAlignment="1">
      <alignment vertical="center"/>
    </xf>
    <xf numFmtId="197" fontId="6" fillId="0" borderId="0" xfId="1160" applyFont="1" applyAlignment="1">
      <alignment horizontal="center" vertical="center"/>
    </xf>
    <xf numFmtId="197" fontId="6" fillId="0" borderId="0" xfId="1159" applyFont="1" applyFill="1" applyAlignment="1">
      <alignment vertical="center"/>
    </xf>
    <xf numFmtId="197" fontId="6" fillId="0" borderId="0" xfId="1159" quotePrefix="1" applyFont="1" applyAlignment="1">
      <alignment vertical="center"/>
    </xf>
    <xf numFmtId="197" fontId="6" fillId="0" borderId="0" xfId="1159" quotePrefix="1" applyFont="1" applyAlignment="1">
      <alignment horizontal="center" vertical="center"/>
    </xf>
    <xf numFmtId="0" fontId="15" fillId="0" borderId="74" xfId="758" applyFont="1" applyBorder="1" applyAlignment="1">
      <alignment horizontal="center" vertical="center"/>
    </xf>
    <xf numFmtId="0" fontId="15" fillId="0" borderId="74" xfId="758" applyFont="1" applyBorder="1" applyAlignment="1">
      <alignment vertical="center"/>
    </xf>
    <xf numFmtId="197" fontId="6" fillId="0" borderId="0" xfId="1160" quotePrefix="1" applyFont="1" applyAlignment="1">
      <alignment vertical="center"/>
    </xf>
    <xf numFmtId="15" fontId="6" fillId="0" borderId="0" xfId="1160" applyNumberFormat="1" applyFont="1" applyFill="1" applyBorder="1" applyAlignment="1">
      <alignment vertical="center"/>
    </xf>
    <xf numFmtId="178" fontId="6" fillId="0" borderId="0" xfId="477" applyFont="1" applyAlignment="1">
      <alignment vertical="center"/>
    </xf>
    <xf numFmtId="0" fontId="167" fillId="0" borderId="0" xfId="1440" applyFont="1" applyAlignment="1">
      <alignment vertical="center"/>
    </xf>
    <xf numFmtId="0" fontId="5" fillId="0" borderId="0" xfId="0" applyFont="1" applyAlignment="1" applyProtection="1">
      <alignment vertical="center"/>
      <protection hidden="1"/>
    </xf>
    <xf numFmtId="0" fontId="12" fillId="0" borderId="0" xfId="0" applyFont="1" applyProtection="1">
      <protection hidden="1"/>
    </xf>
    <xf numFmtId="197" fontId="6" fillId="0" borderId="0" xfId="1159" applyFont="1" applyFill="1" applyBorder="1" applyAlignment="1">
      <alignment vertical="center"/>
    </xf>
    <xf numFmtId="0" fontId="15" fillId="0" borderId="0" xfId="3" applyFont="1" applyAlignment="1">
      <alignment vertical="center"/>
    </xf>
    <xf numFmtId="197" fontId="6" fillId="0" borderId="0" xfId="1159" applyFont="1" applyAlignment="1">
      <alignment horizontal="center" vertical="center"/>
    </xf>
    <xf numFmtId="197" fontId="169" fillId="0" borderId="0" xfId="1159" applyFont="1" applyAlignment="1">
      <alignment vertical="center"/>
    </xf>
    <xf numFmtId="197" fontId="170" fillId="0" borderId="0" xfId="1159" applyFont="1" applyAlignment="1">
      <alignment vertical="center"/>
    </xf>
    <xf numFmtId="0" fontId="168" fillId="0" borderId="0" xfId="3" applyFont="1" applyAlignment="1">
      <alignment horizontal="left" vertical="center"/>
    </xf>
    <xf numFmtId="9" fontId="6" fillId="0" borderId="0" xfId="1162" applyNumberFormat="1" applyFont="1" applyBorder="1" applyAlignment="1" applyProtection="1">
      <alignment horizontal="center"/>
    </xf>
    <xf numFmtId="0" fontId="15" fillId="94" borderId="8" xfId="1162" applyFont="1" applyFill="1" applyBorder="1" applyAlignment="1" applyProtection="1">
      <alignment horizontal="left"/>
    </xf>
    <xf numFmtId="0" fontId="15" fillId="94" borderId="8" xfId="1162" applyFont="1" applyFill="1" applyBorder="1" applyProtection="1"/>
    <xf numFmtId="9" fontId="156" fillId="94" borderId="8" xfId="1391" applyFont="1" applyFill="1" applyBorder="1" applyAlignment="1" applyProtection="1">
      <alignment horizontal="center"/>
    </xf>
    <xf numFmtId="9" fontId="15" fillId="94" borderId="8" xfId="1391" applyFont="1" applyFill="1" applyBorder="1" applyAlignment="1" applyProtection="1">
      <alignment horizontal="center"/>
    </xf>
    <xf numFmtId="0" fontId="15" fillId="0" borderId="8" xfId="1162" applyFont="1" applyBorder="1" applyAlignment="1" applyProtection="1">
      <alignment horizontal="left"/>
    </xf>
    <xf numFmtId="0" fontId="15" fillId="86" borderId="8" xfId="1162" applyFont="1" applyFill="1" applyBorder="1" applyAlignment="1" applyProtection="1">
      <alignment horizontal="left"/>
    </xf>
    <xf numFmtId="0" fontId="15" fillId="86" borderId="8" xfId="1162" applyFont="1" applyFill="1" applyBorder="1" applyProtection="1"/>
    <xf numFmtId="166" fontId="15" fillId="86" borderId="8" xfId="1391" applyNumberFormat="1" applyFont="1" applyFill="1" applyBorder="1" applyAlignment="1" applyProtection="1">
      <alignment horizontal="center"/>
    </xf>
    <xf numFmtId="166" fontId="156" fillId="86" borderId="8" xfId="1391" applyNumberFormat="1" applyFont="1" applyFill="1" applyBorder="1" applyAlignment="1" applyProtection="1">
      <alignment horizontal="center"/>
    </xf>
    <xf numFmtId="10" fontId="6" fillId="0" borderId="64" xfId="1391" applyNumberFormat="1" applyFont="1" applyBorder="1" applyAlignment="1" applyProtection="1">
      <alignment horizontal="center"/>
    </xf>
    <xf numFmtId="0" fontId="15" fillId="22" borderId="8" xfId="1162" applyFont="1" applyFill="1" applyBorder="1" applyAlignment="1" applyProtection="1">
      <alignment horizontal="left"/>
    </xf>
    <xf numFmtId="0" fontId="15" fillId="22" borderId="8" xfId="1162" applyFont="1" applyFill="1" applyBorder="1" applyProtection="1"/>
    <xf numFmtId="166" fontId="15" fillId="22" borderId="8" xfId="1391" applyNumberFormat="1" applyFont="1" applyFill="1" applyBorder="1" applyAlignment="1" applyProtection="1">
      <alignment horizontal="center"/>
    </xf>
    <xf numFmtId="0" fontId="15" fillId="95" borderId="8" xfId="1162" applyFont="1" applyFill="1" applyBorder="1" applyAlignment="1" applyProtection="1">
      <alignment horizontal="left"/>
    </xf>
    <xf numFmtId="166" fontId="15" fillId="95" borderId="8" xfId="1391" applyNumberFormat="1" applyFont="1" applyFill="1" applyBorder="1" applyAlignment="1" applyProtection="1">
      <alignment horizontal="left"/>
    </xf>
    <xf numFmtId="0" fontId="15" fillId="85" borderId="8" xfId="1162" applyFont="1" applyFill="1" applyBorder="1" applyAlignment="1" applyProtection="1">
      <alignment horizontal="left"/>
    </xf>
    <xf numFmtId="165" fontId="5" fillId="0" borderId="2" xfId="1" applyNumberFormat="1" applyFont="1" applyFill="1" applyBorder="1" applyAlignment="1">
      <alignment vertical="center"/>
    </xf>
    <xf numFmtId="167" fontId="12" fillId="0" borderId="2" xfId="1" applyNumberFormat="1" applyFont="1" applyBorder="1" applyAlignment="1">
      <alignment vertical="center"/>
    </xf>
    <xf numFmtId="167" fontId="5" fillId="0" borderId="2" xfId="1" applyNumberFormat="1" applyFont="1" applyBorder="1" applyAlignment="1">
      <alignment vertical="center"/>
    </xf>
    <xf numFmtId="167" fontId="5" fillId="21" borderId="2" xfId="1" applyNumberFormat="1" applyFont="1" applyFill="1" applyBorder="1" applyAlignment="1">
      <alignment vertical="center"/>
    </xf>
    <xf numFmtId="165" fontId="5" fillId="0" borderId="0" xfId="1" applyNumberFormat="1" applyFont="1" applyBorder="1" applyAlignment="1">
      <alignment horizontal="left" vertical="center"/>
    </xf>
    <xf numFmtId="165" fontId="5" fillId="0" borderId="0" xfId="0" applyNumberFormat="1" applyFont="1"/>
    <xf numFmtId="167" fontId="6" fillId="0" borderId="2" xfId="1" applyNumberFormat="1" applyFont="1" applyBorder="1" applyAlignment="1">
      <alignment vertical="center"/>
    </xf>
    <xf numFmtId="9" fontId="5" fillId="21" borderId="0" xfId="2" applyFont="1" applyFill="1" applyAlignment="1">
      <alignment vertical="center"/>
    </xf>
    <xf numFmtId="9" fontId="5" fillId="0" borderId="0" xfId="2" applyFont="1" applyAlignment="1">
      <alignment vertical="center"/>
    </xf>
    <xf numFmtId="0" fontId="5" fillId="0" borderId="0" xfId="0" applyFont="1" applyAlignment="1">
      <alignment horizontal="right" vertical="center"/>
    </xf>
    <xf numFmtId="165" fontId="5" fillId="0" borderId="0" xfId="1" applyNumberFormat="1" applyFont="1" applyAlignment="1">
      <alignment horizontal="right" vertical="center"/>
    </xf>
    <xf numFmtId="165" fontId="20" fillId="0" borderId="0" xfId="1" applyNumberFormat="1" applyFont="1" applyAlignment="1">
      <alignment horizontal="right" vertical="center"/>
    </xf>
    <xf numFmtId="165" fontId="5" fillId="4" borderId="0" xfId="1" applyNumberFormat="1" applyFont="1" applyFill="1" applyAlignment="1">
      <alignment horizontal="right" vertical="center"/>
    </xf>
    <xf numFmtId="165" fontId="5" fillId="0" borderId="0" xfId="1" applyNumberFormat="1" applyFont="1" applyBorder="1" applyAlignment="1">
      <alignment horizontal="right" vertical="center"/>
    </xf>
    <xf numFmtId="165" fontId="5" fillId="0" borderId="0" xfId="1" applyNumberFormat="1" applyFont="1" applyFill="1" applyAlignment="1">
      <alignment horizontal="right" vertical="center"/>
    </xf>
    <xf numFmtId="165" fontId="18" fillId="0" borderId="0" xfId="1" applyNumberFormat="1" applyFont="1" applyAlignment="1">
      <alignment horizontal="right" vertical="center"/>
    </xf>
    <xf numFmtId="165" fontId="18" fillId="21" borderId="0" xfId="1" applyNumberFormat="1" applyFont="1" applyFill="1" applyAlignment="1">
      <alignment vertical="center"/>
    </xf>
    <xf numFmtId="9" fontId="18" fillId="21" borderId="0" xfId="2" applyFont="1" applyFill="1" applyAlignment="1">
      <alignment vertical="center"/>
    </xf>
    <xf numFmtId="166" fontId="19" fillId="21" borderId="0" xfId="2" applyNumberFormat="1" applyFont="1" applyFill="1" applyAlignment="1">
      <alignment vertical="center"/>
    </xf>
    <xf numFmtId="9" fontId="19" fillId="21" borderId="4" xfId="2" applyFont="1" applyFill="1" applyBorder="1" applyAlignment="1">
      <alignment vertical="center"/>
    </xf>
    <xf numFmtId="165" fontId="172" fillId="0" borderId="0" xfId="1" applyNumberFormat="1" applyFont="1" applyAlignment="1">
      <alignment vertical="center"/>
    </xf>
    <xf numFmtId="165" fontId="18" fillId="0" borderId="2" xfId="1" applyNumberFormat="1" applyFont="1" applyBorder="1" applyAlignment="1">
      <alignment vertical="center"/>
    </xf>
    <xf numFmtId="165" fontId="18" fillId="0" borderId="2" xfId="1" applyNumberFormat="1" applyFont="1" applyBorder="1" applyAlignment="1">
      <alignment horizontal="center" vertical="center"/>
    </xf>
    <xf numFmtId="165" fontId="10" fillId="0" borderId="0" xfId="1" applyNumberFormat="1" applyFont="1" applyAlignment="1">
      <alignment horizontal="right" vertical="center"/>
    </xf>
    <xf numFmtId="165" fontId="15" fillId="0" borderId="2" xfId="1" applyNumberFormat="1" applyFont="1" applyBorder="1" applyAlignment="1">
      <alignment vertical="center"/>
    </xf>
    <xf numFmtId="165" fontId="6" fillId="21" borderId="4" xfId="1" applyNumberFormat="1" applyFont="1" applyFill="1" applyBorder="1" applyAlignment="1">
      <alignment vertical="center"/>
    </xf>
    <xf numFmtId="9" fontId="8" fillId="21" borderId="4" xfId="2" applyFont="1" applyFill="1" applyBorder="1" applyAlignment="1">
      <alignment vertical="center"/>
    </xf>
    <xf numFmtId="0" fontId="173" fillId="0" borderId="0" xfId="0" applyFont="1"/>
    <xf numFmtId="0" fontId="173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165" fontId="12" fillId="0" borderId="0" xfId="1" applyNumberFormat="1" applyFont="1" applyAlignment="1">
      <alignment horizontal="right" vertical="center"/>
    </xf>
    <xf numFmtId="165" fontId="12" fillId="0" borderId="2" xfId="1" applyNumberFormat="1" applyFont="1" applyBorder="1" applyAlignment="1">
      <alignment horizontal="center" vertical="center"/>
    </xf>
    <xf numFmtId="165" fontId="6" fillId="0" borderId="2" xfId="1" applyNumberFormat="1" applyFont="1" applyBorder="1" applyAlignment="1">
      <alignment horizontal="center" vertical="center"/>
    </xf>
    <xf numFmtId="9" fontId="18" fillId="0" borderId="2" xfId="2" applyNumberFormat="1" applyFont="1" applyBorder="1" applyAlignment="1">
      <alignment horizontal="center" vertical="center"/>
    </xf>
    <xf numFmtId="9" fontId="19" fillId="0" borderId="2" xfId="2" applyNumberFormat="1" applyFont="1" applyBorder="1" applyAlignment="1">
      <alignment vertical="center"/>
    </xf>
    <xf numFmtId="9" fontId="18" fillId="21" borderId="2" xfId="2" applyNumberFormat="1" applyFont="1" applyFill="1" applyBorder="1" applyAlignment="1">
      <alignment vertical="center"/>
    </xf>
    <xf numFmtId="9" fontId="18" fillId="0" borderId="2" xfId="2" applyNumberFormat="1" applyFont="1" applyBorder="1" applyAlignment="1">
      <alignment vertical="center"/>
    </xf>
    <xf numFmtId="9" fontId="8" fillId="0" borderId="2" xfId="2" applyNumberFormat="1" applyFont="1" applyBorder="1" applyAlignment="1">
      <alignment vertical="center"/>
    </xf>
    <xf numFmtId="9" fontId="19" fillId="21" borderId="2" xfId="2" applyNumberFormat="1" applyFont="1" applyFill="1" applyBorder="1" applyAlignment="1">
      <alignment vertical="center"/>
    </xf>
    <xf numFmtId="9" fontId="8" fillId="21" borderId="2" xfId="2" applyNumberFormat="1" applyFont="1" applyFill="1" applyBorder="1" applyAlignment="1">
      <alignment vertical="center"/>
    </xf>
    <xf numFmtId="9" fontId="13" fillId="0" borderId="2" xfId="2" applyFont="1" applyBorder="1" applyAlignment="1">
      <alignment vertical="center"/>
    </xf>
    <xf numFmtId="9" fontId="18" fillId="0" borderId="0" xfId="2" applyFont="1" applyAlignment="1">
      <alignment vertical="center"/>
    </xf>
    <xf numFmtId="9" fontId="18" fillId="0" borderId="0" xfId="2" applyNumberFormat="1" applyFont="1" applyAlignment="1">
      <alignment horizontal="right" vertical="center"/>
    </xf>
    <xf numFmtId="9" fontId="18" fillId="0" borderId="0" xfId="2" applyNumberFormat="1" applyFont="1" applyAlignment="1">
      <alignment vertical="center"/>
    </xf>
    <xf numFmtId="9" fontId="14" fillId="0" borderId="2" xfId="2" applyNumberFormat="1" applyFont="1" applyBorder="1" applyAlignment="1">
      <alignment vertical="center"/>
    </xf>
    <xf numFmtId="165" fontId="10" fillId="0" borderId="75" xfId="1" applyNumberFormat="1" applyFont="1" applyBorder="1" applyAlignment="1">
      <alignment vertical="center"/>
    </xf>
    <xf numFmtId="165" fontId="10" fillId="0" borderId="75" xfId="1" applyNumberFormat="1" applyFont="1" applyBorder="1" applyAlignment="1">
      <alignment horizontal="center" vertical="center"/>
    </xf>
    <xf numFmtId="9" fontId="14" fillId="21" borderId="2" xfId="2" applyNumberFormat="1" applyFont="1" applyFill="1" applyBorder="1" applyAlignment="1">
      <alignment vertical="center"/>
    </xf>
    <xf numFmtId="165" fontId="10" fillId="21" borderId="75" xfId="1" applyNumberFormat="1" applyFont="1" applyFill="1" applyBorder="1" applyAlignment="1">
      <alignment vertical="center"/>
    </xf>
    <xf numFmtId="9" fontId="13" fillId="21" borderId="2" xfId="2" applyFont="1" applyFill="1" applyBorder="1" applyAlignment="1">
      <alignment vertical="center"/>
    </xf>
    <xf numFmtId="165" fontId="5" fillId="0" borderId="4" xfId="1" applyNumberFormat="1" applyFont="1" applyBorder="1" applyAlignment="1">
      <alignment horizontal="right" vertical="center"/>
    </xf>
    <xf numFmtId="165" fontId="10" fillId="0" borderId="0" xfId="1" applyNumberFormat="1" applyFont="1" applyFill="1" applyAlignment="1">
      <alignment vertical="center"/>
    </xf>
    <xf numFmtId="165" fontId="5" fillId="0" borderId="0" xfId="1" applyNumberFormat="1" applyFont="1" applyFill="1" applyAlignment="1">
      <alignment horizontal="center" vertical="center"/>
    </xf>
    <xf numFmtId="167" fontId="13" fillId="0" borderId="2" xfId="1" applyNumberFormat="1" applyFont="1" applyBorder="1" applyAlignment="1">
      <alignment vertical="center"/>
    </xf>
    <xf numFmtId="165" fontId="171" fillId="0" borderId="0" xfId="1" applyNumberFormat="1" applyFont="1" applyAlignment="1">
      <alignment horizontal="center"/>
    </xf>
    <xf numFmtId="41" fontId="10" fillId="97" borderId="21" xfId="0" applyNumberFormat="1" applyFont="1" applyFill="1" applyBorder="1" applyAlignment="1">
      <alignment horizontal="center" vertical="center"/>
    </xf>
    <xf numFmtId="0" fontId="3" fillId="96" borderId="0" xfId="0" applyFont="1" applyFill="1" applyAlignment="1">
      <alignment horizontal="left" vertical="center"/>
    </xf>
    <xf numFmtId="0" fontId="10" fillId="5" borderId="2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5" fillId="20" borderId="65" xfId="0" applyFont="1" applyFill="1" applyBorder="1" applyAlignment="1">
      <alignment horizontal="center" vertical="center"/>
    </xf>
    <xf numFmtId="0" fontId="5" fillId="20" borderId="66" xfId="0" applyFont="1" applyFill="1" applyBorder="1" applyAlignment="1">
      <alignment horizontal="center" vertical="center"/>
    </xf>
    <xf numFmtId="165" fontId="10" fillId="0" borderId="0" xfId="1" applyNumberFormat="1" applyFont="1" applyFill="1" applyBorder="1" applyAlignment="1">
      <alignment horizontal="center" vertical="center"/>
    </xf>
    <xf numFmtId="41" fontId="10" fillId="97" borderId="0" xfId="0" applyNumberFormat="1" applyFont="1" applyFill="1" applyBorder="1" applyAlignment="1">
      <alignment horizontal="center" vertical="center"/>
    </xf>
    <xf numFmtId="0" fontId="15" fillId="95" borderId="8" xfId="1162" applyFont="1" applyFill="1" applyBorder="1" applyAlignment="1" applyProtection="1">
      <alignment horizontal="left" vertical="justify" textRotation="90"/>
    </xf>
    <xf numFmtId="0" fontId="6" fillId="95" borderId="8" xfId="1162" applyFont="1" applyFill="1" applyBorder="1" applyAlignment="1">
      <alignment horizontal="left" vertical="justify" textRotation="90"/>
    </xf>
    <xf numFmtId="0" fontId="3" fillId="2" borderId="8" xfId="1162" applyFont="1" applyFill="1" applyBorder="1" applyAlignment="1" applyProtection="1">
      <alignment horizontal="center"/>
    </xf>
    <xf numFmtId="0" fontId="15" fillId="94" borderId="8" xfId="1162" applyFont="1" applyFill="1" applyBorder="1" applyAlignment="1" applyProtection="1">
      <alignment horizontal="left" vertical="justify" textRotation="90"/>
    </xf>
    <xf numFmtId="0" fontId="6" fillId="94" borderId="8" xfId="1162" applyFont="1" applyFill="1" applyBorder="1" applyAlignment="1">
      <alignment horizontal="left" vertical="justify" textRotation="90"/>
    </xf>
    <xf numFmtId="0" fontId="15" fillId="86" borderId="8" xfId="1162" applyFont="1" applyFill="1" applyBorder="1" applyAlignment="1" applyProtection="1">
      <alignment horizontal="left" vertical="justify" textRotation="90"/>
    </xf>
    <xf numFmtId="0" fontId="6" fillId="86" borderId="8" xfId="1162" applyFont="1" applyFill="1" applyBorder="1" applyAlignment="1">
      <alignment horizontal="left" vertical="justify" textRotation="90"/>
    </xf>
    <xf numFmtId="0" fontId="15" fillId="22" borderId="8" xfId="1162" applyFont="1" applyFill="1" applyBorder="1" applyAlignment="1" applyProtection="1">
      <alignment horizontal="left" vertical="justify" textRotation="90"/>
    </xf>
    <xf numFmtId="0" fontId="6" fillId="22" borderId="8" xfId="1162" applyFont="1" applyFill="1" applyBorder="1" applyAlignment="1">
      <alignment horizontal="left" vertical="justify" textRotation="90"/>
    </xf>
    <xf numFmtId="41" fontId="44" fillId="0" borderId="40" xfId="6" applyNumberFormat="1" applyFont="1" applyBorder="1" applyAlignment="1">
      <alignment horizontal="center"/>
    </xf>
    <xf numFmtId="41" fontId="44" fillId="0" borderId="0" xfId="6" applyNumberFormat="1" applyFont="1" applyAlignment="1">
      <alignment horizontal="center"/>
    </xf>
    <xf numFmtId="41" fontId="17" fillId="0" borderId="41" xfId="6" applyNumberFormat="1" applyFont="1" applyBorder="1" applyAlignment="1">
      <alignment horizontal="center"/>
    </xf>
    <xf numFmtId="41" fontId="17" fillId="0" borderId="3" xfId="6" applyNumberFormat="1" applyFont="1" applyBorder="1" applyAlignment="1">
      <alignment horizontal="center"/>
    </xf>
  </cellXfs>
  <cellStyles count="1874">
    <cellStyle name="_SAIL-Q2FY10-Result Update" xfId="8" xr:uid="{00000000-0005-0000-0000-000000000000}"/>
    <cellStyle name="_SAIL-Q2FY10-Result Update 2" xfId="9" xr:uid="{00000000-0005-0000-0000-000001000000}"/>
    <cellStyle name="=C:\WINNT\SYSTEM32\COMMAND.COM" xfId="10" xr:uid="{00000000-0005-0000-0000-000002000000}"/>
    <cellStyle name="20% - Accent1 2" xfId="11" xr:uid="{00000000-0005-0000-0000-000003000000}"/>
    <cellStyle name="20% - Accent1 2 2" xfId="12" xr:uid="{00000000-0005-0000-0000-000004000000}"/>
    <cellStyle name="20% - Accent1 2 2 2" xfId="13" xr:uid="{00000000-0005-0000-0000-000005000000}"/>
    <cellStyle name="20% - Accent1 2 2 3" xfId="14" xr:uid="{00000000-0005-0000-0000-000006000000}"/>
    <cellStyle name="20% - Accent1 2 3" xfId="15" xr:uid="{00000000-0005-0000-0000-000007000000}"/>
    <cellStyle name="20% - Accent1 2 3 2" xfId="16" xr:uid="{00000000-0005-0000-0000-000008000000}"/>
    <cellStyle name="20% - Accent1 2 3 3" xfId="17" xr:uid="{00000000-0005-0000-0000-000009000000}"/>
    <cellStyle name="20% - Accent1 2 4" xfId="18" xr:uid="{00000000-0005-0000-0000-00000A000000}"/>
    <cellStyle name="20% - Accent1 2 5" xfId="19" xr:uid="{00000000-0005-0000-0000-00000B000000}"/>
    <cellStyle name="20% - Accent1 2 6" xfId="20" xr:uid="{00000000-0005-0000-0000-00000C000000}"/>
    <cellStyle name="20% - Accent1 3" xfId="21" xr:uid="{00000000-0005-0000-0000-00000D000000}"/>
    <cellStyle name="20% - Accent1 3 2" xfId="22" xr:uid="{00000000-0005-0000-0000-00000E000000}"/>
    <cellStyle name="20% - Accent1 3 3" xfId="23" xr:uid="{00000000-0005-0000-0000-00000F000000}"/>
    <cellStyle name="20% - Accent1 4" xfId="24" xr:uid="{00000000-0005-0000-0000-000010000000}"/>
    <cellStyle name="20% - Accent1 4 2" xfId="25" xr:uid="{00000000-0005-0000-0000-000011000000}"/>
    <cellStyle name="20% - Accent1 4 3" xfId="26" xr:uid="{00000000-0005-0000-0000-000012000000}"/>
    <cellStyle name="20% - Accent1 5" xfId="27" xr:uid="{00000000-0005-0000-0000-000013000000}"/>
    <cellStyle name="20% - Accent1 5 2" xfId="28" xr:uid="{00000000-0005-0000-0000-000014000000}"/>
    <cellStyle name="20% - Accent1 5 3" xfId="29" xr:uid="{00000000-0005-0000-0000-000015000000}"/>
    <cellStyle name="20% - Accent1 6" xfId="30" xr:uid="{00000000-0005-0000-0000-000016000000}"/>
    <cellStyle name="20% - Accent1 7" xfId="31" xr:uid="{00000000-0005-0000-0000-000017000000}"/>
    <cellStyle name="20% - Accent1 8" xfId="32" xr:uid="{00000000-0005-0000-0000-000018000000}"/>
    <cellStyle name="20% - Accent2 2" xfId="33" xr:uid="{00000000-0005-0000-0000-000019000000}"/>
    <cellStyle name="20% - Accent2 2 2" xfId="34" xr:uid="{00000000-0005-0000-0000-00001A000000}"/>
    <cellStyle name="20% - Accent2 2 2 2" xfId="35" xr:uid="{00000000-0005-0000-0000-00001B000000}"/>
    <cellStyle name="20% - Accent2 2 2 3" xfId="36" xr:uid="{00000000-0005-0000-0000-00001C000000}"/>
    <cellStyle name="20% - Accent2 2 3" xfId="37" xr:uid="{00000000-0005-0000-0000-00001D000000}"/>
    <cellStyle name="20% - Accent2 2 3 2" xfId="38" xr:uid="{00000000-0005-0000-0000-00001E000000}"/>
    <cellStyle name="20% - Accent2 2 3 3" xfId="39" xr:uid="{00000000-0005-0000-0000-00001F000000}"/>
    <cellStyle name="20% - Accent2 2 4" xfId="40" xr:uid="{00000000-0005-0000-0000-000020000000}"/>
    <cellStyle name="20% - Accent2 2 5" xfId="41" xr:uid="{00000000-0005-0000-0000-000021000000}"/>
    <cellStyle name="20% - Accent2 2 6" xfId="42" xr:uid="{00000000-0005-0000-0000-000022000000}"/>
    <cellStyle name="20% - Accent2 3" xfId="43" xr:uid="{00000000-0005-0000-0000-000023000000}"/>
    <cellStyle name="20% - Accent2 3 2" xfId="44" xr:uid="{00000000-0005-0000-0000-000024000000}"/>
    <cellStyle name="20% - Accent2 3 3" xfId="45" xr:uid="{00000000-0005-0000-0000-000025000000}"/>
    <cellStyle name="20% - Accent2 4" xfId="46" xr:uid="{00000000-0005-0000-0000-000026000000}"/>
    <cellStyle name="20% - Accent2 4 2" xfId="47" xr:uid="{00000000-0005-0000-0000-000027000000}"/>
    <cellStyle name="20% - Accent2 4 3" xfId="48" xr:uid="{00000000-0005-0000-0000-000028000000}"/>
    <cellStyle name="20% - Accent2 5" xfId="49" xr:uid="{00000000-0005-0000-0000-000029000000}"/>
    <cellStyle name="20% - Accent2 5 2" xfId="50" xr:uid="{00000000-0005-0000-0000-00002A000000}"/>
    <cellStyle name="20% - Accent2 5 3" xfId="51" xr:uid="{00000000-0005-0000-0000-00002B000000}"/>
    <cellStyle name="20% - Accent2 6" xfId="52" xr:uid="{00000000-0005-0000-0000-00002C000000}"/>
    <cellStyle name="20% - Accent2 7" xfId="53" xr:uid="{00000000-0005-0000-0000-00002D000000}"/>
    <cellStyle name="20% - Accent2 8" xfId="54" xr:uid="{00000000-0005-0000-0000-00002E000000}"/>
    <cellStyle name="20% - Accent3 2" xfId="55" xr:uid="{00000000-0005-0000-0000-00002F000000}"/>
    <cellStyle name="20% - Accent3 2 2" xfId="56" xr:uid="{00000000-0005-0000-0000-000030000000}"/>
    <cellStyle name="20% - Accent3 2 2 2" xfId="57" xr:uid="{00000000-0005-0000-0000-000031000000}"/>
    <cellStyle name="20% - Accent3 2 2 3" xfId="58" xr:uid="{00000000-0005-0000-0000-000032000000}"/>
    <cellStyle name="20% - Accent3 2 3" xfId="59" xr:uid="{00000000-0005-0000-0000-000033000000}"/>
    <cellStyle name="20% - Accent3 2 3 2" xfId="60" xr:uid="{00000000-0005-0000-0000-000034000000}"/>
    <cellStyle name="20% - Accent3 2 3 3" xfId="61" xr:uid="{00000000-0005-0000-0000-000035000000}"/>
    <cellStyle name="20% - Accent3 2 4" xfId="62" xr:uid="{00000000-0005-0000-0000-000036000000}"/>
    <cellStyle name="20% - Accent3 2 5" xfId="63" xr:uid="{00000000-0005-0000-0000-000037000000}"/>
    <cellStyle name="20% - Accent3 2 6" xfId="64" xr:uid="{00000000-0005-0000-0000-000038000000}"/>
    <cellStyle name="20% - Accent3 3" xfId="65" xr:uid="{00000000-0005-0000-0000-000039000000}"/>
    <cellStyle name="20% - Accent3 3 2" xfId="66" xr:uid="{00000000-0005-0000-0000-00003A000000}"/>
    <cellStyle name="20% - Accent3 3 3" xfId="67" xr:uid="{00000000-0005-0000-0000-00003B000000}"/>
    <cellStyle name="20% - Accent3 4" xfId="68" xr:uid="{00000000-0005-0000-0000-00003C000000}"/>
    <cellStyle name="20% - Accent3 4 2" xfId="69" xr:uid="{00000000-0005-0000-0000-00003D000000}"/>
    <cellStyle name="20% - Accent3 4 3" xfId="70" xr:uid="{00000000-0005-0000-0000-00003E000000}"/>
    <cellStyle name="20% - Accent3 5" xfId="71" xr:uid="{00000000-0005-0000-0000-00003F000000}"/>
    <cellStyle name="20% - Accent3 5 2" xfId="72" xr:uid="{00000000-0005-0000-0000-000040000000}"/>
    <cellStyle name="20% - Accent3 5 3" xfId="73" xr:uid="{00000000-0005-0000-0000-000041000000}"/>
    <cellStyle name="20% - Accent3 6" xfId="74" xr:uid="{00000000-0005-0000-0000-000042000000}"/>
    <cellStyle name="20% - Accent3 7" xfId="75" xr:uid="{00000000-0005-0000-0000-000043000000}"/>
    <cellStyle name="20% - Accent3 8" xfId="76" xr:uid="{00000000-0005-0000-0000-000044000000}"/>
    <cellStyle name="20% - Accent4 2" xfId="77" xr:uid="{00000000-0005-0000-0000-000045000000}"/>
    <cellStyle name="20% - Accent4 2 2" xfId="78" xr:uid="{00000000-0005-0000-0000-000046000000}"/>
    <cellStyle name="20% - Accent4 2 2 2" xfId="79" xr:uid="{00000000-0005-0000-0000-000047000000}"/>
    <cellStyle name="20% - Accent4 2 2 3" xfId="80" xr:uid="{00000000-0005-0000-0000-000048000000}"/>
    <cellStyle name="20% - Accent4 2 3" xfId="81" xr:uid="{00000000-0005-0000-0000-000049000000}"/>
    <cellStyle name="20% - Accent4 2 3 2" xfId="82" xr:uid="{00000000-0005-0000-0000-00004A000000}"/>
    <cellStyle name="20% - Accent4 2 3 3" xfId="83" xr:uid="{00000000-0005-0000-0000-00004B000000}"/>
    <cellStyle name="20% - Accent4 2 4" xfId="84" xr:uid="{00000000-0005-0000-0000-00004C000000}"/>
    <cellStyle name="20% - Accent4 2 5" xfId="85" xr:uid="{00000000-0005-0000-0000-00004D000000}"/>
    <cellStyle name="20% - Accent4 2 6" xfId="86" xr:uid="{00000000-0005-0000-0000-00004E000000}"/>
    <cellStyle name="20% - Accent4 3" xfId="87" xr:uid="{00000000-0005-0000-0000-00004F000000}"/>
    <cellStyle name="20% - Accent4 3 2" xfId="88" xr:uid="{00000000-0005-0000-0000-000050000000}"/>
    <cellStyle name="20% - Accent4 3 3" xfId="89" xr:uid="{00000000-0005-0000-0000-000051000000}"/>
    <cellStyle name="20% - Accent4 4" xfId="90" xr:uid="{00000000-0005-0000-0000-000052000000}"/>
    <cellStyle name="20% - Accent4 4 2" xfId="91" xr:uid="{00000000-0005-0000-0000-000053000000}"/>
    <cellStyle name="20% - Accent4 4 3" xfId="92" xr:uid="{00000000-0005-0000-0000-000054000000}"/>
    <cellStyle name="20% - Accent4 5" xfId="93" xr:uid="{00000000-0005-0000-0000-000055000000}"/>
    <cellStyle name="20% - Accent4 5 2" xfId="94" xr:uid="{00000000-0005-0000-0000-000056000000}"/>
    <cellStyle name="20% - Accent4 5 3" xfId="95" xr:uid="{00000000-0005-0000-0000-000057000000}"/>
    <cellStyle name="20% - Accent4 6" xfId="96" xr:uid="{00000000-0005-0000-0000-000058000000}"/>
    <cellStyle name="20% - Accent4 7" xfId="97" xr:uid="{00000000-0005-0000-0000-000059000000}"/>
    <cellStyle name="20% - Accent4 8" xfId="98" xr:uid="{00000000-0005-0000-0000-00005A000000}"/>
    <cellStyle name="20% - Accent5 2" xfId="99" xr:uid="{00000000-0005-0000-0000-00005B000000}"/>
    <cellStyle name="20% - Accent5 2 2" xfId="100" xr:uid="{00000000-0005-0000-0000-00005C000000}"/>
    <cellStyle name="20% - Accent5 2 2 2" xfId="101" xr:uid="{00000000-0005-0000-0000-00005D000000}"/>
    <cellStyle name="20% - Accent5 2 2 3" xfId="102" xr:uid="{00000000-0005-0000-0000-00005E000000}"/>
    <cellStyle name="20% - Accent5 2 3" xfId="103" xr:uid="{00000000-0005-0000-0000-00005F000000}"/>
    <cellStyle name="20% - Accent5 2 3 2" xfId="104" xr:uid="{00000000-0005-0000-0000-000060000000}"/>
    <cellStyle name="20% - Accent5 2 3 3" xfId="105" xr:uid="{00000000-0005-0000-0000-000061000000}"/>
    <cellStyle name="20% - Accent5 2 4" xfId="106" xr:uid="{00000000-0005-0000-0000-000062000000}"/>
    <cellStyle name="20% - Accent5 2 5" xfId="107" xr:uid="{00000000-0005-0000-0000-000063000000}"/>
    <cellStyle name="20% - Accent5 2 6" xfId="108" xr:uid="{00000000-0005-0000-0000-000064000000}"/>
    <cellStyle name="20% - Accent5 3" xfId="109" xr:uid="{00000000-0005-0000-0000-000065000000}"/>
    <cellStyle name="20% - Accent5 3 2" xfId="110" xr:uid="{00000000-0005-0000-0000-000066000000}"/>
    <cellStyle name="20% - Accent5 3 3" xfId="111" xr:uid="{00000000-0005-0000-0000-000067000000}"/>
    <cellStyle name="20% - Accent5 4" xfId="112" xr:uid="{00000000-0005-0000-0000-000068000000}"/>
    <cellStyle name="20% - Accent5 4 2" xfId="113" xr:uid="{00000000-0005-0000-0000-000069000000}"/>
    <cellStyle name="20% - Accent5 4 3" xfId="114" xr:uid="{00000000-0005-0000-0000-00006A000000}"/>
    <cellStyle name="20% - Accent5 5" xfId="115" xr:uid="{00000000-0005-0000-0000-00006B000000}"/>
    <cellStyle name="20% - Accent5 5 2" xfId="116" xr:uid="{00000000-0005-0000-0000-00006C000000}"/>
    <cellStyle name="20% - Accent5 5 3" xfId="117" xr:uid="{00000000-0005-0000-0000-00006D000000}"/>
    <cellStyle name="20% - Accent5 6" xfId="118" xr:uid="{00000000-0005-0000-0000-00006E000000}"/>
    <cellStyle name="20% - Accent5 7" xfId="119" xr:uid="{00000000-0005-0000-0000-00006F000000}"/>
    <cellStyle name="20% - Accent5 8" xfId="120" xr:uid="{00000000-0005-0000-0000-000070000000}"/>
    <cellStyle name="20% - Accent6 2" xfId="121" xr:uid="{00000000-0005-0000-0000-000071000000}"/>
    <cellStyle name="20% - Accent6 2 2" xfId="122" xr:uid="{00000000-0005-0000-0000-000072000000}"/>
    <cellStyle name="20% - Accent6 2 2 2" xfId="123" xr:uid="{00000000-0005-0000-0000-000073000000}"/>
    <cellStyle name="20% - Accent6 2 2 3" xfId="124" xr:uid="{00000000-0005-0000-0000-000074000000}"/>
    <cellStyle name="20% - Accent6 2 3" xfId="125" xr:uid="{00000000-0005-0000-0000-000075000000}"/>
    <cellStyle name="20% - Accent6 2 3 2" xfId="126" xr:uid="{00000000-0005-0000-0000-000076000000}"/>
    <cellStyle name="20% - Accent6 2 3 3" xfId="127" xr:uid="{00000000-0005-0000-0000-000077000000}"/>
    <cellStyle name="20% - Accent6 2 4" xfId="128" xr:uid="{00000000-0005-0000-0000-000078000000}"/>
    <cellStyle name="20% - Accent6 2 5" xfId="129" xr:uid="{00000000-0005-0000-0000-000079000000}"/>
    <cellStyle name="20% - Accent6 2 6" xfId="130" xr:uid="{00000000-0005-0000-0000-00007A000000}"/>
    <cellStyle name="20% - Accent6 3" xfId="131" xr:uid="{00000000-0005-0000-0000-00007B000000}"/>
    <cellStyle name="20% - Accent6 3 2" xfId="132" xr:uid="{00000000-0005-0000-0000-00007C000000}"/>
    <cellStyle name="20% - Accent6 3 3" xfId="133" xr:uid="{00000000-0005-0000-0000-00007D000000}"/>
    <cellStyle name="20% - Accent6 4" xfId="134" xr:uid="{00000000-0005-0000-0000-00007E000000}"/>
    <cellStyle name="20% - Accent6 4 2" xfId="135" xr:uid="{00000000-0005-0000-0000-00007F000000}"/>
    <cellStyle name="20% - Accent6 4 3" xfId="136" xr:uid="{00000000-0005-0000-0000-000080000000}"/>
    <cellStyle name="20% - Accent6 5" xfId="137" xr:uid="{00000000-0005-0000-0000-000081000000}"/>
    <cellStyle name="20% - Accent6 5 2" xfId="138" xr:uid="{00000000-0005-0000-0000-000082000000}"/>
    <cellStyle name="20% - Accent6 5 3" xfId="139" xr:uid="{00000000-0005-0000-0000-000083000000}"/>
    <cellStyle name="20% - Accent6 6" xfId="140" xr:uid="{00000000-0005-0000-0000-000084000000}"/>
    <cellStyle name="20% - Accent6 7" xfId="141" xr:uid="{00000000-0005-0000-0000-000085000000}"/>
    <cellStyle name="20% - Accent6 8" xfId="142" xr:uid="{00000000-0005-0000-0000-000086000000}"/>
    <cellStyle name="40% - Accent1 2" xfId="143" xr:uid="{00000000-0005-0000-0000-000087000000}"/>
    <cellStyle name="40% - Accent1 2 2" xfId="144" xr:uid="{00000000-0005-0000-0000-000088000000}"/>
    <cellStyle name="40% - Accent1 2 2 2" xfId="145" xr:uid="{00000000-0005-0000-0000-000089000000}"/>
    <cellStyle name="40% - Accent1 2 2 3" xfId="146" xr:uid="{00000000-0005-0000-0000-00008A000000}"/>
    <cellStyle name="40% - Accent1 2 3" xfId="147" xr:uid="{00000000-0005-0000-0000-00008B000000}"/>
    <cellStyle name="40% - Accent1 2 3 2" xfId="148" xr:uid="{00000000-0005-0000-0000-00008C000000}"/>
    <cellStyle name="40% - Accent1 2 3 3" xfId="149" xr:uid="{00000000-0005-0000-0000-00008D000000}"/>
    <cellStyle name="40% - Accent1 2 4" xfId="150" xr:uid="{00000000-0005-0000-0000-00008E000000}"/>
    <cellStyle name="40% - Accent1 2 5" xfId="151" xr:uid="{00000000-0005-0000-0000-00008F000000}"/>
    <cellStyle name="40% - Accent1 2 6" xfId="152" xr:uid="{00000000-0005-0000-0000-000090000000}"/>
    <cellStyle name="40% - Accent1 3" xfId="153" xr:uid="{00000000-0005-0000-0000-000091000000}"/>
    <cellStyle name="40% - Accent1 3 2" xfId="154" xr:uid="{00000000-0005-0000-0000-000092000000}"/>
    <cellStyle name="40% - Accent1 3 3" xfId="155" xr:uid="{00000000-0005-0000-0000-000093000000}"/>
    <cellStyle name="40% - Accent1 4" xfId="156" xr:uid="{00000000-0005-0000-0000-000094000000}"/>
    <cellStyle name="40% - Accent1 4 2" xfId="157" xr:uid="{00000000-0005-0000-0000-000095000000}"/>
    <cellStyle name="40% - Accent1 4 3" xfId="158" xr:uid="{00000000-0005-0000-0000-000096000000}"/>
    <cellStyle name="40% - Accent1 5" xfId="159" xr:uid="{00000000-0005-0000-0000-000097000000}"/>
    <cellStyle name="40% - Accent1 5 2" xfId="160" xr:uid="{00000000-0005-0000-0000-000098000000}"/>
    <cellStyle name="40% - Accent1 5 3" xfId="161" xr:uid="{00000000-0005-0000-0000-000099000000}"/>
    <cellStyle name="40% - Accent1 6" xfId="162" xr:uid="{00000000-0005-0000-0000-00009A000000}"/>
    <cellStyle name="40% - Accent1 7" xfId="163" xr:uid="{00000000-0005-0000-0000-00009B000000}"/>
    <cellStyle name="40% - Accent1 8" xfId="164" xr:uid="{00000000-0005-0000-0000-00009C000000}"/>
    <cellStyle name="40% - Accent2 2" xfId="165" xr:uid="{00000000-0005-0000-0000-00009D000000}"/>
    <cellStyle name="40% - Accent2 2 2" xfId="166" xr:uid="{00000000-0005-0000-0000-00009E000000}"/>
    <cellStyle name="40% - Accent2 2 2 2" xfId="167" xr:uid="{00000000-0005-0000-0000-00009F000000}"/>
    <cellStyle name="40% - Accent2 2 2 3" xfId="168" xr:uid="{00000000-0005-0000-0000-0000A0000000}"/>
    <cellStyle name="40% - Accent2 2 3" xfId="169" xr:uid="{00000000-0005-0000-0000-0000A1000000}"/>
    <cellStyle name="40% - Accent2 2 3 2" xfId="170" xr:uid="{00000000-0005-0000-0000-0000A2000000}"/>
    <cellStyle name="40% - Accent2 2 3 3" xfId="171" xr:uid="{00000000-0005-0000-0000-0000A3000000}"/>
    <cellStyle name="40% - Accent2 2 4" xfId="172" xr:uid="{00000000-0005-0000-0000-0000A4000000}"/>
    <cellStyle name="40% - Accent2 2 5" xfId="173" xr:uid="{00000000-0005-0000-0000-0000A5000000}"/>
    <cellStyle name="40% - Accent2 2 6" xfId="174" xr:uid="{00000000-0005-0000-0000-0000A6000000}"/>
    <cellStyle name="40% - Accent2 3" xfId="175" xr:uid="{00000000-0005-0000-0000-0000A7000000}"/>
    <cellStyle name="40% - Accent2 3 2" xfId="176" xr:uid="{00000000-0005-0000-0000-0000A8000000}"/>
    <cellStyle name="40% - Accent2 3 3" xfId="177" xr:uid="{00000000-0005-0000-0000-0000A9000000}"/>
    <cellStyle name="40% - Accent2 4" xfId="178" xr:uid="{00000000-0005-0000-0000-0000AA000000}"/>
    <cellStyle name="40% - Accent2 4 2" xfId="179" xr:uid="{00000000-0005-0000-0000-0000AB000000}"/>
    <cellStyle name="40% - Accent2 4 3" xfId="180" xr:uid="{00000000-0005-0000-0000-0000AC000000}"/>
    <cellStyle name="40% - Accent2 5" xfId="181" xr:uid="{00000000-0005-0000-0000-0000AD000000}"/>
    <cellStyle name="40% - Accent2 5 2" xfId="182" xr:uid="{00000000-0005-0000-0000-0000AE000000}"/>
    <cellStyle name="40% - Accent2 5 3" xfId="183" xr:uid="{00000000-0005-0000-0000-0000AF000000}"/>
    <cellStyle name="40% - Accent2 6" xfId="184" xr:uid="{00000000-0005-0000-0000-0000B0000000}"/>
    <cellStyle name="40% - Accent2 7" xfId="185" xr:uid="{00000000-0005-0000-0000-0000B1000000}"/>
    <cellStyle name="40% - Accent2 8" xfId="186" xr:uid="{00000000-0005-0000-0000-0000B2000000}"/>
    <cellStyle name="40% - Accent3 2" xfId="187" xr:uid="{00000000-0005-0000-0000-0000B3000000}"/>
    <cellStyle name="40% - Accent3 2 2" xfId="188" xr:uid="{00000000-0005-0000-0000-0000B4000000}"/>
    <cellStyle name="40% - Accent3 2 2 2" xfId="189" xr:uid="{00000000-0005-0000-0000-0000B5000000}"/>
    <cellStyle name="40% - Accent3 2 2 3" xfId="190" xr:uid="{00000000-0005-0000-0000-0000B6000000}"/>
    <cellStyle name="40% - Accent3 2 3" xfId="191" xr:uid="{00000000-0005-0000-0000-0000B7000000}"/>
    <cellStyle name="40% - Accent3 2 3 2" xfId="192" xr:uid="{00000000-0005-0000-0000-0000B8000000}"/>
    <cellStyle name="40% - Accent3 2 3 3" xfId="193" xr:uid="{00000000-0005-0000-0000-0000B9000000}"/>
    <cellStyle name="40% - Accent3 2 4" xfId="194" xr:uid="{00000000-0005-0000-0000-0000BA000000}"/>
    <cellStyle name="40% - Accent3 2 5" xfId="195" xr:uid="{00000000-0005-0000-0000-0000BB000000}"/>
    <cellStyle name="40% - Accent3 2 6" xfId="196" xr:uid="{00000000-0005-0000-0000-0000BC000000}"/>
    <cellStyle name="40% - Accent3 3" xfId="197" xr:uid="{00000000-0005-0000-0000-0000BD000000}"/>
    <cellStyle name="40% - Accent3 3 2" xfId="198" xr:uid="{00000000-0005-0000-0000-0000BE000000}"/>
    <cellStyle name="40% - Accent3 3 3" xfId="199" xr:uid="{00000000-0005-0000-0000-0000BF000000}"/>
    <cellStyle name="40% - Accent3 4" xfId="200" xr:uid="{00000000-0005-0000-0000-0000C0000000}"/>
    <cellStyle name="40% - Accent3 4 2" xfId="201" xr:uid="{00000000-0005-0000-0000-0000C1000000}"/>
    <cellStyle name="40% - Accent3 4 3" xfId="202" xr:uid="{00000000-0005-0000-0000-0000C2000000}"/>
    <cellStyle name="40% - Accent3 5" xfId="203" xr:uid="{00000000-0005-0000-0000-0000C3000000}"/>
    <cellStyle name="40% - Accent3 5 2" xfId="204" xr:uid="{00000000-0005-0000-0000-0000C4000000}"/>
    <cellStyle name="40% - Accent3 5 3" xfId="205" xr:uid="{00000000-0005-0000-0000-0000C5000000}"/>
    <cellStyle name="40% - Accent3 6" xfId="206" xr:uid="{00000000-0005-0000-0000-0000C6000000}"/>
    <cellStyle name="40% - Accent3 7" xfId="207" xr:uid="{00000000-0005-0000-0000-0000C7000000}"/>
    <cellStyle name="40% - Accent3 8" xfId="208" xr:uid="{00000000-0005-0000-0000-0000C8000000}"/>
    <cellStyle name="40% - Accent4 2" xfId="209" xr:uid="{00000000-0005-0000-0000-0000C9000000}"/>
    <cellStyle name="40% - Accent4 2 2" xfId="210" xr:uid="{00000000-0005-0000-0000-0000CA000000}"/>
    <cellStyle name="40% - Accent4 2 2 2" xfId="211" xr:uid="{00000000-0005-0000-0000-0000CB000000}"/>
    <cellStyle name="40% - Accent4 2 2 3" xfId="212" xr:uid="{00000000-0005-0000-0000-0000CC000000}"/>
    <cellStyle name="40% - Accent4 2 3" xfId="213" xr:uid="{00000000-0005-0000-0000-0000CD000000}"/>
    <cellStyle name="40% - Accent4 2 3 2" xfId="214" xr:uid="{00000000-0005-0000-0000-0000CE000000}"/>
    <cellStyle name="40% - Accent4 2 3 3" xfId="215" xr:uid="{00000000-0005-0000-0000-0000CF000000}"/>
    <cellStyle name="40% - Accent4 2 4" xfId="216" xr:uid="{00000000-0005-0000-0000-0000D0000000}"/>
    <cellStyle name="40% - Accent4 2 5" xfId="217" xr:uid="{00000000-0005-0000-0000-0000D1000000}"/>
    <cellStyle name="40% - Accent4 2 6" xfId="218" xr:uid="{00000000-0005-0000-0000-0000D2000000}"/>
    <cellStyle name="40% - Accent4 3" xfId="219" xr:uid="{00000000-0005-0000-0000-0000D3000000}"/>
    <cellStyle name="40% - Accent4 3 2" xfId="220" xr:uid="{00000000-0005-0000-0000-0000D4000000}"/>
    <cellStyle name="40% - Accent4 3 3" xfId="221" xr:uid="{00000000-0005-0000-0000-0000D5000000}"/>
    <cellStyle name="40% - Accent4 4" xfId="222" xr:uid="{00000000-0005-0000-0000-0000D6000000}"/>
    <cellStyle name="40% - Accent4 4 2" xfId="223" xr:uid="{00000000-0005-0000-0000-0000D7000000}"/>
    <cellStyle name="40% - Accent4 4 3" xfId="224" xr:uid="{00000000-0005-0000-0000-0000D8000000}"/>
    <cellStyle name="40% - Accent4 5" xfId="225" xr:uid="{00000000-0005-0000-0000-0000D9000000}"/>
    <cellStyle name="40% - Accent4 5 2" xfId="226" xr:uid="{00000000-0005-0000-0000-0000DA000000}"/>
    <cellStyle name="40% - Accent4 5 3" xfId="227" xr:uid="{00000000-0005-0000-0000-0000DB000000}"/>
    <cellStyle name="40% - Accent4 6" xfId="228" xr:uid="{00000000-0005-0000-0000-0000DC000000}"/>
    <cellStyle name="40% - Accent4 7" xfId="229" xr:uid="{00000000-0005-0000-0000-0000DD000000}"/>
    <cellStyle name="40% - Accent4 8" xfId="230" xr:uid="{00000000-0005-0000-0000-0000DE000000}"/>
    <cellStyle name="40% - Accent5 2" xfId="231" xr:uid="{00000000-0005-0000-0000-0000DF000000}"/>
    <cellStyle name="40% - Accent5 2 2" xfId="232" xr:uid="{00000000-0005-0000-0000-0000E0000000}"/>
    <cellStyle name="40% - Accent5 2 2 2" xfId="233" xr:uid="{00000000-0005-0000-0000-0000E1000000}"/>
    <cellStyle name="40% - Accent5 2 2 3" xfId="234" xr:uid="{00000000-0005-0000-0000-0000E2000000}"/>
    <cellStyle name="40% - Accent5 2 3" xfId="235" xr:uid="{00000000-0005-0000-0000-0000E3000000}"/>
    <cellStyle name="40% - Accent5 2 3 2" xfId="236" xr:uid="{00000000-0005-0000-0000-0000E4000000}"/>
    <cellStyle name="40% - Accent5 2 3 3" xfId="237" xr:uid="{00000000-0005-0000-0000-0000E5000000}"/>
    <cellStyle name="40% - Accent5 2 4" xfId="238" xr:uid="{00000000-0005-0000-0000-0000E6000000}"/>
    <cellStyle name="40% - Accent5 2 5" xfId="239" xr:uid="{00000000-0005-0000-0000-0000E7000000}"/>
    <cellStyle name="40% - Accent5 2 6" xfId="240" xr:uid="{00000000-0005-0000-0000-0000E8000000}"/>
    <cellStyle name="40% - Accent5 3" xfId="241" xr:uid="{00000000-0005-0000-0000-0000E9000000}"/>
    <cellStyle name="40% - Accent5 3 2" xfId="242" xr:uid="{00000000-0005-0000-0000-0000EA000000}"/>
    <cellStyle name="40% - Accent5 3 3" xfId="243" xr:uid="{00000000-0005-0000-0000-0000EB000000}"/>
    <cellStyle name="40% - Accent5 4" xfId="244" xr:uid="{00000000-0005-0000-0000-0000EC000000}"/>
    <cellStyle name="40% - Accent5 4 2" xfId="245" xr:uid="{00000000-0005-0000-0000-0000ED000000}"/>
    <cellStyle name="40% - Accent5 4 3" xfId="246" xr:uid="{00000000-0005-0000-0000-0000EE000000}"/>
    <cellStyle name="40% - Accent5 5" xfId="247" xr:uid="{00000000-0005-0000-0000-0000EF000000}"/>
    <cellStyle name="40% - Accent5 5 2" xfId="248" xr:uid="{00000000-0005-0000-0000-0000F0000000}"/>
    <cellStyle name="40% - Accent5 5 3" xfId="249" xr:uid="{00000000-0005-0000-0000-0000F1000000}"/>
    <cellStyle name="40% - Accent5 6" xfId="250" xr:uid="{00000000-0005-0000-0000-0000F2000000}"/>
    <cellStyle name="40% - Accent5 7" xfId="251" xr:uid="{00000000-0005-0000-0000-0000F3000000}"/>
    <cellStyle name="40% - Accent5 8" xfId="252" xr:uid="{00000000-0005-0000-0000-0000F4000000}"/>
    <cellStyle name="40% - Accent6 2" xfId="253" xr:uid="{00000000-0005-0000-0000-0000F5000000}"/>
    <cellStyle name="40% - Accent6 2 2" xfId="254" xr:uid="{00000000-0005-0000-0000-0000F6000000}"/>
    <cellStyle name="40% - Accent6 2 2 2" xfId="255" xr:uid="{00000000-0005-0000-0000-0000F7000000}"/>
    <cellStyle name="40% - Accent6 2 2 3" xfId="256" xr:uid="{00000000-0005-0000-0000-0000F8000000}"/>
    <cellStyle name="40% - Accent6 2 3" xfId="257" xr:uid="{00000000-0005-0000-0000-0000F9000000}"/>
    <cellStyle name="40% - Accent6 2 3 2" xfId="258" xr:uid="{00000000-0005-0000-0000-0000FA000000}"/>
    <cellStyle name="40% - Accent6 2 3 3" xfId="259" xr:uid="{00000000-0005-0000-0000-0000FB000000}"/>
    <cellStyle name="40% - Accent6 2 4" xfId="260" xr:uid="{00000000-0005-0000-0000-0000FC000000}"/>
    <cellStyle name="40% - Accent6 2 5" xfId="261" xr:uid="{00000000-0005-0000-0000-0000FD000000}"/>
    <cellStyle name="40% - Accent6 2 6" xfId="262" xr:uid="{00000000-0005-0000-0000-0000FE000000}"/>
    <cellStyle name="40% - Accent6 3" xfId="263" xr:uid="{00000000-0005-0000-0000-0000FF000000}"/>
    <cellStyle name="40% - Accent6 3 2" xfId="264" xr:uid="{00000000-0005-0000-0000-000000010000}"/>
    <cellStyle name="40% - Accent6 3 3" xfId="265" xr:uid="{00000000-0005-0000-0000-000001010000}"/>
    <cellStyle name="40% - Accent6 4" xfId="266" xr:uid="{00000000-0005-0000-0000-000002010000}"/>
    <cellStyle name="40% - Accent6 4 2" xfId="267" xr:uid="{00000000-0005-0000-0000-000003010000}"/>
    <cellStyle name="40% - Accent6 4 3" xfId="268" xr:uid="{00000000-0005-0000-0000-000004010000}"/>
    <cellStyle name="40% - Accent6 5" xfId="269" xr:uid="{00000000-0005-0000-0000-000005010000}"/>
    <cellStyle name="40% - Accent6 5 2" xfId="270" xr:uid="{00000000-0005-0000-0000-000006010000}"/>
    <cellStyle name="40% - Accent6 5 3" xfId="271" xr:uid="{00000000-0005-0000-0000-000007010000}"/>
    <cellStyle name="40% - Accent6 6" xfId="272" xr:uid="{00000000-0005-0000-0000-000008010000}"/>
    <cellStyle name="40% - Accent6 7" xfId="273" xr:uid="{00000000-0005-0000-0000-000009010000}"/>
    <cellStyle name="40% - Accent6 8" xfId="274" xr:uid="{00000000-0005-0000-0000-00000A010000}"/>
    <cellStyle name="60% - Accent1 2" xfId="275" xr:uid="{00000000-0005-0000-0000-00000B010000}"/>
    <cellStyle name="60% - Accent1 2 2" xfId="276" xr:uid="{00000000-0005-0000-0000-00000C010000}"/>
    <cellStyle name="60% - Accent1 2 3" xfId="277" xr:uid="{00000000-0005-0000-0000-00000D010000}"/>
    <cellStyle name="60% - Accent1 2 4" xfId="278" xr:uid="{00000000-0005-0000-0000-00000E010000}"/>
    <cellStyle name="60% - Accent1 3" xfId="279" xr:uid="{00000000-0005-0000-0000-00000F010000}"/>
    <cellStyle name="60% - Accent2 2" xfId="280" xr:uid="{00000000-0005-0000-0000-000010010000}"/>
    <cellStyle name="60% - Accent2 2 2" xfId="281" xr:uid="{00000000-0005-0000-0000-000011010000}"/>
    <cellStyle name="60% - Accent2 2 3" xfId="282" xr:uid="{00000000-0005-0000-0000-000012010000}"/>
    <cellStyle name="60% - Accent2 2 4" xfId="283" xr:uid="{00000000-0005-0000-0000-000013010000}"/>
    <cellStyle name="60% - Accent2 3" xfId="284" xr:uid="{00000000-0005-0000-0000-000014010000}"/>
    <cellStyle name="60% - Accent3 2" xfId="285" xr:uid="{00000000-0005-0000-0000-000015010000}"/>
    <cellStyle name="60% - Accent3 2 2" xfId="286" xr:uid="{00000000-0005-0000-0000-000016010000}"/>
    <cellStyle name="60% - Accent3 2 3" xfId="287" xr:uid="{00000000-0005-0000-0000-000017010000}"/>
    <cellStyle name="60% - Accent3 2 4" xfId="288" xr:uid="{00000000-0005-0000-0000-000018010000}"/>
    <cellStyle name="60% - Accent3 3" xfId="289" xr:uid="{00000000-0005-0000-0000-000019010000}"/>
    <cellStyle name="60% - Accent4 2" xfId="290" xr:uid="{00000000-0005-0000-0000-00001A010000}"/>
    <cellStyle name="60% - Accent4 2 2" xfId="291" xr:uid="{00000000-0005-0000-0000-00001B010000}"/>
    <cellStyle name="60% - Accent4 2 3" xfId="292" xr:uid="{00000000-0005-0000-0000-00001C010000}"/>
    <cellStyle name="60% - Accent4 2 4" xfId="293" xr:uid="{00000000-0005-0000-0000-00001D010000}"/>
    <cellStyle name="60% - Accent4 3" xfId="294" xr:uid="{00000000-0005-0000-0000-00001E010000}"/>
    <cellStyle name="60% - Accent5 2" xfId="295" xr:uid="{00000000-0005-0000-0000-00001F010000}"/>
    <cellStyle name="60% - Accent5 2 2" xfId="296" xr:uid="{00000000-0005-0000-0000-000020010000}"/>
    <cellStyle name="60% - Accent5 2 3" xfId="297" xr:uid="{00000000-0005-0000-0000-000021010000}"/>
    <cellStyle name="60% - Accent5 2 4" xfId="298" xr:uid="{00000000-0005-0000-0000-000022010000}"/>
    <cellStyle name="60% - Accent5 3" xfId="299" xr:uid="{00000000-0005-0000-0000-000023010000}"/>
    <cellStyle name="60% - Accent6 2" xfId="300" xr:uid="{00000000-0005-0000-0000-000024010000}"/>
    <cellStyle name="60% - Accent6 2 2" xfId="301" xr:uid="{00000000-0005-0000-0000-000025010000}"/>
    <cellStyle name="60% - Accent6 2 3" xfId="302" xr:uid="{00000000-0005-0000-0000-000026010000}"/>
    <cellStyle name="60% - Accent6 2 4" xfId="303" xr:uid="{00000000-0005-0000-0000-000027010000}"/>
    <cellStyle name="60% - Accent6 3" xfId="304" xr:uid="{00000000-0005-0000-0000-000028010000}"/>
    <cellStyle name="Accent1 - 20%" xfId="305" xr:uid="{00000000-0005-0000-0000-000029010000}"/>
    <cellStyle name="Accent1 - 40%" xfId="306" xr:uid="{00000000-0005-0000-0000-00002A010000}"/>
    <cellStyle name="Accent1 - 60%" xfId="307" xr:uid="{00000000-0005-0000-0000-00002B010000}"/>
    <cellStyle name="Accent1 2" xfId="308" xr:uid="{00000000-0005-0000-0000-00002C010000}"/>
    <cellStyle name="Accent1 2 2" xfId="309" xr:uid="{00000000-0005-0000-0000-00002D010000}"/>
    <cellStyle name="Accent1 2 3" xfId="310" xr:uid="{00000000-0005-0000-0000-00002E010000}"/>
    <cellStyle name="Accent1 2 4" xfId="311" xr:uid="{00000000-0005-0000-0000-00002F010000}"/>
    <cellStyle name="Accent1 3" xfId="312" xr:uid="{00000000-0005-0000-0000-000030010000}"/>
    <cellStyle name="Accent2 - 20%" xfId="313" xr:uid="{00000000-0005-0000-0000-000031010000}"/>
    <cellStyle name="Accent2 - 40%" xfId="314" xr:uid="{00000000-0005-0000-0000-000032010000}"/>
    <cellStyle name="Accent2 - 60%" xfId="315" xr:uid="{00000000-0005-0000-0000-000033010000}"/>
    <cellStyle name="Accent2 2" xfId="316" xr:uid="{00000000-0005-0000-0000-000034010000}"/>
    <cellStyle name="Accent2 2 2" xfId="317" xr:uid="{00000000-0005-0000-0000-000035010000}"/>
    <cellStyle name="Accent2 2 3" xfId="318" xr:uid="{00000000-0005-0000-0000-000036010000}"/>
    <cellStyle name="Accent2 2 4" xfId="319" xr:uid="{00000000-0005-0000-0000-000037010000}"/>
    <cellStyle name="Accent2 3" xfId="320" xr:uid="{00000000-0005-0000-0000-000038010000}"/>
    <cellStyle name="Accent3 - 20%" xfId="321" xr:uid="{00000000-0005-0000-0000-000039010000}"/>
    <cellStyle name="Accent3 - 40%" xfId="322" xr:uid="{00000000-0005-0000-0000-00003A010000}"/>
    <cellStyle name="Accent3 - 60%" xfId="323" xr:uid="{00000000-0005-0000-0000-00003B010000}"/>
    <cellStyle name="Accent3 2" xfId="324" xr:uid="{00000000-0005-0000-0000-00003C010000}"/>
    <cellStyle name="Accent3 2 2" xfId="325" xr:uid="{00000000-0005-0000-0000-00003D010000}"/>
    <cellStyle name="Accent3 2 3" xfId="326" xr:uid="{00000000-0005-0000-0000-00003E010000}"/>
    <cellStyle name="Accent3 2 4" xfId="327" xr:uid="{00000000-0005-0000-0000-00003F010000}"/>
    <cellStyle name="Accent3 3" xfId="328" xr:uid="{00000000-0005-0000-0000-000040010000}"/>
    <cellStyle name="Accent4 - 20%" xfId="329" xr:uid="{00000000-0005-0000-0000-000041010000}"/>
    <cellStyle name="Accent4 - 40%" xfId="330" xr:uid="{00000000-0005-0000-0000-000042010000}"/>
    <cellStyle name="Accent4 - 60%" xfId="331" xr:uid="{00000000-0005-0000-0000-000043010000}"/>
    <cellStyle name="Accent4 2" xfId="332" xr:uid="{00000000-0005-0000-0000-000044010000}"/>
    <cellStyle name="Accent4 2 2" xfId="333" xr:uid="{00000000-0005-0000-0000-000045010000}"/>
    <cellStyle name="Accent4 2 3" xfId="334" xr:uid="{00000000-0005-0000-0000-000046010000}"/>
    <cellStyle name="Accent4 2 4" xfId="335" xr:uid="{00000000-0005-0000-0000-000047010000}"/>
    <cellStyle name="Accent4 3" xfId="336" xr:uid="{00000000-0005-0000-0000-000048010000}"/>
    <cellStyle name="Accent5 - 20%" xfId="337" xr:uid="{00000000-0005-0000-0000-000049010000}"/>
    <cellStyle name="Accent5 - 40%" xfId="338" xr:uid="{00000000-0005-0000-0000-00004A010000}"/>
    <cellStyle name="Accent5 - 60%" xfId="339" xr:uid="{00000000-0005-0000-0000-00004B010000}"/>
    <cellStyle name="Accent5 2" xfId="340" xr:uid="{00000000-0005-0000-0000-00004C010000}"/>
    <cellStyle name="Accent5 2 2" xfId="341" xr:uid="{00000000-0005-0000-0000-00004D010000}"/>
    <cellStyle name="Accent5 2 3" xfId="342" xr:uid="{00000000-0005-0000-0000-00004E010000}"/>
    <cellStyle name="Accent5 2 4" xfId="343" xr:uid="{00000000-0005-0000-0000-00004F010000}"/>
    <cellStyle name="Accent5 3" xfId="344" xr:uid="{00000000-0005-0000-0000-000050010000}"/>
    <cellStyle name="Accent6 - 20%" xfId="345" xr:uid="{00000000-0005-0000-0000-000051010000}"/>
    <cellStyle name="Accent6 - 40%" xfId="346" xr:uid="{00000000-0005-0000-0000-000052010000}"/>
    <cellStyle name="Accent6 - 60%" xfId="347" xr:uid="{00000000-0005-0000-0000-000053010000}"/>
    <cellStyle name="Accent6 2" xfId="348" xr:uid="{00000000-0005-0000-0000-000054010000}"/>
    <cellStyle name="Accent6 2 2" xfId="349" xr:uid="{00000000-0005-0000-0000-000055010000}"/>
    <cellStyle name="Accent6 2 3" xfId="350" xr:uid="{00000000-0005-0000-0000-000056010000}"/>
    <cellStyle name="Accent6 2 4" xfId="351" xr:uid="{00000000-0005-0000-0000-000057010000}"/>
    <cellStyle name="Accent6 3" xfId="352" xr:uid="{00000000-0005-0000-0000-000058010000}"/>
    <cellStyle name="AXAPTA_Bold" xfId="353" xr:uid="{00000000-0005-0000-0000-000059010000}"/>
    <cellStyle name="Bad 2" xfId="354" xr:uid="{00000000-0005-0000-0000-00005A010000}"/>
    <cellStyle name="Bad 2 2" xfId="355" xr:uid="{00000000-0005-0000-0000-00005B010000}"/>
    <cellStyle name="Bad 2 3" xfId="356" xr:uid="{00000000-0005-0000-0000-00005C010000}"/>
    <cellStyle name="Bad 2 4" xfId="357" xr:uid="{00000000-0005-0000-0000-00005D010000}"/>
    <cellStyle name="Bad 3" xfId="358" xr:uid="{00000000-0005-0000-0000-00005E010000}"/>
    <cellStyle name="Black" xfId="359" xr:uid="{00000000-0005-0000-0000-00005F010000}"/>
    <cellStyle name="blp_column_header" xfId="360" xr:uid="{00000000-0005-0000-0000-000060010000}"/>
    <cellStyle name="Border" xfId="361" xr:uid="{00000000-0005-0000-0000-000061010000}"/>
    <cellStyle name="Border 2" xfId="362" xr:uid="{00000000-0005-0000-0000-000062010000}"/>
    <cellStyle name="Border 2 2" xfId="363" xr:uid="{00000000-0005-0000-0000-000063010000}"/>
    <cellStyle name="Border 2 2 2" xfId="364" xr:uid="{00000000-0005-0000-0000-000064010000}"/>
    <cellStyle name="Border 2 2 3" xfId="365" xr:uid="{00000000-0005-0000-0000-000065010000}"/>
    <cellStyle name="Border 2 2 4" xfId="366" xr:uid="{00000000-0005-0000-0000-000066010000}"/>
    <cellStyle name="Border 2 3" xfId="367" xr:uid="{00000000-0005-0000-0000-000067010000}"/>
    <cellStyle name="Border 2 4" xfId="368" xr:uid="{00000000-0005-0000-0000-000068010000}"/>
    <cellStyle name="Border 2 5" xfId="369" xr:uid="{00000000-0005-0000-0000-000069010000}"/>
    <cellStyle name="Border 3" xfId="370" xr:uid="{00000000-0005-0000-0000-00006A010000}"/>
    <cellStyle name="Border 3 2" xfId="371" xr:uid="{00000000-0005-0000-0000-00006B010000}"/>
    <cellStyle name="Border 3 3" xfId="372" xr:uid="{00000000-0005-0000-0000-00006C010000}"/>
    <cellStyle name="Border 3 4" xfId="373" xr:uid="{00000000-0005-0000-0000-00006D010000}"/>
    <cellStyle name="Border 4" xfId="374" xr:uid="{00000000-0005-0000-0000-00006E010000}"/>
    <cellStyle name="Border 5" xfId="375" xr:uid="{00000000-0005-0000-0000-00006F010000}"/>
    <cellStyle name="Border 6" xfId="376" xr:uid="{00000000-0005-0000-0000-000070010000}"/>
    <cellStyle name="Calc Currency (0)" xfId="377" xr:uid="{00000000-0005-0000-0000-000071010000}"/>
    <cellStyle name="Calc Currency (2)" xfId="378" xr:uid="{00000000-0005-0000-0000-000072010000}"/>
    <cellStyle name="Calc general" xfId="379" xr:uid="{00000000-0005-0000-0000-000073010000}"/>
    <cellStyle name="Calc Percent (0)" xfId="380" xr:uid="{00000000-0005-0000-0000-000074010000}"/>
    <cellStyle name="Calc Percent (1)" xfId="381" xr:uid="{00000000-0005-0000-0000-000075010000}"/>
    <cellStyle name="Calc Percent (2)" xfId="382" xr:uid="{00000000-0005-0000-0000-000076010000}"/>
    <cellStyle name="Calc Units (0)" xfId="383" xr:uid="{00000000-0005-0000-0000-000077010000}"/>
    <cellStyle name="Calc Units (1)" xfId="384" xr:uid="{00000000-0005-0000-0000-000078010000}"/>
    <cellStyle name="Calc Units (2)" xfId="385" xr:uid="{00000000-0005-0000-0000-000079010000}"/>
    <cellStyle name="Calculation 2" xfId="386" xr:uid="{00000000-0005-0000-0000-00007A010000}"/>
    <cellStyle name="Calculation 2 10" xfId="387" xr:uid="{00000000-0005-0000-0000-00007B010000}"/>
    <cellStyle name="Calculation 2 2" xfId="388" xr:uid="{00000000-0005-0000-0000-00007C010000}"/>
    <cellStyle name="Calculation 2 2 2" xfId="389" xr:uid="{00000000-0005-0000-0000-00007D010000}"/>
    <cellStyle name="Calculation 2 2 2 2" xfId="390" xr:uid="{00000000-0005-0000-0000-00007E010000}"/>
    <cellStyle name="Calculation 2 2 2 2 2" xfId="391" xr:uid="{00000000-0005-0000-0000-00007F010000}"/>
    <cellStyle name="Calculation 2 2 2 2 3" xfId="392" xr:uid="{00000000-0005-0000-0000-000080010000}"/>
    <cellStyle name="Calculation 2 2 2 2 4" xfId="393" xr:uid="{00000000-0005-0000-0000-000081010000}"/>
    <cellStyle name="Calculation 2 2 2 2 5" xfId="394" xr:uid="{00000000-0005-0000-0000-000082010000}"/>
    <cellStyle name="Calculation 2 2 2 3" xfId="395" xr:uid="{00000000-0005-0000-0000-000083010000}"/>
    <cellStyle name="Calculation 2 2 2 4" xfId="396" xr:uid="{00000000-0005-0000-0000-000084010000}"/>
    <cellStyle name="Calculation 2 2 2 5" xfId="397" xr:uid="{00000000-0005-0000-0000-000085010000}"/>
    <cellStyle name="Calculation 2 2 2 6" xfId="398" xr:uid="{00000000-0005-0000-0000-000086010000}"/>
    <cellStyle name="Calculation 2 2 3" xfId="399" xr:uid="{00000000-0005-0000-0000-000087010000}"/>
    <cellStyle name="Calculation 2 2 3 2" xfId="400" xr:uid="{00000000-0005-0000-0000-000088010000}"/>
    <cellStyle name="Calculation 2 2 3 3" xfId="401" xr:uid="{00000000-0005-0000-0000-000089010000}"/>
    <cellStyle name="Calculation 2 2 3 4" xfId="402" xr:uid="{00000000-0005-0000-0000-00008A010000}"/>
    <cellStyle name="Calculation 2 2 3 5" xfId="403" xr:uid="{00000000-0005-0000-0000-00008B010000}"/>
    <cellStyle name="Calculation 2 2 4" xfId="404" xr:uid="{00000000-0005-0000-0000-00008C010000}"/>
    <cellStyle name="Calculation 2 2 5" xfId="405" xr:uid="{00000000-0005-0000-0000-00008D010000}"/>
    <cellStyle name="Calculation 2 2 6" xfId="406" xr:uid="{00000000-0005-0000-0000-00008E010000}"/>
    <cellStyle name="Calculation 2 2 7" xfId="407" xr:uid="{00000000-0005-0000-0000-00008F010000}"/>
    <cellStyle name="Calculation 2 3" xfId="408" xr:uid="{00000000-0005-0000-0000-000090010000}"/>
    <cellStyle name="Calculation 2 3 2" xfId="409" xr:uid="{00000000-0005-0000-0000-000091010000}"/>
    <cellStyle name="Calculation 2 3 2 2" xfId="410" xr:uid="{00000000-0005-0000-0000-000092010000}"/>
    <cellStyle name="Calculation 2 3 2 2 2" xfId="411" xr:uid="{00000000-0005-0000-0000-000093010000}"/>
    <cellStyle name="Calculation 2 3 2 2 3" xfId="412" xr:uid="{00000000-0005-0000-0000-000094010000}"/>
    <cellStyle name="Calculation 2 3 2 2 4" xfId="413" xr:uid="{00000000-0005-0000-0000-000095010000}"/>
    <cellStyle name="Calculation 2 3 2 2 5" xfId="414" xr:uid="{00000000-0005-0000-0000-000096010000}"/>
    <cellStyle name="Calculation 2 3 2 3" xfId="415" xr:uid="{00000000-0005-0000-0000-000097010000}"/>
    <cellStyle name="Calculation 2 3 2 4" xfId="416" xr:uid="{00000000-0005-0000-0000-000098010000}"/>
    <cellStyle name="Calculation 2 3 2 5" xfId="417" xr:uid="{00000000-0005-0000-0000-000099010000}"/>
    <cellStyle name="Calculation 2 3 2 6" xfId="418" xr:uid="{00000000-0005-0000-0000-00009A010000}"/>
    <cellStyle name="Calculation 2 3 3" xfId="419" xr:uid="{00000000-0005-0000-0000-00009B010000}"/>
    <cellStyle name="Calculation 2 3 3 2" xfId="420" xr:uid="{00000000-0005-0000-0000-00009C010000}"/>
    <cellStyle name="Calculation 2 3 3 3" xfId="421" xr:uid="{00000000-0005-0000-0000-00009D010000}"/>
    <cellStyle name="Calculation 2 3 3 4" xfId="422" xr:uid="{00000000-0005-0000-0000-00009E010000}"/>
    <cellStyle name="Calculation 2 3 3 5" xfId="423" xr:uid="{00000000-0005-0000-0000-00009F010000}"/>
    <cellStyle name="Calculation 2 3 4" xfId="424" xr:uid="{00000000-0005-0000-0000-0000A0010000}"/>
    <cellStyle name="Calculation 2 3 5" xfId="425" xr:uid="{00000000-0005-0000-0000-0000A1010000}"/>
    <cellStyle name="Calculation 2 3 6" xfId="426" xr:uid="{00000000-0005-0000-0000-0000A2010000}"/>
    <cellStyle name="Calculation 2 3 7" xfId="427" xr:uid="{00000000-0005-0000-0000-0000A3010000}"/>
    <cellStyle name="Calculation 2 4" xfId="428" xr:uid="{00000000-0005-0000-0000-0000A4010000}"/>
    <cellStyle name="Calculation 2 4 2" xfId="429" xr:uid="{00000000-0005-0000-0000-0000A5010000}"/>
    <cellStyle name="Calculation 2 4 2 2" xfId="430" xr:uid="{00000000-0005-0000-0000-0000A6010000}"/>
    <cellStyle name="Calculation 2 4 2 3" xfId="431" xr:uid="{00000000-0005-0000-0000-0000A7010000}"/>
    <cellStyle name="Calculation 2 4 2 4" xfId="432" xr:uid="{00000000-0005-0000-0000-0000A8010000}"/>
    <cellStyle name="Calculation 2 4 2 5" xfId="433" xr:uid="{00000000-0005-0000-0000-0000A9010000}"/>
    <cellStyle name="Calculation 2 4 3" xfId="434" xr:uid="{00000000-0005-0000-0000-0000AA010000}"/>
    <cellStyle name="Calculation 2 4 4" xfId="435" xr:uid="{00000000-0005-0000-0000-0000AB010000}"/>
    <cellStyle name="Calculation 2 4 5" xfId="436" xr:uid="{00000000-0005-0000-0000-0000AC010000}"/>
    <cellStyle name="Calculation 2 4 6" xfId="437" xr:uid="{00000000-0005-0000-0000-0000AD010000}"/>
    <cellStyle name="Calculation 2 5" xfId="438" xr:uid="{00000000-0005-0000-0000-0000AE010000}"/>
    <cellStyle name="Calculation 2 5 2" xfId="439" xr:uid="{00000000-0005-0000-0000-0000AF010000}"/>
    <cellStyle name="Calculation 2 5 3" xfId="440" xr:uid="{00000000-0005-0000-0000-0000B0010000}"/>
    <cellStyle name="Calculation 2 5 4" xfId="441" xr:uid="{00000000-0005-0000-0000-0000B1010000}"/>
    <cellStyle name="Calculation 2 5 5" xfId="442" xr:uid="{00000000-0005-0000-0000-0000B2010000}"/>
    <cellStyle name="Calculation 2 6" xfId="443" xr:uid="{00000000-0005-0000-0000-0000B3010000}"/>
    <cellStyle name="Calculation 2 6 2" xfId="444" xr:uid="{00000000-0005-0000-0000-0000B4010000}"/>
    <cellStyle name="Calculation 2 6 3" xfId="445" xr:uid="{00000000-0005-0000-0000-0000B5010000}"/>
    <cellStyle name="Calculation 2 6 4" xfId="446" xr:uid="{00000000-0005-0000-0000-0000B6010000}"/>
    <cellStyle name="Calculation 2 6 5" xfId="447" xr:uid="{00000000-0005-0000-0000-0000B7010000}"/>
    <cellStyle name="Calculation 2 7" xfId="448" xr:uid="{00000000-0005-0000-0000-0000B8010000}"/>
    <cellStyle name="Calculation 2 8" xfId="449" xr:uid="{00000000-0005-0000-0000-0000B9010000}"/>
    <cellStyle name="Calculation 2 9" xfId="450" xr:uid="{00000000-0005-0000-0000-0000BA010000}"/>
    <cellStyle name="Calculation 3" xfId="451" xr:uid="{00000000-0005-0000-0000-0000BB010000}"/>
    <cellStyle name="Calculation 3 2" xfId="452" xr:uid="{00000000-0005-0000-0000-0000BC010000}"/>
    <cellStyle name="Calculation 3 2 2" xfId="453" xr:uid="{00000000-0005-0000-0000-0000BD010000}"/>
    <cellStyle name="Calculation 3 2 2 2" xfId="454" xr:uid="{00000000-0005-0000-0000-0000BE010000}"/>
    <cellStyle name="Calculation 3 2 2 3" xfId="455" xr:uid="{00000000-0005-0000-0000-0000BF010000}"/>
    <cellStyle name="Calculation 3 2 2 4" xfId="456" xr:uid="{00000000-0005-0000-0000-0000C0010000}"/>
    <cellStyle name="Calculation 3 2 2 5" xfId="457" xr:uid="{00000000-0005-0000-0000-0000C1010000}"/>
    <cellStyle name="Calculation 3 2 3" xfId="458" xr:uid="{00000000-0005-0000-0000-0000C2010000}"/>
    <cellStyle name="Calculation 3 2 4" xfId="459" xr:uid="{00000000-0005-0000-0000-0000C3010000}"/>
    <cellStyle name="Calculation 3 2 5" xfId="460" xr:uid="{00000000-0005-0000-0000-0000C4010000}"/>
    <cellStyle name="Calculation 3 2 6" xfId="461" xr:uid="{00000000-0005-0000-0000-0000C5010000}"/>
    <cellStyle name="Calculation 3 3" xfId="462" xr:uid="{00000000-0005-0000-0000-0000C6010000}"/>
    <cellStyle name="Calculation 3 3 2" xfId="463" xr:uid="{00000000-0005-0000-0000-0000C7010000}"/>
    <cellStyle name="Calculation 3 3 3" xfId="464" xr:uid="{00000000-0005-0000-0000-0000C8010000}"/>
    <cellStyle name="Calculation 3 3 4" xfId="465" xr:uid="{00000000-0005-0000-0000-0000C9010000}"/>
    <cellStyle name="Calculation 3 3 5" xfId="466" xr:uid="{00000000-0005-0000-0000-0000CA010000}"/>
    <cellStyle name="Calculation 3 4" xfId="467" xr:uid="{00000000-0005-0000-0000-0000CB010000}"/>
    <cellStyle name="Calculation 3 5" xfId="468" xr:uid="{00000000-0005-0000-0000-0000CC010000}"/>
    <cellStyle name="Calculation 3 6" xfId="469" xr:uid="{00000000-0005-0000-0000-0000CD010000}"/>
    <cellStyle name="Calculation 3 7" xfId="470" xr:uid="{00000000-0005-0000-0000-0000CE010000}"/>
    <cellStyle name="ChartingText" xfId="471" xr:uid="{00000000-0005-0000-0000-0000CF010000}"/>
    <cellStyle name="Check Cell 2" xfId="472" xr:uid="{00000000-0005-0000-0000-0000D0010000}"/>
    <cellStyle name="Check Cell 2 2" xfId="473" xr:uid="{00000000-0005-0000-0000-0000D1010000}"/>
    <cellStyle name="Check Cell 2 3" xfId="474" xr:uid="{00000000-0005-0000-0000-0000D2010000}"/>
    <cellStyle name="Check Cell 2 4" xfId="475" xr:uid="{00000000-0005-0000-0000-0000D3010000}"/>
    <cellStyle name="Check Cell 3" xfId="476" xr:uid="{00000000-0005-0000-0000-0000D4010000}"/>
    <cellStyle name="Check value" xfId="477" xr:uid="{00000000-0005-0000-0000-0000D5010000}"/>
    <cellStyle name="CHPTop" xfId="478" xr:uid="{00000000-0005-0000-0000-0000D6010000}"/>
    <cellStyle name="Code" xfId="479" xr:uid="{00000000-0005-0000-0000-0000D7010000}"/>
    <cellStyle name="Code Section" xfId="480" xr:uid="{00000000-0005-0000-0000-0000D8010000}"/>
    <cellStyle name="Col Heading" xfId="481" xr:uid="{00000000-0005-0000-0000-0000D9010000}"/>
    <cellStyle name="ColumnHeaderNormal" xfId="482" xr:uid="{00000000-0005-0000-0000-0000DA010000}"/>
    <cellStyle name="Comma" xfId="1" builtinId="3"/>
    <cellStyle name="Comma [0] 2" xfId="483" xr:uid="{00000000-0005-0000-0000-0000DC010000}"/>
    <cellStyle name="Comma [0] 2 2" xfId="484" xr:uid="{00000000-0005-0000-0000-0000DD010000}"/>
    <cellStyle name="Comma [0] 3" xfId="485" xr:uid="{00000000-0005-0000-0000-0000DE010000}"/>
    <cellStyle name="Comma [0] 4" xfId="486" xr:uid="{00000000-0005-0000-0000-0000DF010000}"/>
    <cellStyle name="Comma [00]" xfId="487" xr:uid="{00000000-0005-0000-0000-0000E0010000}"/>
    <cellStyle name="Comma [000]" xfId="488" xr:uid="{00000000-0005-0000-0000-0000E1010000}"/>
    <cellStyle name="Comma 10" xfId="489" xr:uid="{00000000-0005-0000-0000-0000E2010000}"/>
    <cellStyle name="Comma 10 2" xfId="490" xr:uid="{00000000-0005-0000-0000-0000E3010000}"/>
    <cellStyle name="Comma 11" xfId="491" xr:uid="{00000000-0005-0000-0000-0000E4010000}"/>
    <cellStyle name="Comma 11 2" xfId="492" xr:uid="{00000000-0005-0000-0000-0000E5010000}"/>
    <cellStyle name="Comma 12" xfId="493" xr:uid="{00000000-0005-0000-0000-0000E6010000}"/>
    <cellStyle name="Comma 12 2" xfId="494" xr:uid="{00000000-0005-0000-0000-0000E7010000}"/>
    <cellStyle name="Comma 12 2 2" xfId="495" xr:uid="{00000000-0005-0000-0000-0000E8010000}"/>
    <cellStyle name="Comma 12 2 3" xfId="496" xr:uid="{00000000-0005-0000-0000-0000E9010000}"/>
    <cellStyle name="Comma 12 2 4" xfId="497" xr:uid="{00000000-0005-0000-0000-0000EA010000}"/>
    <cellStyle name="Comma 12 2 4 2" xfId="498" xr:uid="{00000000-0005-0000-0000-0000EB010000}"/>
    <cellStyle name="Comma 12 2 5" xfId="499" xr:uid="{00000000-0005-0000-0000-0000EC010000}"/>
    <cellStyle name="Comma 12 3" xfId="500" xr:uid="{00000000-0005-0000-0000-0000ED010000}"/>
    <cellStyle name="Comma 12 3 2" xfId="501" xr:uid="{00000000-0005-0000-0000-0000EE010000}"/>
    <cellStyle name="Comma 12 3 3" xfId="502" xr:uid="{00000000-0005-0000-0000-0000EF010000}"/>
    <cellStyle name="Comma 12 4" xfId="503" xr:uid="{00000000-0005-0000-0000-0000F0010000}"/>
    <cellStyle name="Comma 12 5" xfId="504" xr:uid="{00000000-0005-0000-0000-0000F1010000}"/>
    <cellStyle name="Comma 13" xfId="505" xr:uid="{00000000-0005-0000-0000-0000F2010000}"/>
    <cellStyle name="Comma 13 2" xfId="506" xr:uid="{00000000-0005-0000-0000-0000F3010000}"/>
    <cellStyle name="Comma 13 2 2" xfId="507" xr:uid="{00000000-0005-0000-0000-0000F4010000}"/>
    <cellStyle name="Comma 13 2 3" xfId="508" xr:uid="{00000000-0005-0000-0000-0000F5010000}"/>
    <cellStyle name="Comma 13 3" xfId="509" xr:uid="{00000000-0005-0000-0000-0000F6010000}"/>
    <cellStyle name="Comma 13 4" xfId="510" xr:uid="{00000000-0005-0000-0000-0000F7010000}"/>
    <cellStyle name="Comma 14" xfId="511" xr:uid="{00000000-0005-0000-0000-0000F8010000}"/>
    <cellStyle name="Comma 14 2" xfId="512" xr:uid="{00000000-0005-0000-0000-0000F9010000}"/>
    <cellStyle name="Comma 14 3" xfId="513" xr:uid="{00000000-0005-0000-0000-0000FA010000}"/>
    <cellStyle name="Comma 15" xfId="514" xr:uid="{00000000-0005-0000-0000-0000FB010000}"/>
    <cellStyle name="Comma 15 2" xfId="515" xr:uid="{00000000-0005-0000-0000-0000FC010000}"/>
    <cellStyle name="Comma 15 3" xfId="516" xr:uid="{00000000-0005-0000-0000-0000FD010000}"/>
    <cellStyle name="Comma 16" xfId="517" xr:uid="{00000000-0005-0000-0000-0000FE010000}"/>
    <cellStyle name="Comma 16 2" xfId="518" xr:uid="{00000000-0005-0000-0000-0000FF010000}"/>
    <cellStyle name="Comma 16 3" xfId="519" xr:uid="{00000000-0005-0000-0000-000000020000}"/>
    <cellStyle name="Comma 17" xfId="520" xr:uid="{00000000-0005-0000-0000-000001020000}"/>
    <cellStyle name="Comma 17 2" xfId="521" xr:uid="{00000000-0005-0000-0000-000002020000}"/>
    <cellStyle name="Comma 17 3" xfId="522" xr:uid="{00000000-0005-0000-0000-000003020000}"/>
    <cellStyle name="Comma 18" xfId="523" xr:uid="{00000000-0005-0000-0000-000004020000}"/>
    <cellStyle name="Comma 18 2" xfId="524" xr:uid="{00000000-0005-0000-0000-000005020000}"/>
    <cellStyle name="Comma 18 3" xfId="525" xr:uid="{00000000-0005-0000-0000-000006020000}"/>
    <cellStyle name="Comma 19" xfId="526" xr:uid="{00000000-0005-0000-0000-000007020000}"/>
    <cellStyle name="Comma 19 2" xfId="527" xr:uid="{00000000-0005-0000-0000-000008020000}"/>
    <cellStyle name="Comma 19 3" xfId="528" xr:uid="{00000000-0005-0000-0000-000009020000}"/>
    <cellStyle name="Comma 2" xfId="529" xr:uid="{00000000-0005-0000-0000-00000A020000}"/>
    <cellStyle name="Comma 2 10" xfId="530" xr:uid="{00000000-0005-0000-0000-00000B020000}"/>
    <cellStyle name="Comma 2 2" xfId="531" xr:uid="{00000000-0005-0000-0000-00000C020000}"/>
    <cellStyle name="Comma 2 2 2" xfId="532" xr:uid="{00000000-0005-0000-0000-00000D020000}"/>
    <cellStyle name="Comma 2 2 2 2" xfId="533" xr:uid="{00000000-0005-0000-0000-00000E020000}"/>
    <cellStyle name="Comma 2 2 2 3" xfId="534" xr:uid="{00000000-0005-0000-0000-00000F020000}"/>
    <cellStyle name="Comma 2 2 2 4" xfId="535" xr:uid="{00000000-0005-0000-0000-000010020000}"/>
    <cellStyle name="Comma 2 2 2 5" xfId="536" xr:uid="{00000000-0005-0000-0000-000011020000}"/>
    <cellStyle name="Comma 2 2 3" xfId="537" xr:uid="{00000000-0005-0000-0000-000012020000}"/>
    <cellStyle name="Comma 2 2 3 2" xfId="538" xr:uid="{00000000-0005-0000-0000-000013020000}"/>
    <cellStyle name="Comma 2 2 3 3" xfId="539" xr:uid="{00000000-0005-0000-0000-000014020000}"/>
    <cellStyle name="Comma 2 2 4" xfId="540" xr:uid="{00000000-0005-0000-0000-000015020000}"/>
    <cellStyle name="Comma 2 2 5" xfId="541" xr:uid="{00000000-0005-0000-0000-000016020000}"/>
    <cellStyle name="Comma 2 3" xfId="542" xr:uid="{00000000-0005-0000-0000-000017020000}"/>
    <cellStyle name="Comma 2 3 2" xfId="543" xr:uid="{00000000-0005-0000-0000-000018020000}"/>
    <cellStyle name="Comma 2 3 2 2" xfId="544" xr:uid="{00000000-0005-0000-0000-000019020000}"/>
    <cellStyle name="Comma 2 3 2 2 2" xfId="545" xr:uid="{00000000-0005-0000-0000-00001A020000}"/>
    <cellStyle name="Comma 2 3 2 2 3" xfId="546" xr:uid="{00000000-0005-0000-0000-00001B020000}"/>
    <cellStyle name="Comma 2 3 2 3" xfId="547" xr:uid="{00000000-0005-0000-0000-00001C020000}"/>
    <cellStyle name="Comma 2 3 2 4" xfId="548" xr:uid="{00000000-0005-0000-0000-00001D020000}"/>
    <cellStyle name="Comma 2 3 3" xfId="549" xr:uid="{00000000-0005-0000-0000-00001E020000}"/>
    <cellStyle name="Comma 2 4" xfId="550" xr:uid="{00000000-0005-0000-0000-00001F020000}"/>
    <cellStyle name="Comma 2 4 2" xfId="551" xr:uid="{00000000-0005-0000-0000-000020020000}"/>
    <cellStyle name="Comma 2 4 3" xfId="552" xr:uid="{00000000-0005-0000-0000-000021020000}"/>
    <cellStyle name="Comma 2 5" xfId="553" xr:uid="{00000000-0005-0000-0000-000022020000}"/>
    <cellStyle name="Comma 2 5 2" xfId="554" xr:uid="{00000000-0005-0000-0000-000023020000}"/>
    <cellStyle name="Comma 2 5 3" xfId="555" xr:uid="{00000000-0005-0000-0000-000024020000}"/>
    <cellStyle name="Comma 2 6" xfId="556" xr:uid="{00000000-0005-0000-0000-000025020000}"/>
    <cellStyle name="Comma 2 7" xfId="557" xr:uid="{00000000-0005-0000-0000-000026020000}"/>
    <cellStyle name="Comma 2 7 2" xfId="558" xr:uid="{00000000-0005-0000-0000-000027020000}"/>
    <cellStyle name="Comma 2 7 3" xfId="559" xr:uid="{00000000-0005-0000-0000-000028020000}"/>
    <cellStyle name="Comma 2 8" xfId="560" xr:uid="{00000000-0005-0000-0000-000029020000}"/>
    <cellStyle name="Comma 2 9" xfId="561" xr:uid="{00000000-0005-0000-0000-00002A020000}"/>
    <cellStyle name="Comma 20" xfId="562" xr:uid="{00000000-0005-0000-0000-00002B020000}"/>
    <cellStyle name="Comma 21" xfId="563" xr:uid="{00000000-0005-0000-0000-00002C020000}"/>
    <cellStyle name="Comma 21 2" xfId="564" xr:uid="{00000000-0005-0000-0000-00002D020000}"/>
    <cellStyle name="Comma 21 3" xfId="565" xr:uid="{00000000-0005-0000-0000-00002E020000}"/>
    <cellStyle name="Comma 22" xfId="566" xr:uid="{00000000-0005-0000-0000-00002F020000}"/>
    <cellStyle name="Comma 22 2" xfId="567" xr:uid="{00000000-0005-0000-0000-000030020000}"/>
    <cellStyle name="Comma 22 2 2" xfId="568" xr:uid="{00000000-0005-0000-0000-000031020000}"/>
    <cellStyle name="Comma 22 2 3" xfId="569" xr:uid="{00000000-0005-0000-0000-000032020000}"/>
    <cellStyle name="Comma 22 3" xfId="570" xr:uid="{00000000-0005-0000-0000-000033020000}"/>
    <cellStyle name="Comma 22 4" xfId="571" xr:uid="{00000000-0005-0000-0000-000034020000}"/>
    <cellStyle name="Comma 23" xfId="572" xr:uid="{00000000-0005-0000-0000-000035020000}"/>
    <cellStyle name="Comma 23 2" xfId="573" xr:uid="{00000000-0005-0000-0000-000036020000}"/>
    <cellStyle name="Comma 23 3" xfId="574" xr:uid="{00000000-0005-0000-0000-000037020000}"/>
    <cellStyle name="Comma 24" xfId="575" xr:uid="{00000000-0005-0000-0000-000038020000}"/>
    <cellStyle name="Comma 25" xfId="576" xr:uid="{00000000-0005-0000-0000-000039020000}"/>
    <cellStyle name="Comma 26" xfId="577" xr:uid="{00000000-0005-0000-0000-00003A020000}"/>
    <cellStyle name="Comma 27" xfId="578" xr:uid="{00000000-0005-0000-0000-00003B020000}"/>
    <cellStyle name="Comma 28" xfId="579" xr:uid="{00000000-0005-0000-0000-00003C020000}"/>
    <cellStyle name="Comma 28 2" xfId="580" xr:uid="{00000000-0005-0000-0000-00003D020000}"/>
    <cellStyle name="Comma 29" xfId="581" xr:uid="{00000000-0005-0000-0000-00003E020000}"/>
    <cellStyle name="Comma 3" xfId="7" xr:uid="{00000000-0005-0000-0000-00003F020000}"/>
    <cellStyle name="Comma 3 2" xfId="582" xr:uid="{00000000-0005-0000-0000-000040020000}"/>
    <cellStyle name="Comma 3 2 2" xfId="583" xr:uid="{00000000-0005-0000-0000-000041020000}"/>
    <cellStyle name="Comma 3 2 2 2" xfId="584" xr:uid="{00000000-0005-0000-0000-000042020000}"/>
    <cellStyle name="Comma 3 2 2 3" xfId="585" xr:uid="{00000000-0005-0000-0000-000043020000}"/>
    <cellStyle name="Comma 3 2 3" xfId="586" xr:uid="{00000000-0005-0000-0000-000044020000}"/>
    <cellStyle name="Comma 3 2 4" xfId="587" xr:uid="{00000000-0005-0000-0000-000045020000}"/>
    <cellStyle name="Comma 3 3" xfId="588" xr:uid="{00000000-0005-0000-0000-000046020000}"/>
    <cellStyle name="Comma 3 3 2" xfId="589" xr:uid="{00000000-0005-0000-0000-000047020000}"/>
    <cellStyle name="Comma 3 3 3" xfId="590" xr:uid="{00000000-0005-0000-0000-000048020000}"/>
    <cellStyle name="Comma 3 4" xfId="591" xr:uid="{00000000-0005-0000-0000-000049020000}"/>
    <cellStyle name="Comma 3 5" xfId="592" xr:uid="{00000000-0005-0000-0000-00004A020000}"/>
    <cellStyle name="Comma 3 6" xfId="593" xr:uid="{00000000-0005-0000-0000-00004B020000}"/>
    <cellStyle name="Comma 3 8" xfId="594" xr:uid="{00000000-0005-0000-0000-00004C020000}"/>
    <cellStyle name="Comma 30" xfId="595" xr:uid="{00000000-0005-0000-0000-00004D020000}"/>
    <cellStyle name="Comma 31" xfId="596" xr:uid="{00000000-0005-0000-0000-00004E020000}"/>
    <cellStyle name="Comma 32" xfId="597" xr:uid="{00000000-0005-0000-0000-00004F020000}"/>
    <cellStyle name="Comma 33" xfId="598" xr:uid="{00000000-0005-0000-0000-000050020000}"/>
    <cellStyle name="Comma 4" xfId="599" xr:uid="{00000000-0005-0000-0000-000051020000}"/>
    <cellStyle name="Comma 4 2" xfId="600" xr:uid="{00000000-0005-0000-0000-000052020000}"/>
    <cellStyle name="Comma 4 2 2" xfId="601" xr:uid="{00000000-0005-0000-0000-000053020000}"/>
    <cellStyle name="Comma 4 2 3" xfId="602" xr:uid="{00000000-0005-0000-0000-000054020000}"/>
    <cellStyle name="Comma 4 3" xfId="603" xr:uid="{00000000-0005-0000-0000-000055020000}"/>
    <cellStyle name="Comma 4 3 2" xfId="604" xr:uid="{00000000-0005-0000-0000-000056020000}"/>
    <cellStyle name="Comma 4 4" xfId="605" xr:uid="{00000000-0005-0000-0000-000057020000}"/>
    <cellStyle name="Comma 4 5" xfId="606" xr:uid="{00000000-0005-0000-0000-000058020000}"/>
    <cellStyle name="Comma 4 6" xfId="607" xr:uid="{00000000-0005-0000-0000-000059020000}"/>
    <cellStyle name="Comma 5" xfId="608" xr:uid="{00000000-0005-0000-0000-00005A020000}"/>
    <cellStyle name="Comma 5 2" xfId="609" xr:uid="{00000000-0005-0000-0000-00005B020000}"/>
    <cellStyle name="Comma 5 3" xfId="610" xr:uid="{00000000-0005-0000-0000-00005C020000}"/>
    <cellStyle name="Comma 5 3 2" xfId="611" xr:uid="{00000000-0005-0000-0000-00005D020000}"/>
    <cellStyle name="Comma 5 4" xfId="612" xr:uid="{00000000-0005-0000-0000-00005E020000}"/>
    <cellStyle name="Comma 5 5" xfId="613" xr:uid="{00000000-0005-0000-0000-00005F020000}"/>
    <cellStyle name="Comma 6" xfId="614" xr:uid="{00000000-0005-0000-0000-000060020000}"/>
    <cellStyle name="Comma 6 2" xfId="615" xr:uid="{00000000-0005-0000-0000-000061020000}"/>
    <cellStyle name="Comma 6 2 2" xfId="616" xr:uid="{00000000-0005-0000-0000-000062020000}"/>
    <cellStyle name="Comma 6 2 2 2" xfId="617" xr:uid="{00000000-0005-0000-0000-000063020000}"/>
    <cellStyle name="Comma 6 2 2 3" xfId="618" xr:uid="{00000000-0005-0000-0000-000064020000}"/>
    <cellStyle name="Comma 6 2 3" xfId="619" xr:uid="{00000000-0005-0000-0000-000065020000}"/>
    <cellStyle name="Comma 6 2 4" xfId="620" xr:uid="{00000000-0005-0000-0000-000066020000}"/>
    <cellStyle name="Comma 6 3" xfId="621" xr:uid="{00000000-0005-0000-0000-000067020000}"/>
    <cellStyle name="Comma 6 4" xfId="622" xr:uid="{00000000-0005-0000-0000-000068020000}"/>
    <cellStyle name="Comma 6 5" xfId="623" xr:uid="{00000000-0005-0000-0000-000069020000}"/>
    <cellStyle name="Comma 7" xfId="624" xr:uid="{00000000-0005-0000-0000-00006A020000}"/>
    <cellStyle name="Comma 7 2" xfId="625" xr:uid="{00000000-0005-0000-0000-00006B020000}"/>
    <cellStyle name="Comma 7 2 2" xfId="626" xr:uid="{00000000-0005-0000-0000-00006C020000}"/>
    <cellStyle name="Comma 7 2 3" xfId="627" xr:uid="{00000000-0005-0000-0000-00006D020000}"/>
    <cellStyle name="Comma 7 3" xfId="628" xr:uid="{00000000-0005-0000-0000-00006E020000}"/>
    <cellStyle name="Comma 7 4" xfId="629" xr:uid="{00000000-0005-0000-0000-00006F020000}"/>
    <cellStyle name="Comma 8" xfId="630" xr:uid="{00000000-0005-0000-0000-000070020000}"/>
    <cellStyle name="Comma 8 2" xfId="631" xr:uid="{00000000-0005-0000-0000-000071020000}"/>
    <cellStyle name="Comma 8 2 2" xfId="632" xr:uid="{00000000-0005-0000-0000-000072020000}"/>
    <cellStyle name="Comma 8 2 3" xfId="633" xr:uid="{00000000-0005-0000-0000-000073020000}"/>
    <cellStyle name="Comma 8 3" xfId="634" xr:uid="{00000000-0005-0000-0000-000074020000}"/>
    <cellStyle name="Comma 9" xfId="635" xr:uid="{00000000-0005-0000-0000-000075020000}"/>
    <cellStyle name="Comma 9 2" xfId="636" xr:uid="{00000000-0005-0000-0000-000076020000}"/>
    <cellStyle name="Comma0" xfId="637" xr:uid="{00000000-0005-0000-0000-000077020000}"/>
    <cellStyle name="Comma0 - Style2" xfId="638" xr:uid="{00000000-0005-0000-0000-000078020000}"/>
    <cellStyle name="Currency" xfId="5" builtinId="4"/>
    <cellStyle name="Currency [00]" xfId="639" xr:uid="{00000000-0005-0000-0000-00007A020000}"/>
    <cellStyle name="Currency 2" xfId="640" xr:uid="{00000000-0005-0000-0000-00007B020000}"/>
    <cellStyle name="Currency 2 2" xfId="641" xr:uid="{00000000-0005-0000-0000-00007C020000}"/>
    <cellStyle name="Currency 3" xfId="642" xr:uid="{00000000-0005-0000-0000-00007D020000}"/>
    <cellStyle name="Currency 4" xfId="643" xr:uid="{00000000-0005-0000-0000-00007E020000}"/>
    <cellStyle name="Currency 5" xfId="644" xr:uid="{00000000-0005-0000-0000-00007F020000}"/>
    <cellStyle name="Currency 6" xfId="645" xr:uid="{00000000-0005-0000-0000-000080020000}"/>
    <cellStyle name="Currency 7" xfId="646" xr:uid="{00000000-0005-0000-0000-000081020000}"/>
    <cellStyle name="Currency 8" xfId="1871" xr:uid="{00000000-0005-0000-0000-000082020000}"/>
    <cellStyle name="Currency0" xfId="647" xr:uid="{00000000-0005-0000-0000-000083020000}"/>
    <cellStyle name="Date" xfId="648" xr:uid="{00000000-0005-0000-0000-000084020000}"/>
    <cellStyle name="Date - Style1" xfId="649" xr:uid="{00000000-0005-0000-0000-000085020000}"/>
    <cellStyle name="Date Short" xfId="650" xr:uid="{00000000-0005-0000-0000-000086020000}"/>
    <cellStyle name="Dezimal [0]_laroux" xfId="651" xr:uid="{00000000-0005-0000-0000-000087020000}"/>
    <cellStyle name="Dezimal_laroux" xfId="652" xr:uid="{00000000-0005-0000-0000-000088020000}"/>
    <cellStyle name="Emphasis 1" xfId="653" xr:uid="{00000000-0005-0000-0000-000089020000}"/>
    <cellStyle name="Emphasis 2" xfId="654" xr:uid="{00000000-0005-0000-0000-00008A020000}"/>
    <cellStyle name="Emphasis 3" xfId="655" xr:uid="{00000000-0005-0000-0000-00008B020000}"/>
    <cellStyle name="Enter Currency (0)" xfId="656" xr:uid="{00000000-0005-0000-0000-00008C020000}"/>
    <cellStyle name="Enter Currency (2)" xfId="657" xr:uid="{00000000-0005-0000-0000-00008D020000}"/>
    <cellStyle name="Enter Units (0)" xfId="658" xr:uid="{00000000-0005-0000-0000-00008E020000}"/>
    <cellStyle name="Enter Units (1)" xfId="659" xr:uid="{00000000-0005-0000-0000-00008F020000}"/>
    <cellStyle name="Enter Units (2)" xfId="660" xr:uid="{00000000-0005-0000-0000-000090020000}"/>
    <cellStyle name="Euro" xfId="661" xr:uid="{00000000-0005-0000-0000-000091020000}"/>
    <cellStyle name="Euro 2" xfId="662" xr:uid="{00000000-0005-0000-0000-000092020000}"/>
    <cellStyle name="Euro 3" xfId="663" xr:uid="{00000000-0005-0000-0000-000093020000}"/>
    <cellStyle name="Explanatory Text 2" xfId="664" xr:uid="{00000000-0005-0000-0000-000094020000}"/>
    <cellStyle name="Explanatory Text 2 2" xfId="665" xr:uid="{00000000-0005-0000-0000-000095020000}"/>
    <cellStyle name="Explanatory Text 2 3" xfId="666" xr:uid="{00000000-0005-0000-0000-000096020000}"/>
    <cellStyle name="Explanatory Text 3" xfId="667" xr:uid="{00000000-0005-0000-0000-000097020000}"/>
    <cellStyle name="Finance bold" xfId="668" xr:uid="{00000000-0005-0000-0000-000098020000}"/>
    <cellStyle name="Finance bold 2" xfId="669" xr:uid="{00000000-0005-0000-0000-000099020000}"/>
    <cellStyle name="Finance bold 2 2" xfId="670" xr:uid="{00000000-0005-0000-0000-00009A020000}"/>
    <cellStyle name="Finance bold 2 2 2" xfId="671" xr:uid="{00000000-0005-0000-0000-00009B020000}"/>
    <cellStyle name="Finance bold 2 2 3" xfId="672" xr:uid="{00000000-0005-0000-0000-00009C020000}"/>
    <cellStyle name="Finance bold 2 2 4" xfId="673" xr:uid="{00000000-0005-0000-0000-00009D020000}"/>
    <cellStyle name="Finance bold 2 2 5" xfId="674" xr:uid="{00000000-0005-0000-0000-00009E020000}"/>
    <cellStyle name="Finance bold 2 3" xfId="675" xr:uid="{00000000-0005-0000-0000-00009F020000}"/>
    <cellStyle name="Finance bold 2 4" xfId="676" xr:uid="{00000000-0005-0000-0000-0000A0020000}"/>
    <cellStyle name="Finance bold 2 5" xfId="677" xr:uid="{00000000-0005-0000-0000-0000A1020000}"/>
    <cellStyle name="Finance bold 2 6" xfId="678" xr:uid="{00000000-0005-0000-0000-0000A2020000}"/>
    <cellStyle name="Finance bold 3" xfId="679" xr:uid="{00000000-0005-0000-0000-0000A3020000}"/>
    <cellStyle name="Finance bold 3 2" xfId="680" xr:uid="{00000000-0005-0000-0000-0000A4020000}"/>
    <cellStyle name="Finance bold 3 3" xfId="681" xr:uid="{00000000-0005-0000-0000-0000A5020000}"/>
    <cellStyle name="Finance bold 3 4" xfId="682" xr:uid="{00000000-0005-0000-0000-0000A6020000}"/>
    <cellStyle name="Finance bold 3 5" xfId="683" xr:uid="{00000000-0005-0000-0000-0000A7020000}"/>
    <cellStyle name="Finance bold 4" xfId="684" xr:uid="{00000000-0005-0000-0000-0000A8020000}"/>
    <cellStyle name="Finance bold 4 2" xfId="685" xr:uid="{00000000-0005-0000-0000-0000A9020000}"/>
    <cellStyle name="Finance bold 4 3" xfId="686" xr:uid="{00000000-0005-0000-0000-0000AA020000}"/>
    <cellStyle name="Finance bold 4 4" xfId="687" xr:uid="{00000000-0005-0000-0000-0000AB020000}"/>
    <cellStyle name="Finance bold 4 5" xfId="688" xr:uid="{00000000-0005-0000-0000-0000AC020000}"/>
    <cellStyle name="Finance bold 5" xfId="689" xr:uid="{00000000-0005-0000-0000-0000AD020000}"/>
    <cellStyle name="Finance bold 6" xfId="690" xr:uid="{00000000-0005-0000-0000-0000AE020000}"/>
    <cellStyle name="Finance bold 7" xfId="691" xr:uid="{00000000-0005-0000-0000-0000AF020000}"/>
    <cellStyle name="Finance bold 8" xfId="692" xr:uid="{00000000-0005-0000-0000-0000B0020000}"/>
    <cellStyle name="Finance normal" xfId="693" xr:uid="{00000000-0005-0000-0000-0000B1020000}"/>
    <cellStyle name="Finance percent" xfId="694" xr:uid="{00000000-0005-0000-0000-0000B2020000}"/>
    <cellStyle name="Finance percent bold" xfId="695" xr:uid="{00000000-0005-0000-0000-0000B3020000}"/>
    <cellStyle name="Finance percent bold 2" xfId="696" xr:uid="{00000000-0005-0000-0000-0000B4020000}"/>
    <cellStyle name="Finance percent bold 2 2" xfId="697" xr:uid="{00000000-0005-0000-0000-0000B5020000}"/>
    <cellStyle name="Finance percent bold 2 2 2" xfId="698" xr:uid="{00000000-0005-0000-0000-0000B6020000}"/>
    <cellStyle name="Finance percent bold 2 2 3" xfId="699" xr:uid="{00000000-0005-0000-0000-0000B7020000}"/>
    <cellStyle name="Finance percent bold 2 2 4" xfId="700" xr:uid="{00000000-0005-0000-0000-0000B8020000}"/>
    <cellStyle name="Finance percent bold 2 2 5" xfId="701" xr:uid="{00000000-0005-0000-0000-0000B9020000}"/>
    <cellStyle name="Finance percent bold 2 3" xfId="702" xr:uid="{00000000-0005-0000-0000-0000BA020000}"/>
    <cellStyle name="Finance percent bold 2 4" xfId="703" xr:uid="{00000000-0005-0000-0000-0000BB020000}"/>
    <cellStyle name="Finance percent bold 2 5" xfId="704" xr:uid="{00000000-0005-0000-0000-0000BC020000}"/>
    <cellStyle name="Finance percent bold 2 6" xfId="705" xr:uid="{00000000-0005-0000-0000-0000BD020000}"/>
    <cellStyle name="Finance percent bold 3" xfId="706" xr:uid="{00000000-0005-0000-0000-0000BE020000}"/>
    <cellStyle name="Finance percent bold 3 2" xfId="707" xr:uid="{00000000-0005-0000-0000-0000BF020000}"/>
    <cellStyle name="Finance percent bold 3 3" xfId="708" xr:uid="{00000000-0005-0000-0000-0000C0020000}"/>
    <cellStyle name="Finance percent bold 3 4" xfId="709" xr:uid="{00000000-0005-0000-0000-0000C1020000}"/>
    <cellStyle name="Finance percent bold 3 5" xfId="710" xr:uid="{00000000-0005-0000-0000-0000C2020000}"/>
    <cellStyle name="Finance percent bold 4" xfId="711" xr:uid="{00000000-0005-0000-0000-0000C3020000}"/>
    <cellStyle name="Finance percent bold 4 2" xfId="712" xr:uid="{00000000-0005-0000-0000-0000C4020000}"/>
    <cellStyle name="Finance percent bold 4 3" xfId="713" xr:uid="{00000000-0005-0000-0000-0000C5020000}"/>
    <cellStyle name="Finance percent bold 4 4" xfId="714" xr:uid="{00000000-0005-0000-0000-0000C6020000}"/>
    <cellStyle name="Finance percent bold 4 5" xfId="715" xr:uid="{00000000-0005-0000-0000-0000C7020000}"/>
    <cellStyle name="Finance percent bold 5" xfId="716" xr:uid="{00000000-0005-0000-0000-0000C8020000}"/>
    <cellStyle name="Finance percent bold 6" xfId="717" xr:uid="{00000000-0005-0000-0000-0000C9020000}"/>
    <cellStyle name="Finance percent bold 7" xfId="718" xr:uid="{00000000-0005-0000-0000-0000CA020000}"/>
    <cellStyle name="Finance percent bold 8" xfId="719" xr:uid="{00000000-0005-0000-0000-0000CB020000}"/>
    <cellStyle name="Fixed" xfId="720" xr:uid="{00000000-0005-0000-0000-0000CC020000}"/>
    <cellStyle name="Followed Hyperlink 2" xfId="721" xr:uid="{00000000-0005-0000-0000-0000CD020000}"/>
    <cellStyle name="Good 2" xfId="722" xr:uid="{00000000-0005-0000-0000-0000CE020000}"/>
    <cellStyle name="Good 2 2" xfId="723" xr:uid="{00000000-0005-0000-0000-0000CF020000}"/>
    <cellStyle name="Good 2 3" xfId="724" xr:uid="{00000000-0005-0000-0000-0000D0020000}"/>
    <cellStyle name="Good 2 4" xfId="725" xr:uid="{00000000-0005-0000-0000-0000D1020000}"/>
    <cellStyle name="Good 3" xfId="726" xr:uid="{00000000-0005-0000-0000-0000D2020000}"/>
    <cellStyle name="Grey" xfId="727" xr:uid="{00000000-0005-0000-0000-0000D3020000}"/>
    <cellStyle name="Header1" xfId="728" xr:uid="{00000000-0005-0000-0000-0000D4020000}"/>
    <cellStyle name="Header2" xfId="729" xr:uid="{00000000-0005-0000-0000-0000D5020000}"/>
    <cellStyle name="Header2 2" xfId="730" xr:uid="{00000000-0005-0000-0000-0000D6020000}"/>
    <cellStyle name="Header2 2 2" xfId="731" xr:uid="{00000000-0005-0000-0000-0000D7020000}"/>
    <cellStyle name="Header2 2 2 2" xfId="732" xr:uid="{00000000-0005-0000-0000-0000D8020000}"/>
    <cellStyle name="Header2 2 2 3" xfId="733" xr:uid="{00000000-0005-0000-0000-0000D9020000}"/>
    <cellStyle name="Header2 2 2 4" xfId="734" xr:uid="{00000000-0005-0000-0000-0000DA020000}"/>
    <cellStyle name="Header2 2 2 5" xfId="735" xr:uid="{00000000-0005-0000-0000-0000DB020000}"/>
    <cellStyle name="Header2 2 3" xfId="736" xr:uid="{00000000-0005-0000-0000-0000DC020000}"/>
    <cellStyle name="Header2 2 4" xfId="737" xr:uid="{00000000-0005-0000-0000-0000DD020000}"/>
    <cellStyle name="Header2 2 5" xfId="738" xr:uid="{00000000-0005-0000-0000-0000DE020000}"/>
    <cellStyle name="Header2 2 6" xfId="739" xr:uid="{00000000-0005-0000-0000-0000DF020000}"/>
    <cellStyle name="Header2 3" xfId="740" xr:uid="{00000000-0005-0000-0000-0000E0020000}"/>
    <cellStyle name="Header2 3 2" xfId="741" xr:uid="{00000000-0005-0000-0000-0000E1020000}"/>
    <cellStyle name="Header2 3 3" xfId="742" xr:uid="{00000000-0005-0000-0000-0000E2020000}"/>
    <cellStyle name="Header2 3 4" xfId="743" xr:uid="{00000000-0005-0000-0000-0000E3020000}"/>
    <cellStyle name="Header2 3 5" xfId="744" xr:uid="{00000000-0005-0000-0000-0000E4020000}"/>
    <cellStyle name="Header2 4" xfId="745" xr:uid="{00000000-0005-0000-0000-0000E5020000}"/>
    <cellStyle name="Header2 4 2" xfId="746" xr:uid="{00000000-0005-0000-0000-0000E6020000}"/>
    <cellStyle name="Header2 4 3" xfId="747" xr:uid="{00000000-0005-0000-0000-0000E7020000}"/>
    <cellStyle name="Header2 4 4" xfId="748" xr:uid="{00000000-0005-0000-0000-0000E8020000}"/>
    <cellStyle name="Header2 4 5" xfId="749" xr:uid="{00000000-0005-0000-0000-0000E9020000}"/>
    <cellStyle name="Header2 5" xfId="750" xr:uid="{00000000-0005-0000-0000-0000EA020000}"/>
    <cellStyle name="Header2 6" xfId="751" xr:uid="{00000000-0005-0000-0000-0000EB020000}"/>
    <cellStyle name="Header2 7" xfId="752" xr:uid="{00000000-0005-0000-0000-0000EC020000}"/>
    <cellStyle name="Header2 8" xfId="753" xr:uid="{00000000-0005-0000-0000-0000ED020000}"/>
    <cellStyle name="Heading 1 2" xfId="754" xr:uid="{00000000-0005-0000-0000-0000EE020000}"/>
    <cellStyle name="Heading 1 2 2" xfId="755" xr:uid="{00000000-0005-0000-0000-0000EF020000}"/>
    <cellStyle name="Heading 1 2 3" xfId="756" xr:uid="{00000000-0005-0000-0000-0000F0020000}"/>
    <cellStyle name="Heading 1 3" xfId="757" xr:uid="{00000000-0005-0000-0000-0000F1020000}"/>
    <cellStyle name="Heading 2 [Bold]" xfId="758" xr:uid="{00000000-0005-0000-0000-0000F2020000}"/>
    <cellStyle name="Heading 2 2" xfId="759" xr:uid="{00000000-0005-0000-0000-0000F3020000}"/>
    <cellStyle name="Heading 2 2 2" xfId="760" xr:uid="{00000000-0005-0000-0000-0000F4020000}"/>
    <cellStyle name="Heading 2 2 3" xfId="761" xr:uid="{00000000-0005-0000-0000-0000F5020000}"/>
    <cellStyle name="Heading 2 3" xfId="762" xr:uid="{00000000-0005-0000-0000-0000F6020000}"/>
    <cellStyle name="Heading 3 2" xfId="763" xr:uid="{00000000-0005-0000-0000-0000F7020000}"/>
    <cellStyle name="Heading 3 2 2" xfId="764" xr:uid="{00000000-0005-0000-0000-0000F8020000}"/>
    <cellStyle name="Heading 3 2 2 2" xfId="765" xr:uid="{00000000-0005-0000-0000-0000F9020000}"/>
    <cellStyle name="Heading 3 2 3" xfId="766" xr:uid="{00000000-0005-0000-0000-0000FA020000}"/>
    <cellStyle name="Heading 3 2 3 2" xfId="767" xr:uid="{00000000-0005-0000-0000-0000FB020000}"/>
    <cellStyle name="Heading 3 2 4" xfId="768" xr:uid="{00000000-0005-0000-0000-0000FC020000}"/>
    <cellStyle name="Heading 3 3" xfId="769" xr:uid="{00000000-0005-0000-0000-0000FD020000}"/>
    <cellStyle name="Heading 3 3 2" xfId="770" xr:uid="{00000000-0005-0000-0000-0000FE020000}"/>
    <cellStyle name="Heading 4 2" xfId="771" xr:uid="{00000000-0005-0000-0000-0000FF020000}"/>
    <cellStyle name="Heading 4 2 2" xfId="772" xr:uid="{00000000-0005-0000-0000-000000030000}"/>
    <cellStyle name="Heading 4 2 3" xfId="773" xr:uid="{00000000-0005-0000-0000-000001030000}"/>
    <cellStyle name="Heading 4 3" xfId="774" xr:uid="{00000000-0005-0000-0000-000002030000}"/>
    <cellStyle name="Heading1" xfId="775" xr:uid="{00000000-0005-0000-0000-000003030000}"/>
    <cellStyle name="Heading2" xfId="776" xr:uid="{00000000-0005-0000-0000-000004030000}"/>
    <cellStyle name="Hor-Title" xfId="777" xr:uid="{00000000-0005-0000-0000-000005030000}"/>
    <cellStyle name="Hor-Title 2" xfId="778" xr:uid="{00000000-0005-0000-0000-000006030000}"/>
    <cellStyle name="Hor-Title 2 2" xfId="779" xr:uid="{00000000-0005-0000-0000-000007030000}"/>
    <cellStyle name="Hor-Title 2 2 2" xfId="780" xr:uid="{00000000-0005-0000-0000-000008030000}"/>
    <cellStyle name="Hor-Title 2 2 3" xfId="781" xr:uid="{00000000-0005-0000-0000-000009030000}"/>
    <cellStyle name="Hor-Title 2 2 4" xfId="782" xr:uid="{00000000-0005-0000-0000-00000A030000}"/>
    <cellStyle name="Hor-Title 2 2 5" xfId="783" xr:uid="{00000000-0005-0000-0000-00000B030000}"/>
    <cellStyle name="Hor-Title 2 3" xfId="784" xr:uid="{00000000-0005-0000-0000-00000C030000}"/>
    <cellStyle name="Hor-Title 2 3 2" xfId="785" xr:uid="{00000000-0005-0000-0000-00000D030000}"/>
    <cellStyle name="Hor-Title 2 3 3" xfId="786" xr:uid="{00000000-0005-0000-0000-00000E030000}"/>
    <cellStyle name="Hor-Title 2 3 4" xfId="787" xr:uid="{00000000-0005-0000-0000-00000F030000}"/>
    <cellStyle name="Hor-Title 2 3 5" xfId="788" xr:uid="{00000000-0005-0000-0000-000010030000}"/>
    <cellStyle name="Hor-Title 2 4" xfId="789" xr:uid="{00000000-0005-0000-0000-000011030000}"/>
    <cellStyle name="Hor-Title 2 5" xfId="790" xr:uid="{00000000-0005-0000-0000-000012030000}"/>
    <cellStyle name="Hor-Title 2 6" xfId="791" xr:uid="{00000000-0005-0000-0000-000013030000}"/>
    <cellStyle name="Hor-Title 2 7" xfId="792" xr:uid="{00000000-0005-0000-0000-000014030000}"/>
    <cellStyle name="Hor-Title 3" xfId="793" xr:uid="{00000000-0005-0000-0000-000015030000}"/>
    <cellStyle name="Hor-Title 3 2" xfId="794" xr:uid="{00000000-0005-0000-0000-000016030000}"/>
    <cellStyle name="Hor-Title 3 3" xfId="795" xr:uid="{00000000-0005-0000-0000-000017030000}"/>
    <cellStyle name="Hor-Title 3 4" xfId="796" xr:uid="{00000000-0005-0000-0000-000018030000}"/>
    <cellStyle name="Hor-Title 3 5" xfId="797" xr:uid="{00000000-0005-0000-0000-000019030000}"/>
    <cellStyle name="Hor-Title 4" xfId="798" xr:uid="{00000000-0005-0000-0000-00001A030000}"/>
    <cellStyle name="Hor-Title 4 2" xfId="799" xr:uid="{00000000-0005-0000-0000-00001B030000}"/>
    <cellStyle name="Hor-Title 4 3" xfId="800" xr:uid="{00000000-0005-0000-0000-00001C030000}"/>
    <cellStyle name="Hor-Title 4 4" xfId="801" xr:uid="{00000000-0005-0000-0000-00001D030000}"/>
    <cellStyle name="Hor-Title 4 5" xfId="802" xr:uid="{00000000-0005-0000-0000-00001E030000}"/>
    <cellStyle name="Hor-Title 5" xfId="803" xr:uid="{00000000-0005-0000-0000-00001F030000}"/>
    <cellStyle name="Hor-Title 5 2" xfId="804" xr:uid="{00000000-0005-0000-0000-000020030000}"/>
    <cellStyle name="Hor-Title 5 3" xfId="805" xr:uid="{00000000-0005-0000-0000-000021030000}"/>
    <cellStyle name="Hor-Title 5 4" xfId="806" xr:uid="{00000000-0005-0000-0000-000022030000}"/>
    <cellStyle name="Hor-Title 5 5" xfId="807" xr:uid="{00000000-0005-0000-0000-000023030000}"/>
    <cellStyle name="Hor-Title 6" xfId="808" xr:uid="{00000000-0005-0000-0000-000024030000}"/>
    <cellStyle name="Hor-Title 7" xfId="809" xr:uid="{00000000-0005-0000-0000-000025030000}"/>
    <cellStyle name="Hor-Title 8" xfId="810" xr:uid="{00000000-0005-0000-0000-000026030000}"/>
    <cellStyle name="Hor-Title 9" xfId="811" xr:uid="{00000000-0005-0000-0000-000027030000}"/>
    <cellStyle name="Hyperlink 2" xfId="812" xr:uid="{00000000-0005-0000-0000-000028030000}"/>
    <cellStyle name="Hyperlink 2 2" xfId="813" xr:uid="{00000000-0005-0000-0000-000029030000}"/>
    <cellStyle name="Hyperlink 2 3" xfId="814" xr:uid="{00000000-0005-0000-0000-00002A030000}"/>
    <cellStyle name="Hyperlink 2 4" xfId="815" xr:uid="{00000000-0005-0000-0000-00002B030000}"/>
    <cellStyle name="Hyperlink 2_Bajaj Auto  _FM_2009" xfId="816" xr:uid="{00000000-0005-0000-0000-00002C030000}"/>
    <cellStyle name="Hyperlink 3" xfId="817" xr:uid="{00000000-0005-0000-0000-00002D030000}"/>
    <cellStyle name="Hyperlink 3 2" xfId="818" xr:uid="{00000000-0005-0000-0000-00002E030000}"/>
    <cellStyle name="Hyperlink 3 3" xfId="819" xr:uid="{00000000-0005-0000-0000-00002F030000}"/>
    <cellStyle name="Hyperlink 3 4" xfId="820" xr:uid="{00000000-0005-0000-0000-000030030000}"/>
    <cellStyle name="Hyperlink 4" xfId="821" xr:uid="{00000000-0005-0000-0000-000031030000}"/>
    <cellStyle name="Hyperlink 5" xfId="822" xr:uid="{00000000-0005-0000-0000-000032030000}"/>
    <cellStyle name="Hyperlink 6" xfId="823" xr:uid="{00000000-0005-0000-0000-000033030000}"/>
    <cellStyle name="Hyperlink 7" xfId="824" xr:uid="{00000000-0005-0000-0000-000034030000}"/>
    <cellStyle name="Hyperlink 8" xfId="825" xr:uid="{00000000-0005-0000-0000-000035030000}"/>
    <cellStyle name="Hyperlink 9" xfId="1873" xr:uid="{00000000-0005-0000-0000-000036030000}"/>
    <cellStyle name="Input [yellow]" xfId="826" xr:uid="{00000000-0005-0000-0000-000037030000}"/>
    <cellStyle name="Input [yellow] 2" xfId="827" xr:uid="{00000000-0005-0000-0000-000038030000}"/>
    <cellStyle name="Input [yellow] 2 2" xfId="828" xr:uid="{00000000-0005-0000-0000-000039030000}"/>
    <cellStyle name="Input [yellow] 2 2 2" xfId="829" xr:uid="{00000000-0005-0000-0000-00003A030000}"/>
    <cellStyle name="Input [yellow] 2 2 3" xfId="830" xr:uid="{00000000-0005-0000-0000-00003B030000}"/>
    <cellStyle name="Input [yellow] 2 2 4" xfId="831" xr:uid="{00000000-0005-0000-0000-00003C030000}"/>
    <cellStyle name="Input [yellow] 2 2 5" xfId="832" xr:uid="{00000000-0005-0000-0000-00003D030000}"/>
    <cellStyle name="Input [yellow] 2 3" xfId="833" xr:uid="{00000000-0005-0000-0000-00003E030000}"/>
    <cellStyle name="Input [yellow] 2 4" xfId="834" xr:uid="{00000000-0005-0000-0000-00003F030000}"/>
    <cellStyle name="Input [yellow] 2 5" xfId="835" xr:uid="{00000000-0005-0000-0000-000040030000}"/>
    <cellStyle name="Input [yellow] 2 6" xfId="836" xr:uid="{00000000-0005-0000-0000-000041030000}"/>
    <cellStyle name="Input [yellow] 3" xfId="837" xr:uid="{00000000-0005-0000-0000-000042030000}"/>
    <cellStyle name="Input [yellow] 3 2" xfId="838" xr:uid="{00000000-0005-0000-0000-000043030000}"/>
    <cellStyle name="Input [yellow] 3 3" xfId="839" xr:uid="{00000000-0005-0000-0000-000044030000}"/>
    <cellStyle name="Input [yellow] 3 4" xfId="840" xr:uid="{00000000-0005-0000-0000-000045030000}"/>
    <cellStyle name="Input [yellow] 3 5" xfId="841" xr:uid="{00000000-0005-0000-0000-000046030000}"/>
    <cellStyle name="Input [yellow] 4" xfId="842" xr:uid="{00000000-0005-0000-0000-000047030000}"/>
    <cellStyle name="Input [yellow] 4 2" xfId="843" xr:uid="{00000000-0005-0000-0000-000048030000}"/>
    <cellStyle name="Input [yellow] 4 3" xfId="844" xr:uid="{00000000-0005-0000-0000-000049030000}"/>
    <cellStyle name="Input [yellow] 4 4" xfId="845" xr:uid="{00000000-0005-0000-0000-00004A030000}"/>
    <cellStyle name="Input [yellow] 4 5" xfId="846" xr:uid="{00000000-0005-0000-0000-00004B030000}"/>
    <cellStyle name="Input [yellow] 5" xfId="847" xr:uid="{00000000-0005-0000-0000-00004C030000}"/>
    <cellStyle name="Input [yellow] 6" xfId="848" xr:uid="{00000000-0005-0000-0000-00004D030000}"/>
    <cellStyle name="Input [yellow] 7" xfId="849" xr:uid="{00000000-0005-0000-0000-00004E030000}"/>
    <cellStyle name="Input [yellow] 8" xfId="850" xr:uid="{00000000-0005-0000-0000-00004F030000}"/>
    <cellStyle name="Input 2" xfId="851" xr:uid="{00000000-0005-0000-0000-000050030000}"/>
    <cellStyle name="Input 2 10" xfId="852" xr:uid="{00000000-0005-0000-0000-000051030000}"/>
    <cellStyle name="Input 2 2" xfId="853" xr:uid="{00000000-0005-0000-0000-000052030000}"/>
    <cellStyle name="Input 2 2 2" xfId="854" xr:uid="{00000000-0005-0000-0000-000053030000}"/>
    <cellStyle name="Input 2 2 2 2" xfId="855" xr:uid="{00000000-0005-0000-0000-000054030000}"/>
    <cellStyle name="Input 2 2 2 2 2" xfId="856" xr:uid="{00000000-0005-0000-0000-000055030000}"/>
    <cellStyle name="Input 2 2 2 2 3" xfId="857" xr:uid="{00000000-0005-0000-0000-000056030000}"/>
    <cellStyle name="Input 2 2 2 2 4" xfId="858" xr:uid="{00000000-0005-0000-0000-000057030000}"/>
    <cellStyle name="Input 2 2 2 2 5" xfId="859" xr:uid="{00000000-0005-0000-0000-000058030000}"/>
    <cellStyle name="Input 2 2 2 3" xfId="860" xr:uid="{00000000-0005-0000-0000-000059030000}"/>
    <cellStyle name="Input 2 2 2 4" xfId="861" xr:uid="{00000000-0005-0000-0000-00005A030000}"/>
    <cellStyle name="Input 2 2 2 5" xfId="862" xr:uid="{00000000-0005-0000-0000-00005B030000}"/>
    <cellStyle name="Input 2 2 2 6" xfId="863" xr:uid="{00000000-0005-0000-0000-00005C030000}"/>
    <cellStyle name="Input 2 2 3" xfId="864" xr:uid="{00000000-0005-0000-0000-00005D030000}"/>
    <cellStyle name="Input 2 2 3 2" xfId="865" xr:uid="{00000000-0005-0000-0000-00005E030000}"/>
    <cellStyle name="Input 2 2 3 3" xfId="866" xr:uid="{00000000-0005-0000-0000-00005F030000}"/>
    <cellStyle name="Input 2 2 3 4" xfId="867" xr:uid="{00000000-0005-0000-0000-000060030000}"/>
    <cellStyle name="Input 2 2 3 5" xfId="868" xr:uid="{00000000-0005-0000-0000-000061030000}"/>
    <cellStyle name="Input 2 2 4" xfId="869" xr:uid="{00000000-0005-0000-0000-000062030000}"/>
    <cellStyle name="Input 2 2 5" xfId="870" xr:uid="{00000000-0005-0000-0000-000063030000}"/>
    <cellStyle name="Input 2 2 6" xfId="871" xr:uid="{00000000-0005-0000-0000-000064030000}"/>
    <cellStyle name="Input 2 2 7" xfId="872" xr:uid="{00000000-0005-0000-0000-000065030000}"/>
    <cellStyle name="Input 2 3" xfId="873" xr:uid="{00000000-0005-0000-0000-000066030000}"/>
    <cellStyle name="Input 2 3 2" xfId="874" xr:uid="{00000000-0005-0000-0000-000067030000}"/>
    <cellStyle name="Input 2 3 2 2" xfId="875" xr:uid="{00000000-0005-0000-0000-000068030000}"/>
    <cellStyle name="Input 2 3 2 2 2" xfId="876" xr:uid="{00000000-0005-0000-0000-000069030000}"/>
    <cellStyle name="Input 2 3 2 2 3" xfId="877" xr:uid="{00000000-0005-0000-0000-00006A030000}"/>
    <cellStyle name="Input 2 3 2 2 4" xfId="878" xr:uid="{00000000-0005-0000-0000-00006B030000}"/>
    <cellStyle name="Input 2 3 2 2 5" xfId="879" xr:uid="{00000000-0005-0000-0000-00006C030000}"/>
    <cellStyle name="Input 2 3 2 3" xfId="880" xr:uid="{00000000-0005-0000-0000-00006D030000}"/>
    <cellStyle name="Input 2 3 2 4" xfId="881" xr:uid="{00000000-0005-0000-0000-00006E030000}"/>
    <cellStyle name="Input 2 3 2 5" xfId="882" xr:uid="{00000000-0005-0000-0000-00006F030000}"/>
    <cellStyle name="Input 2 3 2 6" xfId="883" xr:uid="{00000000-0005-0000-0000-000070030000}"/>
    <cellStyle name="Input 2 3 3" xfId="884" xr:uid="{00000000-0005-0000-0000-000071030000}"/>
    <cellStyle name="Input 2 3 3 2" xfId="885" xr:uid="{00000000-0005-0000-0000-000072030000}"/>
    <cellStyle name="Input 2 3 3 3" xfId="886" xr:uid="{00000000-0005-0000-0000-000073030000}"/>
    <cellStyle name="Input 2 3 3 4" xfId="887" xr:uid="{00000000-0005-0000-0000-000074030000}"/>
    <cellStyle name="Input 2 3 3 5" xfId="888" xr:uid="{00000000-0005-0000-0000-000075030000}"/>
    <cellStyle name="Input 2 3 4" xfId="889" xr:uid="{00000000-0005-0000-0000-000076030000}"/>
    <cellStyle name="Input 2 3 5" xfId="890" xr:uid="{00000000-0005-0000-0000-000077030000}"/>
    <cellStyle name="Input 2 3 6" xfId="891" xr:uid="{00000000-0005-0000-0000-000078030000}"/>
    <cellStyle name="Input 2 3 7" xfId="892" xr:uid="{00000000-0005-0000-0000-000079030000}"/>
    <cellStyle name="Input 2 4" xfId="893" xr:uid="{00000000-0005-0000-0000-00007A030000}"/>
    <cellStyle name="Input 2 4 2" xfId="894" xr:uid="{00000000-0005-0000-0000-00007B030000}"/>
    <cellStyle name="Input 2 4 2 2" xfId="895" xr:uid="{00000000-0005-0000-0000-00007C030000}"/>
    <cellStyle name="Input 2 4 2 3" xfId="896" xr:uid="{00000000-0005-0000-0000-00007D030000}"/>
    <cellStyle name="Input 2 4 2 4" xfId="897" xr:uid="{00000000-0005-0000-0000-00007E030000}"/>
    <cellStyle name="Input 2 4 2 5" xfId="898" xr:uid="{00000000-0005-0000-0000-00007F030000}"/>
    <cellStyle name="Input 2 4 3" xfId="899" xr:uid="{00000000-0005-0000-0000-000080030000}"/>
    <cellStyle name="Input 2 4 4" xfId="900" xr:uid="{00000000-0005-0000-0000-000081030000}"/>
    <cellStyle name="Input 2 4 5" xfId="901" xr:uid="{00000000-0005-0000-0000-000082030000}"/>
    <cellStyle name="Input 2 4 6" xfId="902" xr:uid="{00000000-0005-0000-0000-000083030000}"/>
    <cellStyle name="Input 2 5" xfId="903" xr:uid="{00000000-0005-0000-0000-000084030000}"/>
    <cellStyle name="Input 2 5 2" xfId="904" xr:uid="{00000000-0005-0000-0000-000085030000}"/>
    <cellStyle name="Input 2 5 3" xfId="905" xr:uid="{00000000-0005-0000-0000-000086030000}"/>
    <cellStyle name="Input 2 5 4" xfId="906" xr:uid="{00000000-0005-0000-0000-000087030000}"/>
    <cellStyle name="Input 2 5 5" xfId="907" xr:uid="{00000000-0005-0000-0000-000088030000}"/>
    <cellStyle name="Input 2 6" xfId="908" xr:uid="{00000000-0005-0000-0000-000089030000}"/>
    <cellStyle name="Input 2 6 2" xfId="909" xr:uid="{00000000-0005-0000-0000-00008A030000}"/>
    <cellStyle name="Input 2 6 3" xfId="910" xr:uid="{00000000-0005-0000-0000-00008B030000}"/>
    <cellStyle name="Input 2 6 4" xfId="911" xr:uid="{00000000-0005-0000-0000-00008C030000}"/>
    <cellStyle name="Input 2 6 5" xfId="912" xr:uid="{00000000-0005-0000-0000-00008D030000}"/>
    <cellStyle name="Input 2 7" xfId="913" xr:uid="{00000000-0005-0000-0000-00008E030000}"/>
    <cellStyle name="Input 2 8" xfId="914" xr:uid="{00000000-0005-0000-0000-00008F030000}"/>
    <cellStyle name="Input 2 9" xfId="915" xr:uid="{00000000-0005-0000-0000-000090030000}"/>
    <cellStyle name="Input 3" xfId="916" xr:uid="{00000000-0005-0000-0000-000091030000}"/>
    <cellStyle name="Input 3 2" xfId="917" xr:uid="{00000000-0005-0000-0000-000092030000}"/>
    <cellStyle name="Input 3 2 2" xfId="918" xr:uid="{00000000-0005-0000-0000-000093030000}"/>
    <cellStyle name="Input 3 2 2 2" xfId="919" xr:uid="{00000000-0005-0000-0000-000094030000}"/>
    <cellStyle name="Input 3 2 2 3" xfId="920" xr:uid="{00000000-0005-0000-0000-000095030000}"/>
    <cellStyle name="Input 3 2 2 4" xfId="921" xr:uid="{00000000-0005-0000-0000-000096030000}"/>
    <cellStyle name="Input 3 2 2 5" xfId="922" xr:uid="{00000000-0005-0000-0000-000097030000}"/>
    <cellStyle name="Input 3 2 3" xfId="923" xr:uid="{00000000-0005-0000-0000-000098030000}"/>
    <cellStyle name="Input 3 2 4" xfId="924" xr:uid="{00000000-0005-0000-0000-000099030000}"/>
    <cellStyle name="Input 3 2 5" xfId="925" xr:uid="{00000000-0005-0000-0000-00009A030000}"/>
    <cellStyle name="Input 3 2 6" xfId="926" xr:uid="{00000000-0005-0000-0000-00009B030000}"/>
    <cellStyle name="Input 3 3" xfId="927" xr:uid="{00000000-0005-0000-0000-00009C030000}"/>
    <cellStyle name="Input 3 3 2" xfId="928" xr:uid="{00000000-0005-0000-0000-00009D030000}"/>
    <cellStyle name="Input 3 3 3" xfId="929" xr:uid="{00000000-0005-0000-0000-00009E030000}"/>
    <cellStyle name="Input 3 3 4" xfId="930" xr:uid="{00000000-0005-0000-0000-00009F030000}"/>
    <cellStyle name="Input 3 3 5" xfId="931" xr:uid="{00000000-0005-0000-0000-0000A0030000}"/>
    <cellStyle name="Input 3 4" xfId="932" xr:uid="{00000000-0005-0000-0000-0000A1030000}"/>
    <cellStyle name="Input 3 5" xfId="933" xr:uid="{00000000-0005-0000-0000-0000A2030000}"/>
    <cellStyle name="Input 3 6" xfId="934" xr:uid="{00000000-0005-0000-0000-0000A3030000}"/>
    <cellStyle name="Input 3 7" xfId="935" xr:uid="{00000000-0005-0000-0000-0000A4030000}"/>
    <cellStyle name="Invisible" xfId="936" xr:uid="{00000000-0005-0000-0000-0000A5030000}"/>
    <cellStyle name="Link Currency (0)" xfId="937" xr:uid="{00000000-0005-0000-0000-0000A6030000}"/>
    <cellStyle name="Link Currency (2)" xfId="938" xr:uid="{00000000-0005-0000-0000-0000A7030000}"/>
    <cellStyle name="Link Units (0)" xfId="939" xr:uid="{00000000-0005-0000-0000-0000A8030000}"/>
    <cellStyle name="Link Units (1)" xfId="940" xr:uid="{00000000-0005-0000-0000-0000A9030000}"/>
    <cellStyle name="Link Units (2)" xfId="941" xr:uid="{00000000-0005-0000-0000-0000AA030000}"/>
    <cellStyle name="Linked Cell 2" xfId="942" xr:uid="{00000000-0005-0000-0000-0000AB030000}"/>
    <cellStyle name="Linked Cell 2 2" xfId="943" xr:uid="{00000000-0005-0000-0000-0000AC030000}"/>
    <cellStyle name="Linked Cell 2 3" xfId="944" xr:uid="{00000000-0005-0000-0000-0000AD030000}"/>
    <cellStyle name="Linked Cell 3" xfId="945" xr:uid="{00000000-0005-0000-0000-0000AE030000}"/>
    <cellStyle name="Milliers [0]_laroux" xfId="946" xr:uid="{00000000-0005-0000-0000-0000AF030000}"/>
    <cellStyle name="Milliers_laroux" xfId="947" xr:uid="{00000000-0005-0000-0000-0000B0030000}"/>
    <cellStyle name="Monétaire [0]_PLDT" xfId="948" xr:uid="{00000000-0005-0000-0000-0000B1030000}"/>
    <cellStyle name="Monétaire_PLDT" xfId="949" xr:uid="{00000000-0005-0000-0000-0000B2030000}"/>
    <cellStyle name="MS_Arabic" xfId="950" xr:uid="{00000000-0005-0000-0000-0000B3030000}"/>
    <cellStyle name="Neutral 2" xfId="951" xr:uid="{00000000-0005-0000-0000-0000B4030000}"/>
    <cellStyle name="Neutral 2 2" xfId="952" xr:uid="{00000000-0005-0000-0000-0000B5030000}"/>
    <cellStyle name="Neutral 2 3" xfId="953" xr:uid="{00000000-0005-0000-0000-0000B6030000}"/>
    <cellStyle name="Neutral 2 4" xfId="954" xr:uid="{00000000-0005-0000-0000-0000B7030000}"/>
    <cellStyle name="Neutral 3" xfId="955" xr:uid="{00000000-0005-0000-0000-0000B8030000}"/>
    <cellStyle name="NewColumnHeaderNormal" xfId="956" xr:uid="{00000000-0005-0000-0000-0000B9030000}"/>
    <cellStyle name="NewSectionHeaderNormal" xfId="957" xr:uid="{00000000-0005-0000-0000-0000BA030000}"/>
    <cellStyle name="NewTitleNormal" xfId="958" xr:uid="{00000000-0005-0000-0000-0000BB030000}"/>
    <cellStyle name="Non défini" xfId="959" xr:uid="{00000000-0005-0000-0000-0000BC030000}"/>
    <cellStyle name="Normal" xfId="0" builtinId="0"/>
    <cellStyle name="Normal - Style1" xfId="960" xr:uid="{00000000-0005-0000-0000-0000BE030000}"/>
    <cellStyle name="Normal 10" xfId="961" xr:uid="{00000000-0005-0000-0000-0000BF030000}"/>
    <cellStyle name="Normal 10 2" xfId="962" xr:uid="{00000000-0005-0000-0000-0000C0030000}"/>
    <cellStyle name="Normal 10 2 2" xfId="963" xr:uid="{00000000-0005-0000-0000-0000C1030000}"/>
    <cellStyle name="Normal 10 2 2 2" xfId="964" xr:uid="{00000000-0005-0000-0000-0000C2030000}"/>
    <cellStyle name="Normal 10 2 2 3" xfId="965" xr:uid="{00000000-0005-0000-0000-0000C3030000}"/>
    <cellStyle name="Normal 10 2 3" xfId="966" xr:uid="{00000000-0005-0000-0000-0000C4030000}"/>
    <cellStyle name="Normal 10 2 4" xfId="967" xr:uid="{00000000-0005-0000-0000-0000C5030000}"/>
    <cellStyle name="Normal 10 2 5" xfId="968" xr:uid="{00000000-0005-0000-0000-0000C6030000}"/>
    <cellStyle name="Normal 10 2 6" xfId="969" xr:uid="{00000000-0005-0000-0000-0000C7030000}"/>
    <cellStyle name="Normal 10 3" xfId="970" xr:uid="{00000000-0005-0000-0000-0000C8030000}"/>
    <cellStyle name="Normal 10 3 2" xfId="971" xr:uid="{00000000-0005-0000-0000-0000C9030000}"/>
    <cellStyle name="Normal 10 3 3" xfId="972" xr:uid="{00000000-0005-0000-0000-0000CA030000}"/>
    <cellStyle name="Normal 10 4" xfId="973" xr:uid="{00000000-0005-0000-0000-0000CB030000}"/>
    <cellStyle name="Normal 10 4 2" xfId="974" xr:uid="{00000000-0005-0000-0000-0000CC030000}"/>
    <cellStyle name="Normal 10 4 3" xfId="975" xr:uid="{00000000-0005-0000-0000-0000CD030000}"/>
    <cellStyle name="Normal 10 5" xfId="976" xr:uid="{00000000-0005-0000-0000-0000CE030000}"/>
    <cellStyle name="Normal 10 6" xfId="977" xr:uid="{00000000-0005-0000-0000-0000CF030000}"/>
    <cellStyle name="Normal 11" xfId="978" xr:uid="{00000000-0005-0000-0000-0000D0030000}"/>
    <cellStyle name="Normal 11 2" xfId="979" xr:uid="{00000000-0005-0000-0000-0000D1030000}"/>
    <cellStyle name="Normal 11 3" xfId="980" xr:uid="{00000000-0005-0000-0000-0000D2030000}"/>
    <cellStyle name="Normal 11 4" xfId="981" xr:uid="{00000000-0005-0000-0000-0000D3030000}"/>
    <cellStyle name="Normal 12" xfId="982" xr:uid="{00000000-0005-0000-0000-0000D4030000}"/>
    <cellStyle name="Normal 12 2" xfId="983" xr:uid="{00000000-0005-0000-0000-0000D5030000}"/>
    <cellStyle name="Normal 12 2 2" xfId="984" xr:uid="{00000000-0005-0000-0000-0000D6030000}"/>
    <cellStyle name="Normal 12 3" xfId="985" xr:uid="{00000000-0005-0000-0000-0000D7030000}"/>
    <cellStyle name="Normal 13" xfId="986" xr:uid="{00000000-0005-0000-0000-0000D8030000}"/>
    <cellStyle name="Normal 13 2" xfId="987" xr:uid="{00000000-0005-0000-0000-0000D9030000}"/>
    <cellStyle name="Normal 13 3" xfId="988" xr:uid="{00000000-0005-0000-0000-0000DA030000}"/>
    <cellStyle name="Normal 14" xfId="989" xr:uid="{00000000-0005-0000-0000-0000DB030000}"/>
    <cellStyle name="Normal 14 2" xfId="990" xr:uid="{00000000-0005-0000-0000-0000DC030000}"/>
    <cellStyle name="Normal 14 3" xfId="991" xr:uid="{00000000-0005-0000-0000-0000DD030000}"/>
    <cellStyle name="Normal 15" xfId="992" xr:uid="{00000000-0005-0000-0000-0000DE030000}"/>
    <cellStyle name="Normal 15 2" xfId="993" xr:uid="{00000000-0005-0000-0000-0000DF030000}"/>
    <cellStyle name="Normal 15 2 2" xfId="994" xr:uid="{00000000-0005-0000-0000-0000E0030000}"/>
    <cellStyle name="Normal 15 2 3" xfId="995" xr:uid="{00000000-0005-0000-0000-0000E1030000}"/>
    <cellStyle name="Normal 15 3" xfId="996" xr:uid="{00000000-0005-0000-0000-0000E2030000}"/>
    <cellStyle name="Normal 15 4" xfId="997" xr:uid="{00000000-0005-0000-0000-0000E3030000}"/>
    <cellStyle name="Normal 16" xfId="998" xr:uid="{00000000-0005-0000-0000-0000E4030000}"/>
    <cellStyle name="Normal 16 2" xfId="999" xr:uid="{00000000-0005-0000-0000-0000E5030000}"/>
    <cellStyle name="Normal 16 3" xfId="1000" xr:uid="{00000000-0005-0000-0000-0000E6030000}"/>
    <cellStyle name="Normal 17" xfId="1001" xr:uid="{00000000-0005-0000-0000-0000E7030000}"/>
    <cellStyle name="Normal 17 2" xfId="1002" xr:uid="{00000000-0005-0000-0000-0000E8030000}"/>
    <cellStyle name="Normal 17 3" xfId="1003" xr:uid="{00000000-0005-0000-0000-0000E9030000}"/>
    <cellStyle name="Normal 18" xfId="1004" xr:uid="{00000000-0005-0000-0000-0000EA030000}"/>
    <cellStyle name="Normal 19" xfId="1005" xr:uid="{00000000-0005-0000-0000-0000EB030000}"/>
    <cellStyle name="Normal 2" xfId="4" xr:uid="{00000000-0005-0000-0000-0000EC030000}"/>
    <cellStyle name="Normal 2 10" xfId="1006" xr:uid="{00000000-0005-0000-0000-0000ED030000}"/>
    <cellStyle name="Normal 2 11" xfId="1007" xr:uid="{00000000-0005-0000-0000-0000EE030000}"/>
    <cellStyle name="Normal 2 12" xfId="1008" xr:uid="{00000000-0005-0000-0000-0000EF030000}"/>
    <cellStyle name="Normal 2 2" xfId="1009" xr:uid="{00000000-0005-0000-0000-0000F0030000}"/>
    <cellStyle name="Normal 2 2 2" xfId="1010" xr:uid="{00000000-0005-0000-0000-0000F1030000}"/>
    <cellStyle name="Normal 2 2 2 2" xfId="1011" xr:uid="{00000000-0005-0000-0000-0000F2030000}"/>
    <cellStyle name="Normal 2 2 2 2 2" xfId="1012" xr:uid="{00000000-0005-0000-0000-0000F3030000}"/>
    <cellStyle name="Normal 2 2 2 2 3" xfId="1013" xr:uid="{00000000-0005-0000-0000-0000F4030000}"/>
    <cellStyle name="Normal 2 2 2 3" xfId="1014" xr:uid="{00000000-0005-0000-0000-0000F5030000}"/>
    <cellStyle name="Normal 2 2 3" xfId="1015" xr:uid="{00000000-0005-0000-0000-0000F6030000}"/>
    <cellStyle name="Normal 2 2 4" xfId="1016" xr:uid="{00000000-0005-0000-0000-0000F7030000}"/>
    <cellStyle name="Normal 2 2 4 2" xfId="1017" xr:uid="{00000000-0005-0000-0000-0000F8030000}"/>
    <cellStyle name="Normal 2 2 4 3" xfId="1018" xr:uid="{00000000-0005-0000-0000-0000F9030000}"/>
    <cellStyle name="Normal 2 2 5" xfId="1019" xr:uid="{00000000-0005-0000-0000-0000FA030000}"/>
    <cellStyle name="Normal 2 3" xfId="1020" xr:uid="{00000000-0005-0000-0000-0000FB030000}"/>
    <cellStyle name="Normal 2 3 2" xfId="1021" xr:uid="{00000000-0005-0000-0000-0000FC030000}"/>
    <cellStyle name="Normal 2 3 3" xfId="1022" xr:uid="{00000000-0005-0000-0000-0000FD030000}"/>
    <cellStyle name="Normal 2 3 4" xfId="1023" xr:uid="{00000000-0005-0000-0000-0000FE030000}"/>
    <cellStyle name="Normal 2 4" xfId="1024" xr:uid="{00000000-0005-0000-0000-0000FF030000}"/>
    <cellStyle name="Normal 2 4 2" xfId="1025" xr:uid="{00000000-0005-0000-0000-000000040000}"/>
    <cellStyle name="Normal 2 4 2 2" xfId="1026" xr:uid="{00000000-0005-0000-0000-000001040000}"/>
    <cellStyle name="Normal 2 4 2 2 2" xfId="1027" xr:uid="{00000000-0005-0000-0000-000002040000}"/>
    <cellStyle name="Normal 2 4 2 2 3" xfId="1028" xr:uid="{00000000-0005-0000-0000-000003040000}"/>
    <cellStyle name="Normal 2 4 2 3" xfId="1029" xr:uid="{00000000-0005-0000-0000-000004040000}"/>
    <cellStyle name="Normal 2 4 2 4" xfId="1030" xr:uid="{00000000-0005-0000-0000-000005040000}"/>
    <cellStyle name="Normal 2 4 3" xfId="1031" xr:uid="{00000000-0005-0000-0000-000006040000}"/>
    <cellStyle name="Normal 2 4 4" xfId="1032" xr:uid="{00000000-0005-0000-0000-000007040000}"/>
    <cellStyle name="Normal 2 45" xfId="1033" xr:uid="{00000000-0005-0000-0000-000008040000}"/>
    <cellStyle name="Normal 2 5" xfId="1034" xr:uid="{00000000-0005-0000-0000-000009040000}"/>
    <cellStyle name="Normal 2 6" xfId="1035" xr:uid="{00000000-0005-0000-0000-00000A040000}"/>
    <cellStyle name="Normal 2 6 2" xfId="1036" xr:uid="{00000000-0005-0000-0000-00000B040000}"/>
    <cellStyle name="Normal 2 6 3" xfId="1037" xr:uid="{00000000-0005-0000-0000-00000C040000}"/>
    <cellStyle name="Normal 2 7" xfId="1038" xr:uid="{00000000-0005-0000-0000-00000D040000}"/>
    <cellStyle name="Normal 2 8" xfId="1039" xr:uid="{00000000-0005-0000-0000-00000E040000}"/>
    <cellStyle name="Normal 2 9" xfId="1040" xr:uid="{00000000-0005-0000-0000-00000F040000}"/>
    <cellStyle name="Normal 2 9 2" xfId="1041" xr:uid="{00000000-0005-0000-0000-000010040000}"/>
    <cellStyle name="Normal 2 9 3" xfId="1042" xr:uid="{00000000-0005-0000-0000-000011040000}"/>
    <cellStyle name="Normal 2_ResearchWise Industrials" xfId="1043" xr:uid="{00000000-0005-0000-0000-000012040000}"/>
    <cellStyle name="Normal 20" xfId="1044" xr:uid="{00000000-0005-0000-0000-000013040000}"/>
    <cellStyle name="Normal 20 2" xfId="1045" xr:uid="{00000000-0005-0000-0000-000014040000}"/>
    <cellStyle name="Normal 20 3" xfId="1046" xr:uid="{00000000-0005-0000-0000-000015040000}"/>
    <cellStyle name="Normal 21" xfId="1047" xr:uid="{00000000-0005-0000-0000-000016040000}"/>
    <cellStyle name="Normal 21 2" xfId="1048" xr:uid="{00000000-0005-0000-0000-000017040000}"/>
    <cellStyle name="Normal 21 3" xfId="1049" xr:uid="{00000000-0005-0000-0000-000018040000}"/>
    <cellStyle name="Normal 22" xfId="1050" xr:uid="{00000000-0005-0000-0000-000019040000}"/>
    <cellStyle name="Normal 22 2" xfId="1051" xr:uid="{00000000-0005-0000-0000-00001A040000}"/>
    <cellStyle name="Normal 22 3" xfId="1052" xr:uid="{00000000-0005-0000-0000-00001B040000}"/>
    <cellStyle name="Normal 23" xfId="1053" xr:uid="{00000000-0005-0000-0000-00001C040000}"/>
    <cellStyle name="Normal 23 2" xfId="1054" xr:uid="{00000000-0005-0000-0000-00001D040000}"/>
    <cellStyle name="Normal 23 2 2" xfId="1055" xr:uid="{00000000-0005-0000-0000-00001E040000}"/>
    <cellStyle name="Normal 23 2 3" xfId="1056" xr:uid="{00000000-0005-0000-0000-00001F040000}"/>
    <cellStyle name="Normal 23 3" xfId="1057" xr:uid="{00000000-0005-0000-0000-000020040000}"/>
    <cellStyle name="Normal 23 4" xfId="1058" xr:uid="{00000000-0005-0000-0000-000021040000}"/>
    <cellStyle name="Normal 24" xfId="1059" xr:uid="{00000000-0005-0000-0000-000022040000}"/>
    <cellStyle name="Normal 24 2" xfId="1060" xr:uid="{00000000-0005-0000-0000-000023040000}"/>
    <cellStyle name="Normal 24 3" xfId="1061" xr:uid="{00000000-0005-0000-0000-000024040000}"/>
    <cellStyle name="Normal 25" xfId="1062" xr:uid="{00000000-0005-0000-0000-000025040000}"/>
    <cellStyle name="Normal 25 2" xfId="1063" xr:uid="{00000000-0005-0000-0000-000026040000}"/>
    <cellStyle name="Normal 25 3" xfId="1064" xr:uid="{00000000-0005-0000-0000-000027040000}"/>
    <cellStyle name="Normal 26" xfId="1065" xr:uid="{00000000-0005-0000-0000-000028040000}"/>
    <cellStyle name="Normal 27" xfId="1066" xr:uid="{00000000-0005-0000-0000-000029040000}"/>
    <cellStyle name="Normal 27 2" xfId="1067" xr:uid="{00000000-0005-0000-0000-00002A040000}"/>
    <cellStyle name="Normal 27 3" xfId="1068" xr:uid="{00000000-0005-0000-0000-00002B040000}"/>
    <cellStyle name="Normal 28" xfId="1069" xr:uid="{00000000-0005-0000-0000-00002C040000}"/>
    <cellStyle name="Normal 28 2" xfId="1070" xr:uid="{00000000-0005-0000-0000-00002D040000}"/>
    <cellStyle name="Normal 28 2 2" xfId="1071" xr:uid="{00000000-0005-0000-0000-00002E040000}"/>
    <cellStyle name="Normal 28 2 3" xfId="1072" xr:uid="{00000000-0005-0000-0000-00002F040000}"/>
    <cellStyle name="Normal 28 3" xfId="1073" xr:uid="{00000000-0005-0000-0000-000030040000}"/>
    <cellStyle name="Normal 28 4" xfId="1074" xr:uid="{00000000-0005-0000-0000-000031040000}"/>
    <cellStyle name="Normal 29" xfId="1075" xr:uid="{00000000-0005-0000-0000-000032040000}"/>
    <cellStyle name="Normal 29 2" xfId="1076" xr:uid="{00000000-0005-0000-0000-000033040000}"/>
    <cellStyle name="Normal 29 3" xfId="1077" xr:uid="{00000000-0005-0000-0000-000034040000}"/>
    <cellStyle name="Normal 3" xfId="6" xr:uid="{00000000-0005-0000-0000-000035040000}"/>
    <cellStyle name="Normal 3 10" xfId="1078" xr:uid="{00000000-0005-0000-0000-000036040000}"/>
    <cellStyle name="Normal 3 2" xfId="1079" xr:uid="{00000000-0005-0000-0000-000037040000}"/>
    <cellStyle name="Normal 3 2 2" xfId="1080" xr:uid="{00000000-0005-0000-0000-000038040000}"/>
    <cellStyle name="Normal 3 2 2 2" xfId="1081" xr:uid="{00000000-0005-0000-0000-000039040000}"/>
    <cellStyle name="Normal 3 2 3" xfId="1082" xr:uid="{00000000-0005-0000-0000-00003A040000}"/>
    <cellStyle name="Normal 3 2 4" xfId="1083" xr:uid="{00000000-0005-0000-0000-00003B040000}"/>
    <cellStyle name="Normal 3 2 5" xfId="1084" xr:uid="{00000000-0005-0000-0000-00003C040000}"/>
    <cellStyle name="Normal 3 3" xfId="1085" xr:uid="{00000000-0005-0000-0000-00003D040000}"/>
    <cellStyle name="Normal 3 3 2" xfId="1086" xr:uid="{00000000-0005-0000-0000-00003E040000}"/>
    <cellStyle name="Normal 3 3 3" xfId="1087" xr:uid="{00000000-0005-0000-0000-00003F040000}"/>
    <cellStyle name="Normal 3 3 4" xfId="1088" xr:uid="{00000000-0005-0000-0000-000040040000}"/>
    <cellStyle name="Normal 3 3 5" xfId="1089" xr:uid="{00000000-0005-0000-0000-000041040000}"/>
    <cellStyle name="Normal 3 4" xfId="1090" xr:uid="{00000000-0005-0000-0000-000042040000}"/>
    <cellStyle name="Normal 3 5" xfId="1091" xr:uid="{00000000-0005-0000-0000-000043040000}"/>
    <cellStyle name="Normal 3 6" xfId="1092" xr:uid="{00000000-0005-0000-0000-000044040000}"/>
    <cellStyle name="Normal 3 6 2" xfId="1093" xr:uid="{00000000-0005-0000-0000-000045040000}"/>
    <cellStyle name="Normal 3 6 3" xfId="1094" xr:uid="{00000000-0005-0000-0000-000046040000}"/>
    <cellStyle name="Normal 3 7" xfId="1095" xr:uid="{00000000-0005-0000-0000-000047040000}"/>
    <cellStyle name="Normal 3 7 2" xfId="1096" xr:uid="{00000000-0005-0000-0000-000048040000}"/>
    <cellStyle name="Normal 3 7 3" xfId="1097" xr:uid="{00000000-0005-0000-0000-000049040000}"/>
    <cellStyle name="Normal 3 8" xfId="1098" xr:uid="{00000000-0005-0000-0000-00004A040000}"/>
    <cellStyle name="Normal 3 9" xfId="1099" xr:uid="{00000000-0005-0000-0000-00004B040000}"/>
    <cellStyle name="Normal 30" xfId="1100" xr:uid="{00000000-0005-0000-0000-00004C040000}"/>
    <cellStyle name="Normal 30 2" xfId="1101" xr:uid="{00000000-0005-0000-0000-00004D040000}"/>
    <cellStyle name="Normal 30 2 2" xfId="1102" xr:uid="{00000000-0005-0000-0000-00004E040000}"/>
    <cellStyle name="Normal 30 2 3" xfId="1103" xr:uid="{00000000-0005-0000-0000-00004F040000}"/>
    <cellStyle name="Normal 30 3" xfId="1104" xr:uid="{00000000-0005-0000-0000-000050040000}"/>
    <cellStyle name="Normal 30 4" xfId="1105" xr:uid="{00000000-0005-0000-0000-000051040000}"/>
    <cellStyle name="Normal 31" xfId="1106" xr:uid="{00000000-0005-0000-0000-000052040000}"/>
    <cellStyle name="Normal 31 2" xfId="1107" xr:uid="{00000000-0005-0000-0000-000053040000}"/>
    <cellStyle name="Normal 31 3" xfId="1108" xr:uid="{00000000-0005-0000-0000-000054040000}"/>
    <cellStyle name="Normal 32" xfId="1109" xr:uid="{00000000-0005-0000-0000-000055040000}"/>
    <cellStyle name="Normal 32 2" xfId="1110" xr:uid="{00000000-0005-0000-0000-000056040000}"/>
    <cellStyle name="Normal 32 3" xfId="1111" xr:uid="{00000000-0005-0000-0000-000057040000}"/>
    <cellStyle name="Normal 33" xfId="1112" xr:uid="{00000000-0005-0000-0000-000058040000}"/>
    <cellStyle name="Normal 34" xfId="1113" xr:uid="{00000000-0005-0000-0000-000059040000}"/>
    <cellStyle name="Normal 34 2" xfId="1114" xr:uid="{00000000-0005-0000-0000-00005A040000}"/>
    <cellStyle name="Normal 34 3" xfId="1115" xr:uid="{00000000-0005-0000-0000-00005B040000}"/>
    <cellStyle name="Normal 35" xfId="1116" xr:uid="{00000000-0005-0000-0000-00005C040000}"/>
    <cellStyle name="Normal 36" xfId="1117" xr:uid="{00000000-0005-0000-0000-00005D040000}"/>
    <cellStyle name="Normal 37" xfId="1118" xr:uid="{00000000-0005-0000-0000-00005E040000}"/>
    <cellStyle name="Normal 38" xfId="1119" xr:uid="{00000000-0005-0000-0000-00005F040000}"/>
    <cellStyle name="Normal 39" xfId="1120" xr:uid="{00000000-0005-0000-0000-000060040000}"/>
    <cellStyle name="Normal 4" xfId="1121" xr:uid="{00000000-0005-0000-0000-000061040000}"/>
    <cellStyle name="Normal 4 10" xfId="1122" xr:uid="{00000000-0005-0000-0000-000062040000}"/>
    <cellStyle name="Normal 4 11" xfId="1123" xr:uid="{00000000-0005-0000-0000-000063040000}"/>
    <cellStyle name="Normal 4 2" xfId="1124" xr:uid="{00000000-0005-0000-0000-000064040000}"/>
    <cellStyle name="Normal 4 2 2" xfId="1125" xr:uid="{00000000-0005-0000-0000-000065040000}"/>
    <cellStyle name="Normal 4 2 2 2" xfId="1126" xr:uid="{00000000-0005-0000-0000-000066040000}"/>
    <cellStyle name="Normal 4 2 2 2 2" xfId="1127" xr:uid="{00000000-0005-0000-0000-000067040000}"/>
    <cellStyle name="Normal 4 2 2 2 3" xfId="1128" xr:uid="{00000000-0005-0000-0000-000068040000}"/>
    <cellStyle name="Normal 4 2 2 3" xfId="1129" xr:uid="{00000000-0005-0000-0000-000069040000}"/>
    <cellStyle name="Normal 4 2 2 4" xfId="1130" xr:uid="{00000000-0005-0000-0000-00006A040000}"/>
    <cellStyle name="Normal 4 2 3" xfId="1131" xr:uid="{00000000-0005-0000-0000-00006B040000}"/>
    <cellStyle name="Normal 4 2 3 2" xfId="1132" xr:uid="{00000000-0005-0000-0000-00006C040000}"/>
    <cellStyle name="Normal 4 2 3 3" xfId="1133" xr:uid="{00000000-0005-0000-0000-00006D040000}"/>
    <cellStyle name="Normal 4 2 4" xfId="1134" xr:uid="{00000000-0005-0000-0000-00006E040000}"/>
    <cellStyle name="Normal 4 3" xfId="1135" xr:uid="{00000000-0005-0000-0000-00006F040000}"/>
    <cellStyle name="Normal 4 3 2" xfId="1136" xr:uid="{00000000-0005-0000-0000-000070040000}"/>
    <cellStyle name="Normal 4 3 2 2" xfId="1137" xr:uid="{00000000-0005-0000-0000-000071040000}"/>
    <cellStyle name="Normal 4 3 2 3" xfId="1138" xr:uid="{00000000-0005-0000-0000-000072040000}"/>
    <cellStyle name="Normal 4 3 3" xfId="1139" xr:uid="{00000000-0005-0000-0000-000073040000}"/>
    <cellStyle name="Normal 4 4" xfId="1140" xr:uid="{00000000-0005-0000-0000-000074040000}"/>
    <cellStyle name="Normal 4 4 2" xfId="1141" xr:uid="{00000000-0005-0000-0000-000075040000}"/>
    <cellStyle name="Normal 4 4 3" xfId="1142" xr:uid="{00000000-0005-0000-0000-000076040000}"/>
    <cellStyle name="Normal 4 4 4" xfId="1143" xr:uid="{00000000-0005-0000-0000-000077040000}"/>
    <cellStyle name="Normal 4 5" xfId="1144" xr:uid="{00000000-0005-0000-0000-000078040000}"/>
    <cellStyle name="Normal 4 5 2" xfId="1145" xr:uid="{00000000-0005-0000-0000-000079040000}"/>
    <cellStyle name="Normal 4 5 3" xfId="1146" xr:uid="{00000000-0005-0000-0000-00007A040000}"/>
    <cellStyle name="Normal 4 6" xfId="1147" xr:uid="{00000000-0005-0000-0000-00007B040000}"/>
    <cellStyle name="Normal 4 7" xfId="1148" xr:uid="{00000000-0005-0000-0000-00007C040000}"/>
    <cellStyle name="Normal 4 8" xfId="1149" xr:uid="{00000000-0005-0000-0000-00007D040000}"/>
    <cellStyle name="Normal 4 9" xfId="1150" xr:uid="{00000000-0005-0000-0000-00007E040000}"/>
    <cellStyle name="Normal 4_Data Input Sheet" xfId="1151" xr:uid="{00000000-0005-0000-0000-00007F040000}"/>
    <cellStyle name="Normal 40" xfId="1152" xr:uid="{00000000-0005-0000-0000-000080040000}"/>
    <cellStyle name="Normal 41" xfId="1153" xr:uid="{00000000-0005-0000-0000-000081040000}"/>
    <cellStyle name="Normal 42" xfId="1154" xr:uid="{00000000-0005-0000-0000-000082040000}"/>
    <cellStyle name="Normal 43" xfId="1155" xr:uid="{00000000-0005-0000-0000-000083040000}"/>
    <cellStyle name="Normal 43 2" xfId="1156" xr:uid="{00000000-0005-0000-0000-000084040000}"/>
    <cellStyle name="Normal 44" xfId="1157" xr:uid="{00000000-0005-0000-0000-000085040000}"/>
    <cellStyle name="Normal 45" xfId="1158" xr:uid="{00000000-0005-0000-0000-000086040000}"/>
    <cellStyle name="Normal 46" xfId="1159" xr:uid="{00000000-0005-0000-0000-000087040000}"/>
    <cellStyle name="Normal 46 2" xfId="1160" xr:uid="{00000000-0005-0000-0000-000088040000}"/>
    <cellStyle name="Normal 47" xfId="1161" xr:uid="{00000000-0005-0000-0000-000089040000}"/>
    <cellStyle name="Normal 48" xfId="1162" xr:uid="{00000000-0005-0000-0000-00008A040000}"/>
    <cellStyle name="Normal 5" xfId="1163" xr:uid="{00000000-0005-0000-0000-00008B040000}"/>
    <cellStyle name="Normal 5 2" xfId="1164" xr:uid="{00000000-0005-0000-0000-00008C040000}"/>
    <cellStyle name="Normal 5 2 2" xfId="1165" xr:uid="{00000000-0005-0000-0000-00008D040000}"/>
    <cellStyle name="Normal 5 3" xfId="1166" xr:uid="{00000000-0005-0000-0000-00008E040000}"/>
    <cellStyle name="Normal 5 4" xfId="1167" xr:uid="{00000000-0005-0000-0000-00008F040000}"/>
    <cellStyle name="Normal 5 5" xfId="1168" xr:uid="{00000000-0005-0000-0000-000090040000}"/>
    <cellStyle name="Normal 5 5 2" xfId="1169" xr:uid="{00000000-0005-0000-0000-000091040000}"/>
    <cellStyle name="Normal 5 5 3" xfId="1170" xr:uid="{00000000-0005-0000-0000-000092040000}"/>
    <cellStyle name="Normal 5 6" xfId="1171" xr:uid="{00000000-0005-0000-0000-000093040000}"/>
    <cellStyle name="Normal 5 7" xfId="1172" xr:uid="{00000000-0005-0000-0000-000094040000}"/>
    <cellStyle name="Normal 5 8" xfId="1173" xr:uid="{00000000-0005-0000-0000-000095040000}"/>
    <cellStyle name="Normal 6" xfId="1174" xr:uid="{00000000-0005-0000-0000-000096040000}"/>
    <cellStyle name="Normal 6 2" xfId="1175" xr:uid="{00000000-0005-0000-0000-000097040000}"/>
    <cellStyle name="Normal 6 2 2" xfId="1176" xr:uid="{00000000-0005-0000-0000-000098040000}"/>
    <cellStyle name="Normal 6 2 3" xfId="1177" xr:uid="{00000000-0005-0000-0000-000099040000}"/>
    <cellStyle name="Normal 6 3" xfId="1178" xr:uid="{00000000-0005-0000-0000-00009A040000}"/>
    <cellStyle name="Normal 6 3 2" xfId="1179" xr:uid="{00000000-0005-0000-0000-00009B040000}"/>
    <cellStyle name="Normal 6 4" xfId="1180" xr:uid="{00000000-0005-0000-0000-00009C040000}"/>
    <cellStyle name="Normal 6 5" xfId="1181" xr:uid="{00000000-0005-0000-0000-00009D040000}"/>
    <cellStyle name="Normal 6 6" xfId="1182" xr:uid="{00000000-0005-0000-0000-00009E040000}"/>
    <cellStyle name="Normal 7" xfId="1183" xr:uid="{00000000-0005-0000-0000-00009F040000}"/>
    <cellStyle name="Normal 7 2" xfId="1184" xr:uid="{00000000-0005-0000-0000-0000A0040000}"/>
    <cellStyle name="Normal 7 2 2" xfId="1185" xr:uid="{00000000-0005-0000-0000-0000A1040000}"/>
    <cellStyle name="Normal 7 2 2 2" xfId="1186" xr:uid="{00000000-0005-0000-0000-0000A2040000}"/>
    <cellStyle name="Normal 7 2 2 3" xfId="1187" xr:uid="{00000000-0005-0000-0000-0000A3040000}"/>
    <cellStyle name="Normal 7 2 3" xfId="1188" xr:uid="{00000000-0005-0000-0000-0000A4040000}"/>
    <cellStyle name="Normal 7 2 4" xfId="1189" xr:uid="{00000000-0005-0000-0000-0000A5040000}"/>
    <cellStyle name="Normal 7 3" xfId="1190" xr:uid="{00000000-0005-0000-0000-0000A6040000}"/>
    <cellStyle name="Normal 7 4" xfId="1191" xr:uid="{00000000-0005-0000-0000-0000A7040000}"/>
    <cellStyle name="Normal 7 5" xfId="1192" xr:uid="{00000000-0005-0000-0000-0000A8040000}"/>
    <cellStyle name="Normal 7 6" xfId="1193" xr:uid="{00000000-0005-0000-0000-0000A9040000}"/>
    <cellStyle name="Normal 8" xfId="1194" xr:uid="{00000000-0005-0000-0000-0000AA040000}"/>
    <cellStyle name="Normal 8 2" xfId="1195" xr:uid="{00000000-0005-0000-0000-0000AB040000}"/>
    <cellStyle name="Normal 8 2 2" xfId="1196" xr:uid="{00000000-0005-0000-0000-0000AC040000}"/>
    <cellStyle name="Normal 8 2 3" xfId="1197" xr:uid="{00000000-0005-0000-0000-0000AD040000}"/>
    <cellStyle name="Normal 8 3" xfId="1198" xr:uid="{00000000-0005-0000-0000-0000AE040000}"/>
    <cellStyle name="Normal 8 3 2" xfId="1199" xr:uid="{00000000-0005-0000-0000-0000AF040000}"/>
    <cellStyle name="Normal 8 3 3" xfId="1200" xr:uid="{00000000-0005-0000-0000-0000B0040000}"/>
    <cellStyle name="Normal 8 4" xfId="1201" xr:uid="{00000000-0005-0000-0000-0000B1040000}"/>
    <cellStyle name="Normal 8 5" xfId="1202" xr:uid="{00000000-0005-0000-0000-0000B2040000}"/>
    <cellStyle name="Normal 9" xfId="1203" xr:uid="{00000000-0005-0000-0000-0000B3040000}"/>
    <cellStyle name="Normal 9 2" xfId="1204" xr:uid="{00000000-0005-0000-0000-0000B4040000}"/>
    <cellStyle name="Normal 9 2 2" xfId="1205" xr:uid="{00000000-0005-0000-0000-0000B5040000}"/>
    <cellStyle name="Normal 9 2 3" xfId="1206" xr:uid="{00000000-0005-0000-0000-0000B6040000}"/>
    <cellStyle name="Normal 9 3" xfId="1207" xr:uid="{00000000-0005-0000-0000-0000B7040000}"/>
    <cellStyle name="Normal 9 3 2" xfId="1208" xr:uid="{00000000-0005-0000-0000-0000B8040000}"/>
    <cellStyle name="Note 2" xfId="1209" xr:uid="{00000000-0005-0000-0000-0000B9040000}"/>
    <cellStyle name="Note 2 10" xfId="1210" xr:uid="{00000000-0005-0000-0000-0000BA040000}"/>
    <cellStyle name="Note 2 2" xfId="1211" xr:uid="{00000000-0005-0000-0000-0000BB040000}"/>
    <cellStyle name="Note 2 2 2" xfId="1212" xr:uid="{00000000-0005-0000-0000-0000BC040000}"/>
    <cellStyle name="Note 2 2 3" xfId="1213" xr:uid="{00000000-0005-0000-0000-0000BD040000}"/>
    <cellStyle name="Note 2 2 4" xfId="1214" xr:uid="{00000000-0005-0000-0000-0000BE040000}"/>
    <cellStyle name="Note 2 2 5" xfId="1215" xr:uid="{00000000-0005-0000-0000-0000BF040000}"/>
    <cellStyle name="Note 2 2 6" xfId="1216" xr:uid="{00000000-0005-0000-0000-0000C0040000}"/>
    <cellStyle name="Note 2 2 7" xfId="1217" xr:uid="{00000000-0005-0000-0000-0000C1040000}"/>
    <cellStyle name="Note 2 3" xfId="1218" xr:uid="{00000000-0005-0000-0000-0000C2040000}"/>
    <cellStyle name="Note 2 3 2" xfId="1219" xr:uid="{00000000-0005-0000-0000-0000C3040000}"/>
    <cellStyle name="Note 2 3 3" xfId="1220" xr:uid="{00000000-0005-0000-0000-0000C4040000}"/>
    <cellStyle name="Note 2 3 4" xfId="1221" xr:uid="{00000000-0005-0000-0000-0000C5040000}"/>
    <cellStyle name="Note 2 3 5" xfId="1222" xr:uid="{00000000-0005-0000-0000-0000C6040000}"/>
    <cellStyle name="Note 2 3 6" xfId="1223" xr:uid="{00000000-0005-0000-0000-0000C7040000}"/>
    <cellStyle name="Note 2 3 7" xfId="1224" xr:uid="{00000000-0005-0000-0000-0000C8040000}"/>
    <cellStyle name="Note 2 4" xfId="1225" xr:uid="{00000000-0005-0000-0000-0000C9040000}"/>
    <cellStyle name="Note 2 5" xfId="1226" xr:uid="{00000000-0005-0000-0000-0000CA040000}"/>
    <cellStyle name="Note 2 6" xfId="1227" xr:uid="{00000000-0005-0000-0000-0000CB040000}"/>
    <cellStyle name="Note 2 7" xfId="1228" xr:uid="{00000000-0005-0000-0000-0000CC040000}"/>
    <cellStyle name="Note 2 8" xfId="1229" xr:uid="{00000000-0005-0000-0000-0000CD040000}"/>
    <cellStyle name="Note 2 9" xfId="1230" xr:uid="{00000000-0005-0000-0000-0000CE040000}"/>
    <cellStyle name="Note 3" xfId="1231" xr:uid="{00000000-0005-0000-0000-0000CF040000}"/>
    <cellStyle name="Note 3 2" xfId="1232" xr:uid="{00000000-0005-0000-0000-0000D0040000}"/>
    <cellStyle name="Note 3 2 2" xfId="1233" xr:uid="{00000000-0005-0000-0000-0000D1040000}"/>
    <cellStyle name="Note 3 2 3" xfId="1234" xr:uid="{00000000-0005-0000-0000-0000D2040000}"/>
    <cellStyle name="Note 3 2 4" xfId="1235" xr:uid="{00000000-0005-0000-0000-0000D3040000}"/>
    <cellStyle name="Note 3 2 5" xfId="1236" xr:uid="{00000000-0005-0000-0000-0000D4040000}"/>
    <cellStyle name="Note 3 2 6" xfId="1237" xr:uid="{00000000-0005-0000-0000-0000D5040000}"/>
    <cellStyle name="Note 3 2 7" xfId="1238" xr:uid="{00000000-0005-0000-0000-0000D6040000}"/>
    <cellStyle name="Note 3 3" xfId="1239" xr:uid="{00000000-0005-0000-0000-0000D7040000}"/>
    <cellStyle name="Note 3 4" xfId="1240" xr:uid="{00000000-0005-0000-0000-0000D8040000}"/>
    <cellStyle name="Note 3 5" xfId="1241" xr:uid="{00000000-0005-0000-0000-0000D9040000}"/>
    <cellStyle name="Note 3 6" xfId="1242" xr:uid="{00000000-0005-0000-0000-0000DA040000}"/>
    <cellStyle name="Note 3 7" xfId="1243" xr:uid="{00000000-0005-0000-0000-0000DB040000}"/>
    <cellStyle name="Note 3 8" xfId="1244" xr:uid="{00000000-0005-0000-0000-0000DC040000}"/>
    <cellStyle name="Note 3 9" xfId="1245" xr:uid="{00000000-0005-0000-0000-0000DD040000}"/>
    <cellStyle name="Note 4" xfId="1246" xr:uid="{00000000-0005-0000-0000-0000DE040000}"/>
    <cellStyle name="Note 4 2" xfId="1247" xr:uid="{00000000-0005-0000-0000-0000DF040000}"/>
    <cellStyle name="Note 4 3" xfId="1248" xr:uid="{00000000-0005-0000-0000-0000E0040000}"/>
    <cellStyle name="Note 5" xfId="1249" xr:uid="{00000000-0005-0000-0000-0000E1040000}"/>
    <cellStyle name="Note 5 2" xfId="1250" xr:uid="{00000000-0005-0000-0000-0000E2040000}"/>
    <cellStyle name="Note 5 3" xfId="1251" xr:uid="{00000000-0005-0000-0000-0000E3040000}"/>
    <cellStyle name="Nothing" xfId="1252" xr:uid="{00000000-0005-0000-0000-0000E4040000}"/>
    <cellStyle name="OrdinaryNo" xfId="1253" xr:uid="{00000000-0005-0000-0000-0000E5040000}"/>
    <cellStyle name="Output 2" xfId="1254" xr:uid="{00000000-0005-0000-0000-0000E6040000}"/>
    <cellStyle name="Output 2 10" xfId="1255" xr:uid="{00000000-0005-0000-0000-0000E7040000}"/>
    <cellStyle name="Output 2 2" xfId="1256" xr:uid="{00000000-0005-0000-0000-0000E8040000}"/>
    <cellStyle name="Output 2 2 2" xfId="1257" xr:uid="{00000000-0005-0000-0000-0000E9040000}"/>
    <cellStyle name="Output 2 2 2 2" xfId="1258" xr:uid="{00000000-0005-0000-0000-0000EA040000}"/>
    <cellStyle name="Output 2 2 2 2 2" xfId="1259" xr:uid="{00000000-0005-0000-0000-0000EB040000}"/>
    <cellStyle name="Output 2 2 2 2 3" xfId="1260" xr:uid="{00000000-0005-0000-0000-0000EC040000}"/>
    <cellStyle name="Output 2 2 2 2 4" xfId="1261" xr:uid="{00000000-0005-0000-0000-0000ED040000}"/>
    <cellStyle name="Output 2 2 2 3" xfId="1262" xr:uid="{00000000-0005-0000-0000-0000EE040000}"/>
    <cellStyle name="Output 2 2 2 3 2" xfId="1263" xr:uid="{00000000-0005-0000-0000-0000EF040000}"/>
    <cellStyle name="Output 2 2 2 3 3" xfId="1264" xr:uid="{00000000-0005-0000-0000-0000F0040000}"/>
    <cellStyle name="Output 2 2 2 3 4" xfId="1265" xr:uid="{00000000-0005-0000-0000-0000F1040000}"/>
    <cellStyle name="Output 2 2 2 4" xfId="1266" xr:uid="{00000000-0005-0000-0000-0000F2040000}"/>
    <cellStyle name="Output 2 2 2 5" xfId="1267" xr:uid="{00000000-0005-0000-0000-0000F3040000}"/>
    <cellStyle name="Output 2 2 2 6" xfId="1268" xr:uid="{00000000-0005-0000-0000-0000F4040000}"/>
    <cellStyle name="Output 2 2 3" xfId="1269" xr:uid="{00000000-0005-0000-0000-0000F5040000}"/>
    <cellStyle name="Output 2 2 3 2" xfId="1270" xr:uid="{00000000-0005-0000-0000-0000F6040000}"/>
    <cellStyle name="Output 2 2 3 3" xfId="1271" xr:uid="{00000000-0005-0000-0000-0000F7040000}"/>
    <cellStyle name="Output 2 2 3 4" xfId="1272" xr:uid="{00000000-0005-0000-0000-0000F8040000}"/>
    <cellStyle name="Output 2 2 4" xfId="1273" xr:uid="{00000000-0005-0000-0000-0000F9040000}"/>
    <cellStyle name="Output 2 2 4 2" xfId="1274" xr:uid="{00000000-0005-0000-0000-0000FA040000}"/>
    <cellStyle name="Output 2 2 4 3" xfId="1275" xr:uid="{00000000-0005-0000-0000-0000FB040000}"/>
    <cellStyle name="Output 2 2 4 4" xfId="1276" xr:uid="{00000000-0005-0000-0000-0000FC040000}"/>
    <cellStyle name="Output 2 2 5" xfId="1277" xr:uid="{00000000-0005-0000-0000-0000FD040000}"/>
    <cellStyle name="Output 2 2 5 2" xfId="1278" xr:uid="{00000000-0005-0000-0000-0000FE040000}"/>
    <cellStyle name="Output 2 2 5 3" xfId="1279" xr:uid="{00000000-0005-0000-0000-0000FF040000}"/>
    <cellStyle name="Output 2 2 5 4" xfId="1280" xr:uid="{00000000-0005-0000-0000-000000050000}"/>
    <cellStyle name="Output 2 2 6" xfId="1281" xr:uid="{00000000-0005-0000-0000-000001050000}"/>
    <cellStyle name="Output 2 2 7" xfId="1282" xr:uid="{00000000-0005-0000-0000-000002050000}"/>
    <cellStyle name="Output 2 2 8" xfId="1283" xr:uid="{00000000-0005-0000-0000-000003050000}"/>
    <cellStyle name="Output 2 3" xfId="1284" xr:uid="{00000000-0005-0000-0000-000004050000}"/>
    <cellStyle name="Output 2 3 2" xfId="1285" xr:uid="{00000000-0005-0000-0000-000005050000}"/>
    <cellStyle name="Output 2 3 2 2" xfId="1286" xr:uid="{00000000-0005-0000-0000-000006050000}"/>
    <cellStyle name="Output 2 3 2 2 2" xfId="1287" xr:uid="{00000000-0005-0000-0000-000007050000}"/>
    <cellStyle name="Output 2 3 2 2 3" xfId="1288" xr:uid="{00000000-0005-0000-0000-000008050000}"/>
    <cellStyle name="Output 2 3 2 2 4" xfId="1289" xr:uid="{00000000-0005-0000-0000-000009050000}"/>
    <cellStyle name="Output 2 3 2 3" xfId="1290" xr:uid="{00000000-0005-0000-0000-00000A050000}"/>
    <cellStyle name="Output 2 3 2 3 2" xfId="1291" xr:uid="{00000000-0005-0000-0000-00000B050000}"/>
    <cellStyle name="Output 2 3 2 3 3" xfId="1292" xr:uid="{00000000-0005-0000-0000-00000C050000}"/>
    <cellStyle name="Output 2 3 2 3 4" xfId="1293" xr:uid="{00000000-0005-0000-0000-00000D050000}"/>
    <cellStyle name="Output 2 3 2 4" xfId="1294" xr:uid="{00000000-0005-0000-0000-00000E050000}"/>
    <cellStyle name="Output 2 3 2 5" xfId="1295" xr:uid="{00000000-0005-0000-0000-00000F050000}"/>
    <cellStyle name="Output 2 3 2 6" xfId="1296" xr:uid="{00000000-0005-0000-0000-000010050000}"/>
    <cellStyle name="Output 2 3 3" xfId="1297" xr:uid="{00000000-0005-0000-0000-000011050000}"/>
    <cellStyle name="Output 2 3 3 2" xfId="1298" xr:uid="{00000000-0005-0000-0000-000012050000}"/>
    <cellStyle name="Output 2 3 3 3" xfId="1299" xr:uid="{00000000-0005-0000-0000-000013050000}"/>
    <cellStyle name="Output 2 3 3 4" xfId="1300" xr:uid="{00000000-0005-0000-0000-000014050000}"/>
    <cellStyle name="Output 2 3 4" xfId="1301" xr:uid="{00000000-0005-0000-0000-000015050000}"/>
    <cellStyle name="Output 2 3 4 2" xfId="1302" xr:uid="{00000000-0005-0000-0000-000016050000}"/>
    <cellStyle name="Output 2 3 4 3" xfId="1303" xr:uid="{00000000-0005-0000-0000-000017050000}"/>
    <cellStyle name="Output 2 3 4 4" xfId="1304" xr:uid="{00000000-0005-0000-0000-000018050000}"/>
    <cellStyle name="Output 2 3 5" xfId="1305" xr:uid="{00000000-0005-0000-0000-000019050000}"/>
    <cellStyle name="Output 2 3 5 2" xfId="1306" xr:uid="{00000000-0005-0000-0000-00001A050000}"/>
    <cellStyle name="Output 2 3 5 3" xfId="1307" xr:uid="{00000000-0005-0000-0000-00001B050000}"/>
    <cellStyle name="Output 2 3 5 4" xfId="1308" xr:uid="{00000000-0005-0000-0000-00001C050000}"/>
    <cellStyle name="Output 2 3 6" xfId="1309" xr:uid="{00000000-0005-0000-0000-00001D050000}"/>
    <cellStyle name="Output 2 3 7" xfId="1310" xr:uid="{00000000-0005-0000-0000-00001E050000}"/>
    <cellStyle name="Output 2 3 8" xfId="1311" xr:uid="{00000000-0005-0000-0000-00001F050000}"/>
    <cellStyle name="Output 2 4" xfId="1312" xr:uid="{00000000-0005-0000-0000-000020050000}"/>
    <cellStyle name="Output 2 4 2" xfId="1313" xr:uid="{00000000-0005-0000-0000-000021050000}"/>
    <cellStyle name="Output 2 4 2 2" xfId="1314" xr:uid="{00000000-0005-0000-0000-000022050000}"/>
    <cellStyle name="Output 2 4 2 3" xfId="1315" xr:uid="{00000000-0005-0000-0000-000023050000}"/>
    <cellStyle name="Output 2 4 2 4" xfId="1316" xr:uid="{00000000-0005-0000-0000-000024050000}"/>
    <cellStyle name="Output 2 4 3" xfId="1317" xr:uid="{00000000-0005-0000-0000-000025050000}"/>
    <cellStyle name="Output 2 4 3 2" xfId="1318" xr:uid="{00000000-0005-0000-0000-000026050000}"/>
    <cellStyle name="Output 2 4 3 3" xfId="1319" xr:uid="{00000000-0005-0000-0000-000027050000}"/>
    <cellStyle name="Output 2 4 3 4" xfId="1320" xr:uid="{00000000-0005-0000-0000-000028050000}"/>
    <cellStyle name="Output 2 4 4" xfId="1321" xr:uid="{00000000-0005-0000-0000-000029050000}"/>
    <cellStyle name="Output 2 4 5" xfId="1322" xr:uid="{00000000-0005-0000-0000-00002A050000}"/>
    <cellStyle name="Output 2 4 6" xfId="1323" xr:uid="{00000000-0005-0000-0000-00002B050000}"/>
    <cellStyle name="Output 2 5" xfId="1324" xr:uid="{00000000-0005-0000-0000-00002C050000}"/>
    <cellStyle name="Output 2 5 2" xfId="1325" xr:uid="{00000000-0005-0000-0000-00002D050000}"/>
    <cellStyle name="Output 2 5 3" xfId="1326" xr:uid="{00000000-0005-0000-0000-00002E050000}"/>
    <cellStyle name="Output 2 5 4" xfId="1327" xr:uid="{00000000-0005-0000-0000-00002F050000}"/>
    <cellStyle name="Output 2 6" xfId="1328" xr:uid="{00000000-0005-0000-0000-000030050000}"/>
    <cellStyle name="Output 2 6 2" xfId="1329" xr:uid="{00000000-0005-0000-0000-000031050000}"/>
    <cellStyle name="Output 2 6 3" xfId="1330" xr:uid="{00000000-0005-0000-0000-000032050000}"/>
    <cellStyle name="Output 2 6 4" xfId="1331" xr:uid="{00000000-0005-0000-0000-000033050000}"/>
    <cellStyle name="Output 2 7" xfId="1332" xr:uid="{00000000-0005-0000-0000-000034050000}"/>
    <cellStyle name="Output 2 7 2" xfId="1333" xr:uid="{00000000-0005-0000-0000-000035050000}"/>
    <cellStyle name="Output 2 7 3" xfId="1334" xr:uid="{00000000-0005-0000-0000-000036050000}"/>
    <cellStyle name="Output 2 7 4" xfId="1335" xr:uid="{00000000-0005-0000-0000-000037050000}"/>
    <cellStyle name="Output 2 8" xfId="1336" xr:uid="{00000000-0005-0000-0000-000038050000}"/>
    <cellStyle name="Output 2 9" xfId="1337" xr:uid="{00000000-0005-0000-0000-000039050000}"/>
    <cellStyle name="Output 3" xfId="1338" xr:uid="{00000000-0005-0000-0000-00003A050000}"/>
    <cellStyle name="Output 3 2" xfId="1339" xr:uid="{00000000-0005-0000-0000-00003B050000}"/>
    <cellStyle name="Output 3 2 2" xfId="1340" xr:uid="{00000000-0005-0000-0000-00003C050000}"/>
    <cellStyle name="Output 3 2 2 2" xfId="1341" xr:uid="{00000000-0005-0000-0000-00003D050000}"/>
    <cellStyle name="Output 3 2 2 3" xfId="1342" xr:uid="{00000000-0005-0000-0000-00003E050000}"/>
    <cellStyle name="Output 3 2 2 4" xfId="1343" xr:uid="{00000000-0005-0000-0000-00003F050000}"/>
    <cellStyle name="Output 3 2 3" xfId="1344" xr:uid="{00000000-0005-0000-0000-000040050000}"/>
    <cellStyle name="Output 3 2 3 2" xfId="1345" xr:uid="{00000000-0005-0000-0000-000041050000}"/>
    <cellStyle name="Output 3 2 3 3" xfId="1346" xr:uid="{00000000-0005-0000-0000-000042050000}"/>
    <cellStyle name="Output 3 2 3 4" xfId="1347" xr:uid="{00000000-0005-0000-0000-000043050000}"/>
    <cellStyle name="Output 3 2 4" xfId="1348" xr:uid="{00000000-0005-0000-0000-000044050000}"/>
    <cellStyle name="Output 3 2 5" xfId="1349" xr:uid="{00000000-0005-0000-0000-000045050000}"/>
    <cellStyle name="Output 3 2 6" xfId="1350" xr:uid="{00000000-0005-0000-0000-000046050000}"/>
    <cellStyle name="Output 3 3" xfId="1351" xr:uid="{00000000-0005-0000-0000-000047050000}"/>
    <cellStyle name="Output 3 3 2" xfId="1352" xr:uid="{00000000-0005-0000-0000-000048050000}"/>
    <cellStyle name="Output 3 3 3" xfId="1353" xr:uid="{00000000-0005-0000-0000-000049050000}"/>
    <cellStyle name="Output 3 3 4" xfId="1354" xr:uid="{00000000-0005-0000-0000-00004A050000}"/>
    <cellStyle name="Output 3 4" xfId="1355" xr:uid="{00000000-0005-0000-0000-00004B050000}"/>
    <cellStyle name="Output 3 4 2" xfId="1356" xr:uid="{00000000-0005-0000-0000-00004C050000}"/>
    <cellStyle name="Output 3 4 3" xfId="1357" xr:uid="{00000000-0005-0000-0000-00004D050000}"/>
    <cellStyle name="Output 3 4 4" xfId="1358" xr:uid="{00000000-0005-0000-0000-00004E050000}"/>
    <cellStyle name="Output 3 5" xfId="1359" xr:uid="{00000000-0005-0000-0000-00004F050000}"/>
    <cellStyle name="Output 3 5 2" xfId="1360" xr:uid="{00000000-0005-0000-0000-000050050000}"/>
    <cellStyle name="Output 3 5 3" xfId="1361" xr:uid="{00000000-0005-0000-0000-000051050000}"/>
    <cellStyle name="Output 3 5 4" xfId="1362" xr:uid="{00000000-0005-0000-0000-000052050000}"/>
    <cellStyle name="Output 3 6" xfId="1363" xr:uid="{00000000-0005-0000-0000-000053050000}"/>
    <cellStyle name="Output 3 7" xfId="1364" xr:uid="{00000000-0005-0000-0000-000054050000}"/>
    <cellStyle name="Output 3 8" xfId="1365" xr:uid="{00000000-0005-0000-0000-000055050000}"/>
    <cellStyle name="Percent" xfId="2" builtinId="5"/>
    <cellStyle name="Percent [0]" xfId="1366" xr:uid="{00000000-0005-0000-0000-000057050000}"/>
    <cellStyle name="Percent [00]" xfId="1367" xr:uid="{00000000-0005-0000-0000-000058050000}"/>
    <cellStyle name="Percent [2]" xfId="1368" xr:uid="{00000000-0005-0000-0000-000059050000}"/>
    <cellStyle name="Percent 10" xfId="1369" xr:uid="{00000000-0005-0000-0000-00005A050000}"/>
    <cellStyle name="Percent 10 2" xfId="1370" xr:uid="{00000000-0005-0000-0000-00005B050000}"/>
    <cellStyle name="Percent 10 3" xfId="1371" xr:uid="{00000000-0005-0000-0000-00005C050000}"/>
    <cellStyle name="Percent 10 3 2" xfId="1372" xr:uid="{00000000-0005-0000-0000-00005D050000}"/>
    <cellStyle name="Percent 10 3 3" xfId="1373" xr:uid="{00000000-0005-0000-0000-00005E050000}"/>
    <cellStyle name="Percent 10 4" xfId="1374" xr:uid="{00000000-0005-0000-0000-00005F050000}"/>
    <cellStyle name="Percent 11" xfId="1375" xr:uid="{00000000-0005-0000-0000-000060050000}"/>
    <cellStyle name="Percent 11 2" xfId="1376" xr:uid="{00000000-0005-0000-0000-000061050000}"/>
    <cellStyle name="Percent 11 3" xfId="1377" xr:uid="{00000000-0005-0000-0000-000062050000}"/>
    <cellStyle name="Percent 12" xfId="1378" xr:uid="{00000000-0005-0000-0000-000063050000}"/>
    <cellStyle name="Percent 13" xfId="1379" xr:uid="{00000000-0005-0000-0000-000064050000}"/>
    <cellStyle name="Percent 13 2" xfId="1380" xr:uid="{00000000-0005-0000-0000-000065050000}"/>
    <cellStyle name="Percent 13 3" xfId="1381" xr:uid="{00000000-0005-0000-0000-000066050000}"/>
    <cellStyle name="Percent 14" xfId="1382" xr:uid="{00000000-0005-0000-0000-000067050000}"/>
    <cellStyle name="Percent 14 2" xfId="1383" xr:uid="{00000000-0005-0000-0000-000068050000}"/>
    <cellStyle name="Percent 14 3" xfId="1384" xr:uid="{00000000-0005-0000-0000-000069050000}"/>
    <cellStyle name="Percent 15" xfId="1385" xr:uid="{00000000-0005-0000-0000-00006A050000}"/>
    <cellStyle name="Percent 15 2" xfId="1386" xr:uid="{00000000-0005-0000-0000-00006B050000}"/>
    <cellStyle name="Percent 16" xfId="1387" xr:uid="{00000000-0005-0000-0000-00006C050000}"/>
    <cellStyle name="Percent 17" xfId="1388" xr:uid="{00000000-0005-0000-0000-00006D050000}"/>
    <cellStyle name="Percent 18" xfId="1389" xr:uid="{00000000-0005-0000-0000-00006E050000}"/>
    <cellStyle name="Percent 19" xfId="1390" xr:uid="{00000000-0005-0000-0000-00006F050000}"/>
    <cellStyle name="Percent 2" xfId="1391" xr:uid="{00000000-0005-0000-0000-000070050000}"/>
    <cellStyle name="Percent 2 2" xfId="1392" xr:uid="{00000000-0005-0000-0000-000071050000}"/>
    <cellStyle name="Percent 2 2 2" xfId="1393" xr:uid="{00000000-0005-0000-0000-000072050000}"/>
    <cellStyle name="Percent 2 2 2 2" xfId="1394" xr:uid="{00000000-0005-0000-0000-000073050000}"/>
    <cellStyle name="Percent 2 2 2 3" xfId="1395" xr:uid="{00000000-0005-0000-0000-000074050000}"/>
    <cellStyle name="Percent 2 2 3" xfId="1396" xr:uid="{00000000-0005-0000-0000-000075050000}"/>
    <cellStyle name="Percent 2 2 4" xfId="1397" xr:uid="{00000000-0005-0000-0000-000076050000}"/>
    <cellStyle name="Percent 2 3" xfId="1398" xr:uid="{00000000-0005-0000-0000-000077050000}"/>
    <cellStyle name="Percent 2 4" xfId="1399" xr:uid="{00000000-0005-0000-0000-000078050000}"/>
    <cellStyle name="Percent 2 5" xfId="1400" xr:uid="{00000000-0005-0000-0000-000079050000}"/>
    <cellStyle name="Percent 2 6" xfId="1401" xr:uid="{00000000-0005-0000-0000-00007A050000}"/>
    <cellStyle name="Percent 2 7" xfId="1402" xr:uid="{00000000-0005-0000-0000-00007B050000}"/>
    <cellStyle name="Percent 20" xfId="1403" xr:uid="{00000000-0005-0000-0000-00007C050000}"/>
    <cellStyle name="Percent 21" xfId="1872" xr:uid="{00000000-0005-0000-0000-00007D050000}"/>
    <cellStyle name="Percent 3" xfId="1404" xr:uid="{00000000-0005-0000-0000-00007E050000}"/>
    <cellStyle name="Percent 3 2" xfId="1405" xr:uid="{00000000-0005-0000-0000-00007F050000}"/>
    <cellStyle name="Percent 3 2 2" xfId="1406" xr:uid="{00000000-0005-0000-0000-000080050000}"/>
    <cellStyle name="Percent 3 3" xfId="1407" xr:uid="{00000000-0005-0000-0000-000081050000}"/>
    <cellStyle name="Percent 3 4" xfId="1408" xr:uid="{00000000-0005-0000-0000-000082050000}"/>
    <cellStyle name="Percent 4" xfId="1409" xr:uid="{00000000-0005-0000-0000-000083050000}"/>
    <cellStyle name="Percent 4 2" xfId="1410" xr:uid="{00000000-0005-0000-0000-000084050000}"/>
    <cellStyle name="Percent 4 3" xfId="1411" xr:uid="{00000000-0005-0000-0000-000085050000}"/>
    <cellStyle name="Percent 5" xfId="1412" xr:uid="{00000000-0005-0000-0000-000086050000}"/>
    <cellStyle name="Percent 5 2" xfId="1413" xr:uid="{00000000-0005-0000-0000-000087050000}"/>
    <cellStyle name="Percent 5 3" xfId="1414" xr:uid="{00000000-0005-0000-0000-000088050000}"/>
    <cellStyle name="Percent 5 4" xfId="1415" xr:uid="{00000000-0005-0000-0000-000089050000}"/>
    <cellStyle name="Percent 6" xfId="1416" xr:uid="{00000000-0005-0000-0000-00008A050000}"/>
    <cellStyle name="Percent 6 2" xfId="1417" xr:uid="{00000000-0005-0000-0000-00008B050000}"/>
    <cellStyle name="Percent 6 2 2" xfId="1418" xr:uid="{00000000-0005-0000-0000-00008C050000}"/>
    <cellStyle name="Percent 6 2 3" xfId="1419" xr:uid="{00000000-0005-0000-0000-00008D050000}"/>
    <cellStyle name="Percent 6 3" xfId="1420" xr:uid="{00000000-0005-0000-0000-00008E050000}"/>
    <cellStyle name="Percent 6 3 2" xfId="1421" xr:uid="{00000000-0005-0000-0000-00008F050000}"/>
    <cellStyle name="Percent 6 3 3" xfId="1422" xr:uid="{00000000-0005-0000-0000-000090050000}"/>
    <cellStyle name="Percent 6 4" xfId="1423" xr:uid="{00000000-0005-0000-0000-000091050000}"/>
    <cellStyle name="Percent 6 5" xfId="1424" xr:uid="{00000000-0005-0000-0000-000092050000}"/>
    <cellStyle name="Percent 7" xfId="1425" xr:uid="{00000000-0005-0000-0000-000093050000}"/>
    <cellStyle name="Percent 7 2" xfId="1426" xr:uid="{00000000-0005-0000-0000-000094050000}"/>
    <cellStyle name="Percent 7 3" xfId="1427" xr:uid="{00000000-0005-0000-0000-000095050000}"/>
    <cellStyle name="Percent 8" xfId="1428" xr:uid="{00000000-0005-0000-0000-000096050000}"/>
    <cellStyle name="Percent 8 2" xfId="1429" xr:uid="{00000000-0005-0000-0000-000097050000}"/>
    <cellStyle name="Percent 8 3" xfId="1430" xr:uid="{00000000-0005-0000-0000-000098050000}"/>
    <cellStyle name="Percent 9" xfId="1431" xr:uid="{00000000-0005-0000-0000-000099050000}"/>
    <cellStyle name="Percent 9 2" xfId="1432" xr:uid="{00000000-0005-0000-0000-00009A050000}"/>
    <cellStyle name="Percent 9 3" xfId="1433" xr:uid="{00000000-0005-0000-0000-00009B050000}"/>
    <cellStyle name="Percentage" xfId="1434" xr:uid="{00000000-0005-0000-0000-00009C050000}"/>
    <cellStyle name="PrePop Currency (0)" xfId="1435" xr:uid="{00000000-0005-0000-0000-00009D050000}"/>
    <cellStyle name="PrePop Currency (2)" xfId="1436" xr:uid="{00000000-0005-0000-0000-00009E050000}"/>
    <cellStyle name="PrePop Units (0)" xfId="1437" xr:uid="{00000000-0005-0000-0000-00009F050000}"/>
    <cellStyle name="PrePop Units (1)" xfId="1438" xr:uid="{00000000-0005-0000-0000-0000A0050000}"/>
    <cellStyle name="PrePop Units (2)" xfId="1439" xr:uid="{00000000-0005-0000-0000-0000A1050000}"/>
    <cellStyle name="Project info" xfId="1440" xr:uid="{00000000-0005-0000-0000-0000A2050000}"/>
    <cellStyle name="Prozent 2 4" xfId="1441" xr:uid="{00000000-0005-0000-0000-0000A3050000}"/>
    <cellStyle name="PSChar" xfId="1442" xr:uid="{00000000-0005-0000-0000-0000A4050000}"/>
    <cellStyle name="PSDate" xfId="1443" xr:uid="{00000000-0005-0000-0000-0000A5050000}"/>
    <cellStyle name="PSDec" xfId="1444" xr:uid="{00000000-0005-0000-0000-0000A6050000}"/>
    <cellStyle name="PSHeading" xfId="1445" xr:uid="{00000000-0005-0000-0000-0000A7050000}"/>
    <cellStyle name="PSHeading 2" xfId="1446" xr:uid="{00000000-0005-0000-0000-0000A8050000}"/>
    <cellStyle name="PSHeading 2 2" xfId="1447" xr:uid="{00000000-0005-0000-0000-0000A9050000}"/>
    <cellStyle name="PSHeading 3" xfId="1448" xr:uid="{00000000-0005-0000-0000-0000AA050000}"/>
    <cellStyle name="PSInt" xfId="1449" xr:uid="{00000000-0005-0000-0000-0000AB050000}"/>
    <cellStyle name="PSSpacer" xfId="1450" xr:uid="{00000000-0005-0000-0000-0000AC050000}"/>
    <cellStyle name="Red" xfId="1451" xr:uid="{00000000-0005-0000-0000-0000AD050000}"/>
    <cellStyle name="RowLevel_1 2" xfId="1452" xr:uid="{00000000-0005-0000-0000-0000AE050000}"/>
    <cellStyle name="SAPBEXaggData" xfId="1453" xr:uid="{00000000-0005-0000-0000-0000AF050000}"/>
    <cellStyle name="SAPBEXaggData 2" xfId="1454" xr:uid="{00000000-0005-0000-0000-0000B0050000}"/>
    <cellStyle name="SAPBEXaggData 2 2" xfId="1455" xr:uid="{00000000-0005-0000-0000-0000B1050000}"/>
    <cellStyle name="SAPBEXaggData 2 2 2" xfId="1456" xr:uid="{00000000-0005-0000-0000-0000B2050000}"/>
    <cellStyle name="SAPBEXaggData 2 2 2 2" xfId="1457" xr:uid="{00000000-0005-0000-0000-0000B3050000}"/>
    <cellStyle name="SAPBEXaggData 2 2 2 3" xfId="1458" xr:uid="{00000000-0005-0000-0000-0000B4050000}"/>
    <cellStyle name="SAPBEXaggData 2 2 3" xfId="1459" xr:uid="{00000000-0005-0000-0000-0000B5050000}"/>
    <cellStyle name="SAPBEXaggData 2 2 3 2" xfId="1460" xr:uid="{00000000-0005-0000-0000-0000B6050000}"/>
    <cellStyle name="SAPBEXaggData 2 2 3 3" xfId="1461" xr:uid="{00000000-0005-0000-0000-0000B7050000}"/>
    <cellStyle name="SAPBEXaggData 2 2 4" xfId="1462" xr:uid="{00000000-0005-0000-0000-0000B8050000}"/>
    <cellStyle name="SAPBEXaggData 2 2 5" xfId="1463" xr:uid="{00000000-0005-0000-0000-0000B9050000}"/>
    <cellStyle name="SAPBEXaggData 2 3" xfId="1464" xr:uid="{00000000-0005-0000-0000-0000BA050000}"/>
    <cellStyle name="SAPBEXaggData 2 3 2" xfId="1465" xr:uid="{00000000-0005-0000-0000-0000BB050000}"/>
    <cellStyle name="SAPBEXaggData 2 3 3" xfId="1466" xr:uid="{00000000-0005-0000-0000-0000BC050000}"/>
    <cellStyle name="SAPBEXaggData 2 4" xfId="1467" xr:uid="{00000000-0005-0000-0000-0000BD050000}"/>
    <cellStyle name="SAPBEXaggData 2 4 2" xfId="1468" xr:uid="{00000000-0005-0000-0000-0000BE050000}"/>
    <cellStyle name="SAPBEXaggData 2 4 3" xfId="1469" xr:uid="{00000000-0005-0000-0000-0000BF050000}"/>
    <cellStyle name="SAPBEXaggData 2 5" xfId="1470" xr:uid="{00000000-0005-0000-0000-0000C0050000}"/>
    <cellStyle name="SAPBEXaggData 2 5 2" xfId="1471" xr:uid="{00000000-0005-0000-0000-0000C1050000}"/>
    <cellStyle name="SAPBEXaggData 2 5 3" xfId="1472" xr:uid="{00000000-0005-0000-0000-0000C2050000}"/>
    <cellStyle name="SAPBEXaggData 2 6" xfId="1473" xr:uid="{00000000-0005-0000-0000-0000C3050000}"/>
    <cellStyle name="SAPBEXaggData 2 7" xfId="1474" xr:uid="{00000000-0005-0000-0000-0000C4050000}"/>
    <cellStyle name="SAPBEXaggData 3" xfId="1475" xr:uid="{00000000-0005-0000-0000-0000C5050000}"/>
    <cellStyle name="SAPBEXaggData 3 2" xfId="1476" xr:uid="{00000000-0005-0000-0000-0000C6050000}"/>
    <cellStyle name="SAPBEXaggData 3 2 2" xfId="1477" xr:uid="{00000000-0005-0000-0000-0000C7050000}"/>
    <cellStyle name="SAPBEXaggData 3 2 3" xfId="1478" xr:uid="{00000000-0005-0000-0000-0000C8050000}"/>
    <cellStyle name="SAPBEXaggData 3 3" xfId="1479" xr:uid="{00000000-0005-0000-0000-0000C9050000}"/>
    <cellStyle name="SAPBEXaggData 3 3 2" xfId="1480" xr:uid="{00000000-0005-0000-0000-0000CA050000}"/>
    <cellStyle name="SAPBEXaggData 3 3 3" xfId="1481" xr:uid="{00000000-0005-0000-0000-0000CB050000}"/>
    <cellStyle name="SAPBEXaggData 3 4" xfId="1482" xr:uid="{00000000-0005-0000-0000-0000CC050000}"/>
    <cellStyle name="SAPBEXaggData 3 5" xfId="1483" xr:uid="{00000000-0005-0000-0000-0000CD050000}"/>
    <cellStyle name="SAPBEXaggData 4" xfId="1484" xr:uid="{00000000-0005-0000-0000-0000CE050000}"/>
    <cellStyle name="SAPBEXaggData 4 2" xfId="1485" xr:uid="{00000000-0005-0000-0000-0000CF050000}"/>
    <cellStyle name="SAPBEXaggData 4 3" xfId="1486" xr:uid="{00000000-0005-0000-0000-0000D0050000}"/>
    <cellStyle name="SAPBEXaggData 5" xfId="1487" xr:uid="{00000000-0005-0000-0000-0000D1050000}"/>
    <cellStyle name="SAPBEXaggData 5 2" xfId="1488" xr:uid="{00000000-0005-0000-0000-0000D2050000}"/>
    <cellStyle name="SAPBEXaggData 5 3" xfId="1489" xr:uid="{00000000-0005-0000-0000-0000D3050000}"/>
    <cellStyle name="SAPBEXaggData 6" xfId="1490" xr:uid="{00000000-0005-0000-0000-0000D4050000}"/>
    <cellStyle name="SAPBEXaggData 6 2" xfId="1491" xr:uid="{00000000-0005-0000-0000-0000D5050000}"/>
    <cellStyle name="SAPBEXaggData 6 3" xfId="1492" xr:uid="{00000000-0005-0000-0000-0000D6050000}"/>
    <cellStyle name="SAPBEXaggData 7" xfId="1493" xr:uid="{00000000-0005-0000-0000-0000D7050000}"/>
    <cellStyle name="SAPBEXaggData 8" xfId="1494" xr:uid="{00000000-0005-0000-0000-0000D8050000}"/>
    <cellStyle name="SAPBEXaggItem" xfId="1495" xr:uid="{00000000-0005-0000-0000-0000D9050000}"/>
    <cellStyle name="SAPBEXaggItem 2" xfId="1496" xr:uid="{00000000-0005-0000-0000-0000DA050000}"/>
    <cellStyle name="SAPBEXaggItem 2 2" xfId="1497" xr:uid="{00000000-0005-0000-0000-0000DB050000}"/>
    <cellStyle name="SAPBEXaggItem 2 2 2" xfId="1498" xr:uid="{00000000-0005-0000-0000-0000DC050000}"/>
    <cellStyle name="SAPBEXaggItem 2 2 2 2" xfId="1499" xr:uid="{00000000-0005-0000-0000-0000DD050000}"/>
    <cellStyle name="SAPBEXaggItem 2 2 2 3" xfId="1500" xr:uid="{00000000-0005-0000-0000-0000DE050000}"/>
    <cellStyle name="SAPBEXaggItem 2 2 3" xfId="1501" xr:uid="{00000000-0005-0000-0000-0000DF050000}"/>
    <cellStyle name="SAPBEXaggItem 2 2 3 2" xfId="1502" xr:uid="{00000000-0005-0000-0000-0000E0050000}"/>
    <cellStyle name="SAPBEXaggItem 2 2 3 3" xfId="1503" xr:uid="{00000000-0005-0000-0000-0000E1050000}"/>
    <cellStyle name="SAPBEXaggItem 2 2 4" xfId="1504" xr:uid="{00000000-0005-0000-0000-0000E2050000}"/>
    <cellStyle name="SAPBEXaggItem 2 2 5" xfId="1505" xr:uid="{00000000-0005-0000-0000-0000E3050000}"/>
    <cellStyle name="SAPBEXaggItem 2 3" xfId="1506" xr:uid="{00000000-0005-0000-0000-0000E4050000}"/>
    <cellStyle name="SAPBEXaggItem 2 3 2" xfId="1507" xr:uid="{00000000-0005-0000-0000-0000E5050000}"/>
    <cellStyle name="SAPBEXaggItem 2 3 3" xfId="1508" xr:uid="{00000000-0005-0000-0000-0000E6050000}"/>
    <cellStyle name="SAPBEXaggItem 2 4" xfId="1509" xr:uid="{00000000-0005-0000-0000-0000E7050000}"/>
    <cellStyle name="SAPBEXaggItem 2 4 2" xfId="1510" xr:uid="{00000000-0005-0000-0000-0000E8050000}"/>
    <cellStyle name="SAPBEXaggItem 2 4 3" xfId="1511" xr:uid="{00000000-0005-0000-0000-0000E9050000}"/>
    <cellStyle name="SAPBEXaggItem 2 5" xfId="1512" xr:uid="{00000000-0005-0000-0000-0000EA050000}"/>
    <cellStyle name="SAPBEXaggItem 2 5 2" xfId="1513" xr:uid="{00000000-0005-0000-0000-0000EB050000}"/>
    <cellStyle name="SAPBEXaggItem 2 5 3" xfId="1514" xr:uid="{00000000-0005-0000-0000-0000EC050000}"/>
    <cellStyle name="SAPBEXaggItem 2 6" xfId="1515" xr:uid="{00000000-0005-0000-0000-0000ED050000}"/>
    <cellStyle name="SAPBEXaggItem 2 7" xfId="1516" xr:uid="{00000000-0005-0000-0000-0000EE050000}"/>
    <cellStyle name="SAPBEXaggItem 3" xfId="1517" xr:uid="{00000000-0005-0000-0000-0000EF050000}"/>
    <cellStyle name="SAPBEXaggItem 3 2" xfId="1518" xr:uid="{00000000-0005-0000-0000-0000F0050000}"/>
    <cellStyle name="SAPBEXaggItem 3 2 2" xfId="1519" xr:uid="{00000000-0005-0000-0000-0000F1050000}"/>
    <cellStyle name="SAPBEXaggItem 3 2 3" xfId="1520" xr:uid="{00000000-0005-0000-0000-0000F2050000}"/>
    <cellStyle name="SAPBEXaggItem 3 3" xfId="1521" xr:uid="{00000000-0005-0000-0000-0000F3050000}"/>
    <cellStyle name="SAPBEXaggItem 3 3 2" xfId="1522" xr:uid="{00000000-0005-0000-0000-0000F4050000}"/>
    <cellStyle name="SAPBEXaggItem 3 3 3" xfId="1523" xr:uid="{00000000-0005-0000-0000-0000F5050000}"/>
    <cellStyle name="SAPBEXaggItem 3 4" xfId="1524" xr:uid="{00000000-0005-0000-0000-0000F6050000}"/>
    <cellStyle name="SAPBEXaggItem 3 5" xfId="1525" xr:uid="{00000000-0005-0000-0000-0000F7050000}"/>
    <cellStyle name="SAPBEXaggItem 4" xfId="1526" xr:uid="{00000000-0005-0000-0000-0000F8050000}"/>
    <cellStyle name="SAPBEXaggItem 4 2" xfId="1527" xr:uid="{00000000-0005-0000-0000-0000F9050000}"/>
    <cellStyle name="SAPBEXaggItem 4 3" xfId="1528" xr:uid="{00000000-0005-0000-0000-0000FA050000}"/>
    <cellStyle name="SAPBEXaggItem 5" xfId="1529" xr:uid="{00000000-0005-0000-0000-0000FB050000}"/>
    <cellStyle name="SAPBEXaggItem 5 2" xfId="1530" xr:uid="{00000000-0005-0000-0000-0000FC050000}"/>
    <cellStyle name="SAPBEXaggItem 5 3" xfId="1531" xr:uid="{00000000-0005-0000-0000-0000FD050000}"/>
    <cellStyle name="SAPBEXaggItem 6" xfId="1532" xr:uid="{00000000-0005-0000-0000-0000FE050000}"/>
    <cellStyle name="SAPBEXaggItem 6 2" xfId="1533" xr:uid="{00000000-0005-0000-0000-0000FF050000}"/>
    <cellStyle name="SAPBEXaggItem 6 3" xfId="1534" xr:uid="{00000000-0005-0000-0000-000000060000}"/>
    <cellStyle name="SAPBEXaggItem 7" xfId="1535" xr:uid="{00000000-0005-0000-0000-000001060000}"/>
    <cellStyle name="SAPBEXaggItem 8" xfId="1536" xr:uid="{00000000-0005-0000-0000-000002060000}"/>
    <cellStyle name="SAPBEXchaText" xfId="1537" xr:uid="{00000000-0005-0000-0000-000003060000}"/>
    <cellStyle name="SAPBEXfilterDrill" xfId="1538" xr:uid="{00000000-0005-0000-0000-000004060000}"/>
    <cellStyle name="SAPBEXfilterItem" xfId="1539" xr:uid="{00000000-0005-0000-0000-000005060000}"/>
    <cellStyle name="SAPBEXheaderItem" xfId="1540" xr:uid="{00000000-0005-0000-0000-000006060000}"/>
    <cellStyle name="SAPBEXheaderText" xfId="1541" xr:uid="{00000000-0005-0000-0000-000007060000}"/>
    <cellStyle name="SAPBEXstdData" xfId="1542" xr:uid="{00000000-0005-0000-0000-000008060000}"/>
    <cellStyle name="SAPBEXstdData 2" xfId="1543" xr:uid="{00000000-0005-0000-0000-000009060000}"/>
    <cellStyle name="SAPBEXstdData 2 2" xfId="1544" xr:uid="{00000000-0005-0000-0000-00000A060000}"/>
    <cellStyle name="SAPBEXstdData 2 2 2" xfId="1545" xr:uid="{00000000-0005-0000-0000-00000B060000}"/>
    <cellStyle name="SAPBEXstdData 2 2 2 2" xfId="1546" xr:uid="{00000000-0005-0000-0000-00000C060000}"/>
    <cellStyle name="SAPBEXstdData 2 2 2 3" xfId="1547" xr:uid="{00000000-0005-0000-0000-00000D060000}"/>
    <cellStyle name="SAPBEXstdData 2 2 3" xfId="1548" xr:uid="{00000000-0005-0000-0000-00000E060000}"/>
    <cellStyle name="SAPBEXstdData 2 2 3 2" xfId="1549" xr:uid="{00000000-0005-0000-0000-00000F060000}"/>
    <cellStyle name="SAPBEXstdData 2 2 3 3" xfId="1550" xr:uid="{00000000-0005-0000-0000-000010060000}"/>
    <cellStyle name="SAPBEXstdData 2 2 4" xfId="1551" xr:uid="{00000000-0005-0000-0000-000011060000}"/>
    <cellStyle name="SAPBEXstdData 2 2 5" xfId="1552" xr:uid="{00000000-0005-0000-0000-000012060000}"/>
    <cellStyle name="SAPBEXstdData 2 3" xfId="1553" xr:uid="{00000000-0005-0000-0000-000013060000}"/>
    <cellStyle name="SAPBEXstdData 2 3 2" xfId="1554" xr:uid="{00000000-0005-0000-0000-000014060000}"/>
    <cellStyle name="SAPBEXstdData 2 3 3" xfId="1555" xr:uid="{00000000-0005-0000-0000-000015060000}"/>
    <cellStyle name="SAPBEXstdData 2 4" xfId="1556" xr:uid="{00000000-0005-0000-0000-000016060000}"/>
    <cellStyle name="SAPBEXstdData 2 4 2" xfId="1557" xr:uid="{00000000-0005-0000-0000-000017060000}"/>
    <cellStyle name="SAPBEXstdData 2 4 3" xfId="1558" xr:uid="{00000000-0005-0000-0000-000018060000}"/>
    <cellStyle name="SAPBEXstdData 2 5" xfId="1559" xr:uid="{00000000-0005-0000-0000-000019060000}"/>
    <cellStyle name="SAPBEXstdData 2 5 2" xfId="1560" xr:uid="{00000000-0005-0000-0000-00001A060000}"/>
    <cellStyle name="SAPBEXstdData 2 5 3" xfId="1561" xr:uid="{00000000-0005-0000-0000-00001B060000}"/>
    <cellStyle name="SAPBEXstdData 2 6" xfId="1562" xr:uid="{00000000-0005-0000-0000-00001C060000}"/>
    <cellStyle name="SAPBEXstdData 2 7" xfId="1563" xr:uid="{00000000-0005-0000-0000-00001D060000}"/>
    <cellStyle name="SAPBEXstdData 3" xfId="1564" xr:uid="{00000000-0005-0000-0000-00001E060000}"/>
    <cellStyle name="SAPBEXstdData 3 2" xfId="1565" xr:uid="{00000000-0005-0000-0000-00001F060000}"/>
    <cellStyle name="SAPBEXstdData 3 2 2" xfId="1566" xr:uid="{00000000-0005-0000-0000-000020060000}"/>
    <cellStyle name="SAPBEXstdData 3 2 3" xfId="1567" xr:uid="{00000000-0005-0000-0000-000021060000}"/>
    <cellStyle name="SAPBEXstdData 3 3" xfId="1568" xr:uid="{00000000-0005-0000-0000-000022060000}"/>
    <cellStyle name="SAPBEXstdData 3 3 2" xfId="1569" xr:uid="{00000000-0005-0000-0000-000023060000}"/>
    <cellStyle name="SAPBEXstdData 3 3 3" xfId="1570" xr:uid="{00000000-0005-0000-0000-000024060000}"/>
    <cellStyle name="SAPBEXstdData 3 4" xfId="1571" xr:uid="{00000000-0005-0000-0000-000025060000}"/>
    <cellStyle name="SAPBEXstdData 3 5" xfId="1572" xr:uid="{00000000-0005-0000-0000-000026060000}"/>
    <cellStyle name="SAPBEXstdData 4" xfId="1573" xr:uid="{00000000-0005-0000-0000-000027060000}"/>
    <cellStyle name="SAPBEXstdData 4 2" xfId="1574" xr:uid="{00000000-0005-0000-0000-000028060000}"/>
    <cellStyle name="SAPBEXstdData 4 3" xfId="1575" xr:uid="{00000000-0005-0000-0000-000029060000}"/>
    <cellStyle name="SAPBEXstdData 5" xfId="1576" xr:uid="{00000000-0005-0000-0000-00002A060000}"/>
    <cellStyle name="SAPBEXstdData 5 2" xfId="1577" xr:uid="{00000000-0005-0000-0000-00002B060000}"/>
    <cellStyle name="SAPBEXstdData 5 3" xfId="1578" xr:uid="{00000000-0005-0000-0000-00002C060000}"/>
    <cellStyle name="SAPBEXstdData 6" xfId="1579" xr:uid="{00000000-0005-0000-0000-00002D060000}"/>
    <cellStyle name="SAPBEXstdData 6 2" xfId="1580" xr:uid="{00000000-0005-0000-0000-00002E060000}"/>
    <cellStyle name="SAPBEXstdData 6 3" xfId="1581" xr:uid="{00000000-0005-0000-0000-00002F060000}"/>
    <cellStyle name="SAPBEXstdData 7" xfId="1582" xr:uid="{00000000-0005-0000-0000-000030060000}"/>
    <cellStyle name="SAPBEXstdData 8" xfId="1583" xr:uid="{00000000-0005-0000-0000-000031060000}"/>
    <cellStyle name="SAPBEXstdItem" xfId="1584" xr:uid="{00000000-0005-0000-0000-000032060000}"/>
    <cellStyle name="SAPBEXstdItem 2" xfId="1585" xr:uid="{00000000-0005-0000-0000-000033060000}"/>
    <cellStyle name="SAPBEXstdItem 2 2" xfId="1586" xr:uid="{00000000-0005-0000-0000-000034060000}"/>
    <cellStyle name="SAPBEXstdItem 2 2 2" xfId="1587" xr:uid="{00000000-0005-0000-0000-000035060000}"/>
    <cellStyle name="SAPBEXstdItem 2 2 2 2" xfId="1588" xr:uid="{00000000-0005-0000-0000-000036060000}"/>
    <cellStyle name="SAPBEXstdItem 2 2 2 3" xfId="1589" xr:uid="{00000000-0005-0000-0000-000037060000}"/>
    <cellStyle name="SAPBEXstdItem 2 2 3" xfId="1590" xr:uid="{00000000-0005-0000-0000-000038060000}"/>
    <cellStyle name="SAPBEXstdItem 2 2 3 2" xfId="1591" xr:uid="{00000000-0005-0000-0000-000039060000}"/>
    <cellStyle name="SAPBEXstdItem 2 2 3 3" xfId="1592" xr:uid="{00000000-0005-0000-0000-00003A060000}"/>
    <cellStyle name="SAPBEXstdItem 2 2 4" xfId="1593" xr:uid="{00000000-0005-0000-0000-00003B060000}"/>
    <cellStyle name="SAPBEXstdItem 2 2 5" xfId="1594" xr:uid="{00000000-0005-0000-0000-00003C060000}"/>
    <cellStyle name="SAPBEXstdItem 2 3" xfId="1595" xr:uid="{00000000-0005-0000-0000-00003D060000}"/>
    <cellStyle name="SAPBEXstdItem 2 3 2" xfId="1596" xr:uid="{00000000-0005-0000-0000-00003E060000}"/>
    <cellStyle name="SAPBEXstdItem 2 3 3" xfId="1597" xr:uid="{00000000-0005-0000-0000-00003F060000}"/>
    <cellStyle name="SAPBEXstdItem 2 4" xfId="1598" xr:uid="{00000000-0005-0000-0000-000040060000}"/>
    <cellStyle name="SAPBEXstdItem 2 4 2" xfId="1599" xr:uid="{00000000-0005-0000-0000-000041060000}"/>
    <cellStyle name="SAPBEXstdItem 2 4 3" xfId="1600" xr:uid="{00000000-0005-0000-0000-000042060000}"/>
    <cellStyle name="SAPBEXstdItem 2 5" xfId="1601" xr:uid="{00000000-0005-0000-0000-000043060000}"/>
    <cellStyle name="SAPBEXstdItem 2 5 2" xfId="1602" xr:uid="{00000000-0005-0000-0000-000044060000}"/>
    <cellStyle name="SAPBEXstdItem 2 5 3" xfId="1603" xr:uid="{00000000-0005-0000-0000-000045060000}"/>
    <cellStyle name="SAPBEXstdItem 2 6" xfId="1604" xr:uid="{00000000-0005-0000-0000-000046060000}"/>
    <cellStyle name="SAPBEXstdItem 2 7" xfId="1605" xr:uid="{00000000-0005-0000-0000-000047060000}"/>
    <cellStyle name="SAPBEXstdItem 3" xfId="1606" xr:uid="{00000000-0005-0000-0000-000048060000}"/>
    <cellStyle name="SAPBEXstdItem 3 2" xfId="1607" xr:uid="{00000000-0005-0000-0000-000049060000}"/>
    <cellStyle name="SAPBEXstdItem 3 2 2" xfId="1608" xr:uid="{00000000-0005-0000-0000-00004A060000}"/>
    <cellStyle name="SAPBEXstdItem 3 2 3" xfId="1609" xr:uid="{00000000-0005-0000-0000-00004B060000}"/>
    <cellStyle name="SAPBEXstdItem 3 3" xfId="1610" xr:uid="{00000000-0005-0000-0000-00004C060000}"/>
    <cellStyle name="SAPBEXstdItem 3 3 2" xfId="1611" xr:uid="{00000000-0005-0000-0000-00004D060000}"/>
    <cellStyle name="SAPBEXstdItem 3 3 3" xfId="1612" xr:uid="{00000000-0005-0000-0000-00004E060000}"/>
    <cellStyle name="SAPBEXstdItem 3 4" xfId="1613" xr:uid="{00000000-0005-0000-0000-00004F060000}"/>
    <cellStyle name="SAPBEXstdItem 3 5" xfId="1614" xr:uid="{00000000-0005-0000-0000-000050060000}"/>
    <cellStyle name="SAPBEXstdItem 4" xfId="1615" xr:uid="{00000000-0005-0000-0000-000051060000}"/>
    <cellStyle name="SAPBEXstdItem 4 2" xfId="1616" xr:uid="{00000000-0005-0000-0000-000052060000}"/>
    <cellStyle name="SAPBEXstdItem 4 3" xfId="1617" xr:uid="{00000000-0005-0000-0000-000053060000}"/>
    <cellStyle name="SAPBEXstdItem 5" xfId="1618" xr:uid="{00000000-0005-0000-0000-000054060000}"/>
    <cellStyle name="SAPBEXstdItem 5 2" xfId="1619" xr:uid="{00000000-0005-0000-0000-000055060000}"/>
    <cellStyle name="SAPBEXstdItem 5 3" xfId="1620" xr:uid="{00000000-0005-0000-0000-000056060000}"/>
    <cellStyle name="SAPBEXstdItem 6" xfId="1621" xr:uid="{00000000-0005-0000-0000-000057060000}"/>
    <cellStyle name="SAPBEXstdItem 6 2" xfId="1622" xr:uid="{00000000-0005-0000-0000-000058060000}"/>
    <cellStyle name="SAPBEXstdItem 6 3" xfId="1623" xr:uid="{00000000-0005-0000-0000-000059060000}"/>
    <cellStyle name="SAPBEXstdItem 7" xfId="1624" xr:uid="{00000000-0005-0000-0000-00005A060000}"/>
    <cellStyle name="SAPBEXstdItem 8" xfId="1625" xr:uid="{00000000-0005-0000-0000-00005B060000}"/>
    <cellStyle name="SAPBEXstdItemX" xfId="1626" xr:uid="{00000000-0005-0000-0000-00005C060000}"/>
    <cellStyle name="SAPBEXstdItemX 2" xfId="1627" xr:uid="{00000000-0005-0000-0000-00005D060000}"/>
    <cellStyle name="SAPBEXstdItemX 2 2" xfId="1628" xr:uid="{00000000-0005-0000-0000-00005E060000}"/>
    <cellStyle name="SAPBEXstdItemX 2 2 2" xfId="1629" xr:uid="{00000000-0005-0000-0000-00005F060000}"/>
    <cellStyle name="SAPBEXstdItemX 2 2 2 2" xfId="1630" xr:uid="{00000000-0005-0000-0000-000060060000}"/>
    <cellStyle name="SAPBEXstdItemX 2 2 2 3" xfId="1631" xr:uid="{00000000-0005-0000-0000-000061060000}"/>
    <cellStyle name="SAPBEXstdItemX 2 2 3" xfId="1632" xr:uid="{00000000-0005-0000-0000-000062060000}"/>
    <cellStyle name="SAPBEXstdItemX 2 2 3 2" xfId="1633" xr:uid="{00000000-0005-0000-0000-000063060000}"/>
    <cellStyle name="SAPBEXstdItemX 2 2 3 3" xfId="1634" xr:uid="{00000000-0005-0000-0000-000064060000}"/>
    <cellStyle name="SAPBEXstdItemX 2 2 4" xfId="1635" xr:uid="{00000000-0005-0000-0000-000065060000}"/>
    <cellStyle name="SAPBEXstdItemX 2 2 5" xfId="1636" xr:uid="{00000000-0005-0000-0000-000066060000}"/>
    <cellStyle name="SAPBEXstdItemX 2 3" xfId="1637" xr:uid="{00000000-0005-0000-0000-000067060000}"/>
    <cellStyle name="SAPBEXstdItemX 2 3 2" xfId="1638" xr:uid="{00000000-0005-0000-0000-000068060000}"/>
    <cellStyle name="SAPBEXstdItemX 2 3 3" xfId="1639" xr:uid="{00000000-0005-0000-0000-000069060000}"/>
    <cellStyle name="SAPBEXstdItemX 2 4" xfId="1640" xr:uid="{00000000-0005-0000-0000-00006A060000}"/>
    <cellStyle name="SAPBEXstdItemX 2 4 2" xfId="1641" xr:uid="{00000000-0005-0000-0000-00006B060000}"/>
    <cellStyle name="SAPBEXstdItemX 2 4 3" xfId="1642" xr:uid="{00000000-0005-0000-0000-00006C060000}"/>
    <cellStyle name="SAPBEXstdItemX 2 5" xfId="1643" xr:uid="{00000000-0005-0000-0000-00006D060000}"/>
    <cellStyle name="SAPBEXstdItemX 2 5 2" xfId="1644" xr:uid="{00000000-0005-0000-0000-00006E060000}"/>
    <cellStyle name="SAPBEXstdItemX 2 5 3" xfId="1645" xr:uid="{00000000-0005-0000-0000-00006F060000}"/>
    <cellStyle name="SAPBEXstdItemX 2 6" xfId="1646" xr:uid="{00000000-0005-0000-0000-000070060000}"/>
    <cellStyle name="SAPBEXstdItemX 2 7" xfId="1647" xr:uid="{00000000-0005-0000-0000-000071060000}"/>
    <cellStyle name="SAPBEXstdItemX 3" xfId="1648" xr:uid="{00000000-0005-0000-0000-000072060000}"/>
    <cellStyle name="SAPBEXstdItemX 3 2" xfId="1649" xr:uid="{00000000-0005-0000-0000-000073060000}"/>
    <cellStyle name="SAPBEXstdItemX 3 2 2" xfId="1650" xr:uid="{00000000-0005-0000-0000-000074060000}"/>
    <cellStyle name="SAPBEXstdItemX 3 2 3" xfId="1651" xr:uid="{00000000-0005-0000-0000-000075060000}"/>
    <cellStyle name="SAPBEXstdItemX 3 3" xfId="1652" xr:uid="{00000000-0005-0000-0000-000076060000}"/>
    <cellStyle name="SAPBEXstdItemX 3 3 2" xfId="1653" xr:uid="{00000000-0005-0000-0000-000077060000}"/>
    <cellStyle name="SAPBEXstdItemX 3 3 3" xfId="1654" xr:uid="{00000000-0005-0000-0000-000078060000}"/>
    <cellStyle name="SAPBEXstdItemX 3 4" xfId="1655" xr:uid="{00000000-0005-0000-0000-000079060000}"/>
    <cellStyle name="SAPBEXstdItemX 3 5" xfId="1656" xr:uid="{00000000-0005-0000-0000-00007A060000}"/>
    <cellStyle name="SAPBEXstdItemX 4" xfId="1657" xr:uid="{00000000-0005-0000-0000-00007B060000}"/>
    <cellStyle name="SAPBEXstdItemX 4 2" xfId="1658" xr:uid="{00000000-0005-0000-0000-00007C060000}"/>
    <cellStyle name="SAPBEXstdItemX 4 3" xfId="1659" xr:uid="{00000000-0005-0000-0000-00007D060000}"/>
    <cellStyle name="SAPBEXstdItemX 5" xfId="1660" xr:uid="{00000000-0005-0000-0000-00007E060000}"/>
    <cellStyle name="SAPBEXstdItemX 5 2" xfId="1661" xr:uid="{00000000-0005-0000-0000-00007F060000}"/>
    <cellStyle name="SAPBEXstdItemX 5 3" xfId="1662" xr:uid="{00000000-0005-0000-0000-000080060000}"/>
    <cellStyle name="SAPBEXstdItemX 6" xfId="1663" xr:uid="{00000000-0005-0000-0000-000081060000}"/>
    <cellStyle name="SAPBEXstdItemX 6 2" xfId="1664" xr:uid="{00000000-0005-0000-0000-000082060000}"/>
    <cellStyle name="SAPBEXstdItemX 6 3" xfId="1665" xr:uid="{00000000-0005-0000-0000-000083060000}"/>
    <cellStyle name="SAPBEXstdItemX 7" xfId="1666" xr:uid="{00000000-0005-0000-0000-000084060000}"/>
    <cellStyle name="SAPBEXstdItemX 8" xfId="1667" xr:uid="{00000000-0005-0000-0000-000085060000}"/>
    <cellStyle name="SAPBEXtitle" xfId="1668" xr:uid="{00000000-0005-0000-0000-000086060000}"/>
    <cellStyle name="SAPBEXundefined" xfId="1669" xr:uid="{00000000-0005-0000-0000-000087060000}"/>
    <cellStyle name="SAPBEXundefined 2" xfId="1670" xr:uid="{00000000-0005-0000-0000-000088060000}"/>
    <cellStyle name="SAPBEXundefined 2 2" xfId="1671" xr:uid="{00000000-0005-0000-0000-000089060000}"/>
    <cellStyle name="SAPBEXundefined 2 2 2" xfId="1672" xr:uid="{00000000-0005-0000-0000-00008A060000}"/>
    <cellStyle name="SAPBEXundefined 2 2 2 2" xfId="1673" xr:uid="{00000000-0005-0000-0000-00008B060000}"/>
    <cellStyle name="SAPBEXundefined 2 2 2 3" xfId="1674" xr:uid="{00000000-0005-0000-0000-00008C060000}"/>
    <cellStyle name="SAPBEXundefined 2 2 3" xfId="1675" xr:uid="{00000000-0005-0000-0000-00008D060000}"/>
    <cellStyle name="SAPBEXundefined 2 2 3 2" xfId="1676" xr:uid="{00000000-0005-0000-0000-00008E060000}"/>
    <cellStyle name="SAPBEXundefined 2 2 3 3" xfId="1677" xr:uid="{00000000-0005-0000-0000-00008F060000}"/>
    <cellStyle name="SAPBEXundefined 2 2 4" xfId="1678" xr:uid="{00000000-0005-0000-0000-000090060000}"/>
    <cellStyle name="SAPBEXundefined 2 2 5" xfId="1679" xr:uid="{00000000-0005-0000-0000-000091060000}"/>
    <cellStyle name="SAPBEXundefined 2 3" xfId="1680" xr:uid="{00000000-0005-0000-0000-000092060000}"/>
    <cellStyle name="SAPBEXundefined 2 3 2" xfId="1681" xr:uid="{00000000-0005-0000-0000-000093060000}"/>
    <cellStyle name="SAPBEXundefined 2 3 3" xfId="1682" xr:uid="{00000000-0005-0000-0000-000094060000}"/>
    <cellStyle name="SAPBEXundefined 2 4" xfId="1683" xr:uid="{00000000-0005-0000-0000-000095060000}"/>
    <cellStyle name="SAPBEXundefined 2 4 2" xfId="1684" xr:uid="{00000000-0005-0000-0000-000096060000}"/>
    <cellStyle name="SAPBEXundefined 2 4 3" xfId="1685" xr:uid="{00000000-0005-0000-0000-000097060000}"/>
    <cellStyle name="SAPBEXundefined 2 5" xfId="1686" xr:uid="{00000000-0005-0000-0000-000098060000}"/>
    <cellStyle name="SAPBEXundefined 2 5 2" xfId="1687" xr:uid="{00000000-0005-0000-0000-000099060000}"/>
    <cellStyle name="SAPBEXundefined 2 5 3" xfId="1688" xr:uid="{00000000-0005-0000-0000-00009A060000}"/>
    <cellStyle name="SAPBEXundefined 2 6" xfId="1689" xr:uid="{00000000-0005-0000-0000-00009B060000}"/>
    <cellStyle name="SAPBEXundefined 2 7" xfId="1690" xr:uid="{00000000-0005-0000-0000-00009C060000}"/>
    <cellStyle name="SAPBEXundefined 3" xfId="1691" xr:uid="{00000000-0005-0000-0000-00009D060000}"/>
    <cellStyle name="SAPBEXundefined 3 2" xfId="1692" xr:uid="{00000000-0005-0000-0000-00009E060000}"/>
    <cellStyle name="SAPBEXundefined 3 2 2" xfId="1693" xr:uid="{00000000-0005-0000-0000-00009F060000}"/>
    <cellStyle name="SAPBEXundefined 3 2 3" xfId="1694" xr:uid="{00000000-0005-0000-0000-0000A0060000}"/>
    <cellStyle name="SAPBEXundefined 3 3" xfId="1695" xr:uid="{00000000-0005-0000-0000-0000A1060000}"/>
    <cellStyle name="SAPBEXundefined 3 3 2" xfId="1696" xr:uid="{00000000-0005-0000-0000-0000A2060000}"/>
    <cellStyle name="SAPBEXundefined 3 3 3" xfId="1697" xr:uid="{00000000-0005-0000-0000-0000A3060000}"/>
    <cellStyle name="SAPBEXundefined 3 4" xfId="1698" xr:uid="{00000000-0005-0000-0000-0000A4060000}"/>
    <cellStyle name="SAPBEXundefined 3 5" xfId="1699" xr:uid="{00000000-0005-0000-0000-0000A5060000}"/>
    <cellStyle name="SAPBEXundefined 4" xfId="1700" xr:uid="{00000000-0005-0000-0000-0000A6060000}"/>
    <cellStyle name="SAPBEXundefined 4 2" xfId="1701" xr:uid="{00000000-0005-0000-0000-0000A7060000}"/>
    <cellStyle name="SAPBEXundefined 4 3" xfId="1702" xr:uid="{00000000-0005-0000-0000-0000A8060000}"/>
    <cellStyle name="SAPBEXundefined 5" xfId="1703" xr:uid="{00000000-0005-0000-0000-0000A9060000}"/>
    <cellStyle name="SAPBEXundefined 5 2" xfId="1704" xr:uid="{00000000-0005-0000-0000-0000AA060000}"/>
    <cellStyle name="SAPBEXundefined 5 3" xfId="1705" xr:uid="{00000000-0005-0000-0000-0000AB060000}"/>
    <cellStyle name="SAPBEXundefined 6" xfId="1706" xr:uid="{00000000-0005-0000-0000-0000AC060000}"/>
    <cellStyle name="SAPBEXundefined 6 2" xfId="1707" xr:uid="{00000000-0005-0000-0000-0000AD060000}"/>
    <cellStyle name="SAPBEXundefined 6 3" xfId="1708" xr:uid="{00000000-0005-0000-0000-0000AE060000}"/>
    <cellStyle name="SAPBEXundefined 7" xfId="1709" xr:uid="{00000000-0005-0000-0000-0000AF060000}"/>
    <cellStyle name="SAPBEXundefined 8" xfId="1710" xr:uid="{00000000-0005-0000-0000-0000B0060000}"/>
    <cellStyle name="SectionHeaderNormal" xfId="1711" xr:uid="{00000000-0005-0000-0000-0000B1060000}"/>
    <cellStyle name="Sheet name" xfId="3" xr:uid="{00000000-0005-0000-0000-0000B2060000}"/>
    <cellStyle name="Sheet Title" xfId="1712" xr:uid="{00000000-0005-0000-0000-0000B3060000}"/>
    <cellStyle name="Standard 10" xfId="1713" xr:uid="{00000000-0005-0000-0000-0000B4060000}"/>
    <cellStyle name="Standard 3 2" xfId="1714" xr:uid="{00000000-0005-0000-0000-0000B5060000}"/>
    <cellStyle name="Style 1" xfId="1715" xr:uid="{00000000-0005-0000-0000-0000B6060000}"/>
    <cellStyle name="Style 1 2" xfId="1716" xr:uid="{00000000-0005-0000-0000-0000B7060000}"/>
    <cellStyle name="Style 1 2 2" xfId="1717" xr:uid="{00000000-0005-0000-0000-0000B8060000}"/>
    <cellStyle name="Style 1 2 3" xfId="1718" xr:uid="{00000000-0005-0000-0000-0000B9060000}"/>
    <cellStyle name="Style 1 3" xfId="1719" xr:uid="{00000000-0005-0000-0000-0000BA060000}"/>
    <cellStyle name="Style 1 4" xfId="1720" xr:uid="{00000000-0005-0000-0000-0000BB060000}"/>
    <cellStyle name="Style 2" xfId="1721" xr:uid="{00000000-0005-0000-0000-0000BC060000}"/>
    <cellStyle name="Style 2 2" xfId="1722" xr:uid="{00000000-0005-0000-0000-0000BD060000}"/>
    <cellStyle name="Style 2 2 2" xfId="1723" xr:uid="{00000000-0005-0000-0000-0000BE060000}"/>
    <cellStyle name="Style 2 2 3" xfId="1724" xr:uid="{00000000-0005-0000-0000-0000BF060000}"/>
    <cellStyle name="Style 2 3" xfId="1725" xr:uid="{00000000-0005-0000-0000-0000C0060000}"/>
    <cellStyle name="Style 2 4" xfId="1726" xr:uid="{00000000-0005-0000-0000-0000C1060000}"/>
    <cellStyle name="SubScript" xfId="1727" xr:uid="{00000000-0005-0000-0000-0000C2060000}"/>
    <cellStyle name="SuperScript" xfId="1728" xr:uid="{00000000-0005-0000-0000-0000C3060000}"/>
    <cellStyle name="Text" xfId="1729" xr:uid="{00000000-0005-0000-0000-0000C4060000}"/>
    <cellStyle name="Text Indent A" xfId="1730" xr:uid="{00000000-0005-0000-0000-0000C5060000}"/>
    <cellStyle name="Text Indent B" xfId="1731" xr:uid="{00000000-0005-0000-0000-0000C6060000}"/>
    <cellStyle name="Text Indent C" xfId="1732" xr:uid="{00000000-0005-0000-0000-0000C7060000}"/>
    <cellStyle name="TextBold" xfId="1733" xr:uid="{00000000-0005-0000-0000-0000C8060000}"/>
    <cellStyle name="TextItalic" xfId="1734" xr:uid="{00000000-0005-0000-0000-0000C9060000}"/>
    <cellStyle name="TextNormal" xfId="1735" xr:uid="{00000000-0005-0000-0000-0000CA060000}"/>
    <cellStyle name="TextNormal 2" xfId="1736" xr:uid="{00000000-0005-0000-0000-0000CB060000}"/>
    <cellStyle name="Title 2" xfId="1737" xr:uid="{00000000-0005-0000-0000-0000CC060000}"/>
    <cellStyle name="Title 3" xfId="1738" xr:uid="{00000000-0005-0000-0000-0000CD060000}"/>
    <cellStyle name="Title1" xfId="1739" xr:uid="{00000000-0005-0000-0000-0000CE060000}"/>
    <cellStyle name="Title1 2" xfId="1740" xr:uid="{00000000-0005-0000-0000-0000CF060000}"/>
    <cellStyle name="Title1 2 2" xfId="1741" xr:uid="{00000000-0005-0000-0000-0000D0060000}"/>
    <cellStyle name="Title1 3" xfId="1742" xr:uid="{00000000-0005-0000-0000-0000D1060000}"/>
    <cellStyle name="Title2" xfId="1743" xr:uid="{00000000-0005-0000-0000-0000D2060000}"/>
    <cellStyle name="TitleNormal" xfId="1744" xr:uid="{00000000-0005-0000-0000-0000D3060000}"/>
    <cellStyle name="Total 2" xfId="1745" xr:uid="{00000000-0005-0000-0000-0000D4060000}"/>
    <cellStyle name="Total 2 2" xfId="1746" xr:uid="{00000000-0005-0000-0000-0000D5060000}"/>
    <cellStyle name="Total 2 2 2" xfId="1747" xr:uid="{00000000-0005-0000-0000-0000D6060000}"/>
    <cellStyle name="Total 2 2 2 2" xfId="1748" xr:uid="{00000000-0005-0000-0000-0000D7060000}"/>
    <cellStyle name="Total 2 2 2 2 2" xfId="1749" xr:uid="{00000000-0005-0000-0000-0000D8060000}"/>
    <cellStyle name="Total 2 2 2 2 3" xfId="1750" xr:uid="{00000000-0005-0000-0000-0000D9060000}"/>
    <cellStyle name="Total 2 2 2 3" xfId="1751" xr:uid="{00000000-0005-0000-0000-0000DA060000}"/>
    <cellStyle name="Total 2 2 2 3 2" xfId="1752" xr:uid="{00000000-0005-0000-0000-0000DB060000}"/>
    <cellStyle name="Total 2 2 2 3 3" xfId="1753" xr:uid="{00000000-0005-0000-0000-0000DC060000}"/>
    <cellStyle name="Total 2 2 2 4" xfId="1754" xr:uid="{00000000-0005-0000-0000-0000DD060000}"/>
    <cellStyle name="Total 2 2 2 5" xfId="1755" xr:uid="{00000000-0005-0000-0000-0000DE060000}"/>
    <cellStyle name="Total 2 2 3" xfId="1756" xr:uid="{00000000-0005-0000-0000-0000DF060000}"/>
    <cellStyle name="Total 2 2 3 2" xfId="1757" xr:uid="{00000000-0005-0000-0000-0000E0060000}"/>
    <cellStyle name="Total 2 2 3 3" xfId="1758" xr:uid="{00000000-0005-0000-0000-0000E1060000}"/>
    <cellStyle name="Total 2 2 4" xfId="1759" xr:uid="{00000000-0005-0000-0000-0000E2060000}"/>
    <cellStyle name="Total 2 2 4 2" xfId="1760" xr:uid="{00000000-0005-0000-0000-0000E3060000}"/>
    <cellStyle name="Total 2 2 4 3" xfId="1761" xr:uid="{00000000-0005-0000-0000-0000E4060000}"/>
    <cellStyle name="Total 2 2 5" xfId="1762" xr:uid="{00000000-0005-0000-0000-0000E5060000}"/>
    <cellStyle name="Total 2 2 5 2" xfId="1763" xr:uid="{00000000-0005-0000-0000-0000E6060000}"/>
    <cellStyle name="Total 2 2 5 3" xfId="1764" xr:uid="{00000000-0005-0000-0000-0000E7060000}"/>
    <cellStyle name="Total 2 2 6" xfId="1765" xr:uid="{00000000-0005-0000-0000-0000E8060000}"/>
    <cellStyle name="Total 2 2 7" xfId="1766" xr:uid="{00000000-0005-0000-0000-0000E9060000}"/>
    <cellStyle name="Total 2 3" xfId="1767" xr:uid="{00000000-0005-0000-0000-0000EA060000}"/>
    <cellStyle name="Total 2 3 2" xfId="1768" xr:uid="{00000000-0005-0000-0000-0000EB060000}"/>
    <cellStyle name="Total 2 3 2 2" xfId="1769" xr:uid="{00000000-0005-0000-0000-0000EC060000}"/>
    <cellStyle name="Total 2 3 2 2 2" xfId="1770" xr:uid="{00000000-0005-0000-0000-0000ED060000}"/>
    <cellStyle name="Total 2 3 2 2 3" xfId="1771" xr:uid="{00000000-0005-0000-0000-0000EE060000}"/>
    <cellStyle name="Total 2 3 2 3" xfId="1772" xr:uid="{00000000-0005-0000-0000-0000EF060000}"/>
    <cellStyle name="Total 2 3 2 3 2" xfId="1773" xr:uid="{00000000-0005-0000-0000-0000F0060000}"/>
    <cellStyle name="Total 2 3 2 3 3" xfId="1774" xr:uid="{00000000-0005-0000-0000-0000F1060000}"/>
    <cellStyle name="Total 2 3 2 4" xfId="1775" xr:uid="{00000000-0005-0000-0000-0000F2060000}"/>
    <cellStyle name="Total 2 3 2 5" xfId="1776" xr:uid="{00000000-0005-0000-0000-0000F3060000}"/>
    <cellStyle name="Total 2 3 3" xfId="1777" xr:uid="{00000000-0005-0000-0000-0000F4060000}"/>
    <cellStyle name="Total 2 3 3 2" xfId="1778" xr:uid="{00000000-0005-0000-0000-0000F5060000}"/>
    <cellStyle name="Total 2 3 3 3" xfId="1779" xr:uid="{00000000-0005-0000-0000-0000F6060000}"/>
    <cellStyle name="Total 2 3 4" xfId="1780" xr:uid="{00000000-0005-0000-0000-0000F7060000}"/>
    <cellStyle name="Total 2 3 4 2" xfId="1781" xr:uid="{00000000-0005-0000-0000-0000F8060000}"/>
    <cellStyle name="Total 2 3 4 3" xfId="1782" xr:uid="{00000000-0005-0000-0000-0000F9060000}"/>
    <cellStyle name="Total 2 3 5" xfId="1783" xr:uid="{00000000-0005-0000-0000-0000FA060000}"/>
    <cellStyle name="Total 2 3 5 2" xfId="1784" xr:uid="{00000000-0005-0000-0000-0000FB060000}"/>
    <cellStyle name="Total 2 3 5 3" xfId="1785" xr:uid="{00000000-0005-0000-0000-0000FC060000}"/>
    <cellStyle name="Total 2 3 6" xfId="1786" xr:uid="{00000000-0005-0000-0000-0000FD060000}"/>
    <cellStyle name="Total 2 3 7" xfId="1787" xr:uid="{00000000-0005-0000-0000-0000FE060000}"/>
    <cellStyle name="Total 2 4" xfId="1788" xr:uid="{00000000-0005-0000-0000-0000FF060000}"/>
    <cellStyle name="Total 2 4 2" xfId="1789" xr:uid="{00000000-0005-0000-0000-000000070000}"/>
    <cellStyle name="Total 2 4 2 2" xfId="1790" xr:uid="{00000000-0005-0000-0000-000001070000}"/>
    <cellStyle name="Total 2 4 2 3" xfId="1791" xr:uid="{00000000-0005-0000-0000-000002070000}"/>
    <cellStyle name="Total 2 4 3" xfId="1792" xr:uid="{00000000-0005-0000-0000-000003070000}"/>
    <cellStyle name="Total 2 4 3 2" xfId="1793" xr:uid="{00000000-0005-0000-0000-000004070000}"/>
    <cellStyle name="Total 2 4 3 3" xfId="1794" xr:uid="{00000000-0005-0000-0000-000005070000}"/>
    <cellStyle name="Total 2 4 4" xfId="1795" xr:uid="{00000000-0005-0000-0000-000006070000}"/>
    <cellStyle name="Total 2 4 5" xfId="1796" xr:uid="{00000000-0005-0000-0000-000007070000}"/>
    <cellStyle name="Total 2 5" xfId="1797" xr:uid="{00000000-0005-0000-0000-000008070000}"/>
    <cellStyle name="Total 2 5 2" xfId="1798" xr:uid="{00000000-0005-0000-0000-000009070000}"/>
    <cellStyle name="Total 2 5 3" xfId="1799" xr:uid="{00000000-0005-0000-0000-00000A070000}"/>
    <cellStyle name="Total 2 6" xfId="1800" xr:uid="{00000000-0005-0000-0000-00000B070000}"/>
    <cellStyle name="Total 2 6 2" xfId="1801" xr:uid="{00000000-0005-0000-0000-00000C070000}"/>
    <cellStyle name="Total 2 6 3" xfId="1802" xr:uid="{00000000-0005-0000-0000-00000D070000}"/>
    <cellStyle name="Total 2 7" xfId="1803" xr:uid="{00000000-0005-0000-0000-00000E070000}"/>
    <cellStyle name="Total 2 7 2" xfId="1804" xr:uid="{00000000-0005-0000-0000-00000F070000}"/>
    <cellStyle name="Total 2 7 3" xfId="1805" xr:uid="{00000000-0005-0000-0000-000010070000}"/>
    <cellStyle name="Total 2 8" xfId="1806" xr:uid="{00000000-0005-0000-0000-000011070000}"/>
    <cellStyle name="Total 2 9" xfId="1807" xr:uid="{00000000-0005-0000-0000-000012070000}"/>
    <cellStyle name="Total 3" xfId="1808" xr:uid="{00000000-0005-0000-0000-000013070000}"/>
    <cellStyle name="Total 3 2" xfId="1809" xr:uid="{00000000-0005-0000-0000-000014070000}"/>
    <cellStyle name="Total 3 2 2" xfId="1810" xr:uid="{00000000-0005-0000-0000-000015070000}"/>
    <cellStyle name="Total 3 2 2 2" xfId="1811" xr:uid="{00000000-0005-0000-0000-000016070000}"/>
    <cellStyle name="Total 3 2 2 3" xfId="1812" xr:uid="{00000000-0005-0000-0000-000017070000}"/>
    <cellStyle name="Total 3 2 3" xfId="1813" xr:uid="{00000000-0005-0000-0000-000018070000}"/>
    <cellStyle name="Total 3 2 3 2" xfId="1814" xr:uid="{00000000-0005-0000-0000-000019070000}"/>
    <cellStyle name="Total 3 2 3 3" xfId="1815" xr:uid="{00000000-0005-0000-0000-00001A070000}"/>
    <cellStyle name="Total 3 2 4" xfId="1816" xr:uid="{00000000-0005-0000-0000-00001B070000}"/>
    <cellStyle name="Total 3 2 5" xfId="1817" xr:uid="{00000000-0005-0000-0000-00001C070000}"/>
    <cellStyle name="Total 3 3" xfId="1818" xr:uid="{00000000-0005-0000-0000-00001D070000}"/>
    <cellStyle name="Total 3 3 2" xfId="1819" xr:uid="{00000000-0005-0000-0000-00001E070000}"/>
    <cellStyle name="Total 3 3 3" xfId="1820" xr:uid="{00000000-0005-0000-0000-00001F070000}"/>
    <cellStyle name="Total 3 4" xfId="1821" xr:uid="{00000000-0005-0000-0000-000020070000}"/>
    <cellStyle name="Total 3 4 2" xfId="1822" xr:uid="{00000000-0005-0000-0000-000021070000}"/>
    <cellStyle name="Total 3 4 3" xfId="1823" xr:uid="{00000000-0005-0000-0000-000022070000}"/>
    <cellStyle name="Total 3 5" xfId="1824" xr:uid="{00000000-0005-0000-0000-000023070000}"/>
    <cellStyle name="Total 3 5 2" xfId="1825" xr:uid="{00000000-0005-0000-0000-000024070000}"/>
    <cellStyle name="Total 3 5 3" xfId="1826" xr:uid="{00000000-0005-0000-0000-000025070000}"/>
    <cellStyle name="Total 3 6" xfId="1827" xr:uid="{00000000-0005-0000-0000-000026070000}"/>
    <cellStyle name="Total 3 7" xfId="1828" xr:uid="{00000000-0005-0000-0000-000027070000}"/>
    <cellStyle name="Warning Text 2" xfId="1829" xr:uid="{00000000-0005-0000-0000-000028070000}"/>
    <cellStyle name="Warning Text 2 2" xfId="1830" xr:uid="{00000000-0005-0000-0000-000029070000}"/>
    <cellStyle name="Warning Text 2 3" xfId="1831" xr:uid="{00000000-0005-0000-0000-00002A070000}"/>
    <cellStyle name="Warning Text 3" xfId="1832" xr:uid="{00000000-0005-0000-0000-00002B070000}"/>
    <cellStyle name="year" xfId="1833" xr:uid="{00000000-0005-0000-0000-00002C070000}"/>
    <cellStyle name="year 2" xfId="1834" xr:uid="{00000000-0005-0000-0000-00002D070000}"/>
    <cellStyle name="year 2 2" xfId="1835" xr:uid="{00000000-0005-0000-0000-00002E070000}"/>
    <cellStyle name="year 2 2 2" xfId="1836" xr:uid="{00000000-0005-0000-0000-00002F070000}"/>
    <cellStyle name="year 2 2 3" xfId="1837" xr:uid="{00000000-0005-0000-0000-000030070000}"/>
    <cellStyle name="year 2 2 4" xfId="1838" xr:uid="{00000000-0005-0000-0000-000031070000}"/>
    <cellStyle name="year 2 3" xfId="1839" xr:uid="{00000000-0005-0000-0000-000032070000}"/>
    <cellStyle name="year 2 3 2" xfId="1840" xr:uid="{00000000-0005-0000-0000-000033070000}"/>
    <cellStyle name="year 2 3 3" xfId="1841" xr:uid="{00000000-0005-0000-0000-000034070000}"/>
    <cellStyle name="year 2 3 4" xfId="1842" xr:uid="{00000000-0005-0000-0000-000035070000}"/>
    <cellStyle name="year 2 4" xfId="1843" xr:uid="{00000000-0005-0000-0000-000036070000}"/>
    <cellStyle name="year 2 5" xfId="1844" xr:uid="{00000000-0005-0000-0000-000037070000}"/>
    <cellStyle name="year 2 6" xfId="1845" xr:uid="{00000000-0005-0000-0000-000038070000}"/>
    <cellStyle name="year 3" xfId="1846" xr:uid="{00000000-0005-0000-0000-000039070000}"/>
    <cellStyle name="year 3 2" xfId="1847" xr:uid="{00000000-0005-0000-0000-00003A070000}"/>
    <cellStyle name="year 3 3" xfId="1848" xr:uid="{00000000-0005-0000-0000-00003B070000}"/>
    <cellStyle name="year 3 4" xfId="1849" xr:uid="{00000000-0005-0000-0000-00003C070000}"/>
    <cellStyle name="year 4" xfId="1850" xr:uid="{00000000-0005-0000-0000-00003D070000}"/>
    <cellStyle name="year 4 2" xfId="1851" xr:uid="{00000000-0005-0000-0000-00003E070000}"/>
    <cellStyle name="year 4 3" xfId="1852" xr:uid="{00000000-0005-0000-0000-00003F070000}"/>
    <cellStyle name="year 4 4" xfId="1853" xr:uid="{00000000-0005-0000-0000-000040070000}"/>
    <cellStyle name="year 5" xfId="1854" xr:uid="{00000000-0005-0000-0000-000041070000}"/>
    <cellStyle name="year 5 2" xfId="1855" xr:uid="{00000000-0005-0000-0000-000042070000}"/>
    <cellStyle name="year 5 3" xfId="1856" xr:uid="{00000000-0005-0000-0000-000043070000}"/>
    <cellStyle name="year 5 4" xfId="1857" xr:uid="{00000000-0005-0000-0000-000044070000}"/>
    <cellStyle name="year 6" xfId="1858" xr:uid="{00000000-0005-0000-0000-000045070000}"/>
    <cellStyle name="year 7" xfId="1859" xr:uid="{00000000-0005-0000-0000-000046070000}"/>
    <cellStyle name="year 8" xfId="1860" xr:uid="{00000000-0005-0000-0000-000047070000}"/>
    <cellStyle name="عادي_Advertising" xfId="1861" xr:uid="{00000000-0005-0000-0000-000048070000}"/>
    <cellStyle name="عملة [0]_1999 budget sheet-2" xfId="1862" xr:uid="{00000000-0005-0000-0000-000049070000}"/>
    <cellStyle name="عملة_1999 budget sheet-2" xfId="1863" xr:uid="{00000000-0005-0000-0000-00004A070000}"/>
    <cellStyle name="فاصلة [0]_1999 budget sheet-2" xfId="1864" xr:uid="{00000000-0005-0000-0000-00004B070000}"/>
    <cellStyle name="فاصلة_1999 budget sheet-2" xfId="1865" xr:uid="{00000000-0005-0000-0000-00004C070000}"/>
    <cellStyle name="콤마 [0]_1.24분기 평가표 " xfId="1866" xr:uid="{00000000-0005-0000-0000-00004D070000}"/>
    <cellStyle name="콤마_1.24분기 평가표 " xfId="1867" xr:uid="{00000000-0005-0000-0000-00004E070000}"/>
    <cellStyle name="통화 [0]_1.24분기 평가표 " xfId="1868" xr:uid="{00000000-0005-0000-0000-00004F070000}"/>
    <cellStyle name="통화_1.24분기 평가표 " xfId="1869" xr:uid="{00000000-0005-0000-0000-000050070000}"/>
    <cellStyle name="표준_(업무)평가단" xfId="1870" xr:uid="{00000000-0005-0000-0000-00005107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9900"/>
      <color rgb="FF0000FF"/>
      <color rgb="FFF0F8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71440</xdr:colOff>
      <xdr:row>10</xdr:row>
      <xdr:rowOff>154780</xdr:rowOff>
    </xdr:from>
    <xdr:to>
      <xdr:col>8</xdr:col>
      <xdr:colOff>369096</xdr:colOff>
      <xdr:row>10</xdr:row>
      <xdr:rowOff>154780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V="1">
          <a:off x="4948240" y="2059780"/>
          <a:ext cx="29765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80968</xdr:colOff>
      <xdr:row>11</xdr:row>
      <xdr:rowOff>152396</xdr:rowOff>
    </xdr:from>
    <xdr:to>
      <xdr:col>8</xdr:col>
      <xdr:colOff>378624</xdr:colOff>
      <xdr:row>11</xdr:row>
      <xdr:rowOff>152396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4957768" y="2247896"/>
          <a:ext cx="29765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78590</xdr:colOff>
      <xdr:row>12</xdr:row>
      <xdr:rowOff>150011</xdr:rowOff>
    </xdr:from>
    <xdr:to>
      <xdr:col>8</xdr:col>
      <xdr:colOff>376246</xdr:colOff>
      <xdr:row>12</xdr:row>
      <xdr:rowOff>150011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4955390" y="2436011"/>
          <a:ext cx="29765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rive%20D/Misc/Will/Rent%20Co/Docs%20fron%20Client/Rental%20Pro%20Club%20pro%20forma.10.8.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rive%20D/Misc/Apprit/TV%20Dilution%20Calculator%20Advanced%20Samples_2017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Model"/>
      <sheetName val="Assumptions"/>
      <sheetName val="Staff"/>
      <sheetName val="CH Assumptions"/>
      <sheetName val="CH Users"/>
      <sheetName val="CH Headcount"/>
      <sheetName val="CH Breakeven"/>
      <sheetName val="Chart Data"/>
      <sheetName val="Admin"/>
    </sheetNames>
    <sheetDataSet>
      <sheetData sheetId="0"/>
      <sheetData sheetId="1">
        <row r="6">
          <cell r="D6">
            <v>1</v>
          </cell>
        </row>
      </sheetData>
      <sheetData sheetId="2">
        <row r="11">
          <cell r="D11">
            <v>1571.0625</v>
          </cell>
        </row>
        <row r="17">
          <cell r="C17">
            <v>1</v>
          </cell>
          <cell r="D17">
            <v>0.55000000000000004</v>
          </cell>
          <cell r="E17">
            <v>0.44999999999999996</v>
          </cell>
          <cell r="G17">
            <v>1</v>
          </cell>
          <cell r="H17">
            <v>5.0000000000000001E-3</v>
          </cell>
        </row>
        <row r="18">
          <cell r="C18">
            <v>2</v>
          </cell>
          <cell r="D18">
            <v>0.1</v>
          </cell>
          <cell r="E18">
            <v>0.35</v>
          </cell>
          <cell r="G18">
            <v>2</v>
          </cell>
          <cell r="H18">
            <v>0.01</v>
          </cell>
        </row>
        <row r="19">
          <cell r="C19">
            <v>3</v>
          </cell>
          <cell r="D19">
            <v>0.05</v>
          </cell>
          <cell r="E19">
            <v>0.3</v>
          </cell>
          <cell r="G19">
            <v>3</v>
          </cell>
          <cell r="H19">
            <v>0.02</v>
          </cell>
        </row>
        <row r="20">
          <cell r="C20">
            <v>4</v>
          </cell>
          <cell r="D20">
            <v>0.05</v>
          </cell>
          <cell r="E20">
            <v>0.25</v>
          </cell>
          <cell r="G20">
            <v>4</v>
          </cell>
          <cell r="H20">
            <v>0.03</v>
          </cell>
        </row>
        <row r="21">
          <cell r="C21">
            <v>5</v>
          </cell>
          <cell r="D21">
            <v>0.02</v>
          </cell>
          <cell r="E21">
            <v>0.23</v>
          </cell>
          <cell r="G21">
            <v>5</v>
          </cell>
          <cell r="H21">
            <v>0.04</v>
          </cell>
        </row>
        <row r="22">
          <cell r="C22">
            <v>6</v>
          </cell>
          <cell r="D22">
            <v>0.01</v>
          </cell>
          <cell r="E22">
            <v>0.22</v>
          </cell>
          <cell r="G22">
            <v>6</v>
          </cell>
          <cell r="H22">
            <v>0.05</v>
          </cell>
        </row>
        <row r="23">
          <cell r="C23">
            <v>7</v>
          </cell>
          <cell r="D23">
            <v>0.01</v>
          </cell>
          <cell r="E23">
            <v>0.21</v>
          </cell>
          <cell r="G23">
            <v>7</v>
          </cell>
          <cell r="H23">
            <v>0.06</v>
          </cell>
        </row>
        <row r="24">
          <cell r="C24">
            <v>8</v>
          </cell>
          <cell r="D24">
            <v>3.0000000000000001E-3</v>
          </cell>
          <cell r="E24">
            <v>0.20699999999999999</v>
          </cell>
          <cell r="G24">
            <v>8</v>
          </cell>
          <cell r="H24">
            <v>7.0000000000000007E-2</v>
          </cell>
        </row>
        <row r="25">
          <cell r="C25">
            <v>9</v>
          </cell>
          <cell r="D25">
            <v>3.0000000000000001E-3</v>
          </cell>
          <cell r="E25">
            <v>0.20399999999999999</v>
          </cell>
          <cell r="G25">
            <v>9</v>
          </cell>
          <cell r="H25">
            <v>0.08</v>
          </cell>
        </row>
        <row r="26">
          <cell r="C26">
            <v>10</v>
          </cell>
          <cell r="D26">
            <v>3.0000000000000001E-3</v>
          </cell>
          <cell r="E26">
            <v>0.20099999999999998</v>
          </cell>
          <cell r="G26">
            <v>10</v>
          </cell>
          <cell r="H26">
            <v>0.09</v>
          </cell>
        </row>
        <row r="27">
          <cell r="C27">
            <v>11</v>
          </cell>
          <cell r="D27">
            <v>3.0000000000000001E-3</v>
          </cell>
          <cell r="E27">
            <v>0.19799999999999998</v>
          </cell>
          <cell r="G27">
            <v>11</v>
          </cell>
          <cell r="H27">
            <v>0.1</v>
          </cell>
        </row>
        <row r="28">
          <cell r="C28">
            <v>12</v>
          </cell>
          <cell r="D28">
            <v>3.0000000000000001E-3</v>
          </cell>
          <cell r="E28">
            <v>0.19499999999999998</v>
          </cell>
          <cell r="G28">
            <v>12</v>
          </cell>
          <cell r="H28">
            <v>0.11</v>
          </cell>
        </row>
        <row r="29">
          <cell r="C29">
            <v>13</v>
          </cell>
          <cell r="D29">
            <v>3.0000000000000001E-3</v>
          </cell>
          <cell r="E29">
            <v>0.19199999999999998</v>
          </cell>
          <cell r="G29">
            <v>13</v>
          </cell>
          <cell r="H29">
            <v>0.12</v>
          </cell>
        </row>
        <row r="30">
          <cell r="C30">
            <v>14</v>
          </cell>
          <cell r="D30">
            <v>3.0000000000000001E-3</v>
          </cell>
          <cell r="E30">
            <v>0.18899999999999997</v>
          </cell>
          <cell r="G30">
            <v>14</v>
          </cell>
          <cell r="H30">
            <v>0.13</v>
          </cell>
        </row>
        <row r="31">
          <cell r="C31">
            <v>15</v>
          </cell>
          <cell r="D31">
            <v>1E-3</v>
          </cell>
          <cell r="E31">
            <v>0.18799999999999997</v>
          </cell>
          <cell r="G31">
            <v>15</v>
          </cell>
          <cell r="H31">
            <v>0.14000000000000001</v>
          </cell>
        </row>
        <row r="32">
          <cell r="C32">
            <v>16</v>
          </cell>
          <cell r="D32">
            <v>1E-3</v>
          </cell>
          <cell r="E32">
            <v>0.18699999999999997</v>
          </cell>
          <cell r="G32">
            <v>16</v>
          </cell>
          <cell r="H32">
            <v>0.15</v>
          </cell>
        </row>
        <row r="33">
          <cell r="C33">
            <v>17</v>
          </cell>
          <cell r="D33">
            <v>1E-3</v>
          </cell>
          <cell r="E33">
            <v>0.18599999999999997</v>
          </cell>
          <cell r="G33">
            <v>17</v>
          </cell>
          <cell r="H33">
            <v>0.16</v>
          </cell>
        </row>
        <row r="34">
          <cell r="C34">
            <v>18</v>
          </cell>
          <cell r="D34">
            <v>1E-3</v>
          </cell>
          <cell r="E34">
            <v>0.18499999999999997</v>
          </cell>
          <cell r="G34">
            <v>18</v>
          </cell>
          <cell r="H34">
            <v>0.17</v>
          </cell>
        </row>
        <row r="35">
          <cell r="C35">
            <v>19</v>
          </cell>
          <cell r="D35">
            <v>1E-3</v>
          </cell>
          <cell r="E35">
            <v>0.18399999999999997</v>
          </cell>
          <cell r="G35">
            <v>19</v>
          </cell>
          <cell r="H35">
            <v>0.17</v>
          </cell>
        </row>
        <row r="36">
          <cell r="C36">
            <v>20</v>
          </cell>
          <cell r="D36">
            <v>1E-3</v>
          </cell>
          <cell r="E36">
            <v>0.18299999999999997</v>
          </cell>
          <cell r="G36">
            <v>20</v>
          </cell>
          <cell r="H36">
            <v>0.17</v>
          </cell>
        </row>
        <row r="37">
          <cell r="C37">
            <v>21</v>
          </cell>
          <cell r="D37">
            <v>1E-3</v>
          </cell>
          <cell r="E37">
            <v>0.18199999999999997</v>
          </cell>
          <cell r="G37">
            <v>21</v>
          </cell>
          <cell r="H37">
            <v>0.17</v>
          </cell>
        </row>
        <row r="38">
          <cell r="C38">
            <v>22</v>
          </cell>
          <cell r="D38">
            <v>1E-3</v>
          </cell>
          <cell r="E38">
            <v>0.18099999999999997</v>
          </cell>
          <cell r="G38">
            <v>22</v>
          </cell>
          <cell r="H38">
            <v>0.17</v>
          </cell>
        </row>
        <row r="39">
          <cell r="C39">
            <v>23</v>
          </cell>
          <cell r="D39">
            <v>1E-3</v>
          </cell>
          <cell r="E39">
            <v>0.17999999999999997</v>
          </cell>
          <cell r="G39">
            <v>23</v>
          </cell>
          <cell r="H39">
            <v>0.17</v>
          </cell>
        </row>
        <row r="40">
          <cell r="C40">
            <v>24</v>
          </cell>
          <cell r="D40">
            <v>1E-3</v>
          </cell>
          <cell r="E40">
            <v>0.17899999999999996</v>
          </cell>
          <cell r="G40">
            <v>24</v>
          </cell>
          <cell r="H40">
            <v>0.17</v>
          </cell>
        </row>
        <row r="41">
          <cell r="C41">
            <v>25</v>
          </cell>
          <cell r="D41">
            <v>1E-3</v>
          </cell>
          <cell r="E41">
            <v>0.17799999999999996</v>
          </cell>
          <cell r="G41">
            <v>25</v>
          </cell>
          <cell r="H41">
            <v>0.17</v>
          </cell>
        </row>
        <row r="42">
          <cell r="C42">
            <v>26</v>
          </cell>
          <cell r="D42">
            <v>1E-3</v>
          </cell>
          <cell r="E42">
            <v>0.17699999999999996</v>
          </cell>
          <cell r="G42">
            <v>26</v>
          </cell>
          <cell r="H42">
            <v>0.17</v>
          </cell>
        </row>
        <row r="43">
          <cell r="C43">
            <v>27</v>
          </cell>
          <cell r="D43">
            <v>1E-3</v>
          </cell>
          <cell r="E43">
            <v>0.17599999999999996</v>
          </cell>
          <cell r="G43">
            <v>27</v>
          </cell>
          <cell r="H43">
            <v>0.17</v>
          </cell>
        </row>
        <row r="44">
          <cell r="C44">
            <v>28</v>
          </cell>
          <cell r="D44">
            <v>1E-3</v>
          </cell>
          <cell r="E44">
            <v>0.17499999999999996</v>
          </cell>
          <cell r="G44">
            <v>28</v>
          </cell>
          <cell r="H44">
            <v>0.17</v>
          </cell>
        </row>
        <row r="45">
          <cell r="C45">
            <v>29</v>
          </cell>
          <cell r="D45">
            <v>1E-3</v>
          </cell>
          <cell r="E45">
            <v>0.17399999999999996</v>
          </cell>
          <cell r="G45">
            <v>29</v>
          </cell>
          <cell r="H45">
            <v>0.17</v>
          </cell>
        </row>
        <row r="46">
          <cell r="C46">
            <v>30</v>
          </cell>
          <cell r="D46">
            <v>1E-3</v>
          </cell>
          <cell r="E46">
            <v>0.17299999999999996</v>
          </cell>
          <cell r="G46">
            <v>30</v>
          </cell>
          <cell r="H46">
            <v>0.17</v>
          </cell>
        </row>
        <row r="47">
          <cell r="C47">
            <v>31</v>
          </cell>
          <cell r="D47">
            <v>2E-3</v>
          </cell>
          <cell r="E47">
            <v>0.17099999999999996</v>
          </cell>
          <cell r="G47">
            <v>31</v>
          </cell>
          <cell r="H47">
            <v>0.17</v>
          </cell>
        </row>
        <row r="48">
          <cell r="C48">
            <v>32</v>
          </cell>
          <cell r="D48">
            <v>2E-3</v>
          </cell>
          <cell r="E48">
            <v>0.16899999999999996</v>
          </cell>
          <cell r="G48">
            <v>32</v>
          </cell>
          <cell r="H48">
            <v>0.17</v>
          </cell>
        </row>
        <row r="49">
          <cell r="C49">
            <v>33</v>
          </cell>
          <cell r="D49">
            <v>2E-3</v>
          </cell>
          <cell r="E49">
            <v>0.16699999999999995</v>
          </cell>
          <cell r="G49">
            <v>33</v>
          </cell>
          <cell r="H49">
            <v>0.17</v>
          </cell>
        </row>
        <row r="50">
          <cell r="C50">
            <v>34</v>
          </cell>
          <cell r="D50">
            <v>3.0000000000000001E-3</v>
          </cell>
          <cell r="E50">
            <v>0.16399999999999995</v>
          </cell>
          <cell r="G50">
            <v>34</v>
          </cell>
          <cell r="H50">
            <v>0.17</v>
          </cell>
        </row>
        <row r="51">
          <cell r="C51">
            <v>35</v>
          </cell>
          <cell r="D51">
            <v>3.0000000000000001E-3</v>
          </cell>
          <cell r="E51">
            <v>0.16099999999999995</v>
          </cell>
          <cell r="G51">
            <v>35</v>
          </cell>
          <cell r="H51">
            <v>0.17</v>
          </cell>
        </row>
        <row r="52">
          <cell r="C52">
            <v>36</v>
          </cell>
          <cell r="D52">
            <v>3.0000000000000001E-3</v>
          </cell>
          <cell r="E52">
            <v>0.15799999999999995</v>
          </cell>
          <cell r="G52">
            <v>36</v>
          </cell>
          <cell r="H52">
            <v>0.17</v>
          </cell>
        </row>
        <row r="53">
          <cell r="C53">
            <v>37</v>
          </cell>
          <cell r="D53">
            <v>3.0000000000000001E-3</v>
          </cell>
          <cell r="E53">
            <v>0.15499999999999994</v>
          </cell>
          <cell r="G53">
            <v>37</v>
          </cell>
          <cell r="H53">
            <v>0.17</v>
          </cell>
        </row>
        <row r="54">
          <cell r="C54">
            <v>38</v>
          </cell>
          <cell r="D54">
            <v>3.0000000000000001E-3</v>
          </cell>
          <cell r="E54">
            <v>0.15199999999999994</v>
          </cell>
          <cell r="G54">
            <v>38</v>
          </cell>
          <cell r="H54">
            <v>0.17</v>
          </cell>
        </row>
        <row r="55">
          <cell r="C55">
            <v>39</v>
          </cell>
          <cell r="D55">
            <v>3.0000000000000001E-3</v>
          </cell>
          <cell r="E55">
            <v>0.14899999999999994</v>
          </cell>
          <cell r="G55">
            <v>39</v>
          </cell>
          <cell r="H55">
            <v>0.17</v>
          </cell>
        </row>
        <row r="56">
          <cell r="C56">
            <v>40</v>
          </cell>
          <cell r="D56">
            <v>3.0000000000000001E-3</v>
          </cell>
          <cell r="E56">
            <v>0.14599999999999994</v>
          </cell>
          <cell r="G56">
            <v>40</v>
          </cell>
          <cell r="H56">
            <v>0.17</v>
          </cell>
        </row>
        <row r="57">
          <cell r="C57">
            <v>41</v>
          </cell>
          <cell r="D57">
            <v>3.0000000000000001E-3</v>
          </cell>
          <cell r="E57">
            <v>0.14299999999999993</v>
          </cell>
          <cell r="G57">
            <v>41</v>
          </cell>
          <cell r="H57">
            <v>0.17</v>
          </cell>
        </row>
        <row r="58">
          <cell r="C58">
            <v>42</v>
          </cell>
          <cell r="D58">
            <v>3.0000000000000001E-3</v>
          </cell>
          <cell r="E58">
            <v>0.13999999999999993</v>
          </cell>
          <cell r="G58">
            <v>42</v>
          </cell>
          <cell r="H58">
            <v>0.17</v>
          </cell>
        </row>
        <row r="59">
          <cell r="C59">
            <v>43</v>
          </cell>
          <cell r="D59">
            <v>3.0000000000000001E-3</v>
          </cell>
          <cell r="E59">
            <v>0.13699999999999993</v>
          </cell>
          <cell r="G59">
            <v>43</v>
          </cell>
          <cell r="H59">
            <v>0.17</v>
          </cell>
        </row>
        <row r="60">
          <cell r="C60">
            <v>44</v>
          </cell>
          <cell r="D60">
            <v>3.0000000000000001E-3</v>
          </cell>
          <cell r="E60">
            <v>0.13399999999999992</v>
          </cell>
          <cell r="G60">
            <v>44</v>
          </cell>
          <cell r="H60">
            <v>0.17</v>
          </cell>
        </row>
        <row r="61">
          <cell r="C61">
            <v>45</v>
          </cell>
          <cell r="D61">
            <v>3.0000000000000001E-3</v>
          </cell>
          <cell r="E61">
            <v>0.13099999999999992</v>
          </cell>
          <cell r="G61">
            <v>45</v>
          </cell>
          <cell r="H61">
            <v>0.17</v>
          </cell>
        </row>
        <row r="62">
          <cell r="C62">
            <v>46</v>
          </cell>
          <cell r="D62">
            <v>3.0000000000000001E-3</v>
          </cell>
          <cell r="E62">
            <v>0.12799999999999992</v>
          </cell>
          <cell r="G62">
            <v>46</v>
          </cell>
          <cell r="H62">
            <v>0.17</v>
          </cell>
        </row>
        <row r="63">
          <cell r="C63">
            <v>47</v>
          </cell>
          <cell r="D63">
            <v>3.0000000000000001E-3</v>
          </cell>
          <cell r="E63">
            <v>0.12499999999999992</v>
          </cell>
          <cell r="G63">
            <v>47</v>
          </cell>
          <cell r="H63">
            <v>0.17</v>
          </cell>
        </row>
        <row r="64">
          <cell r="C64">
            <v>48</v>
          </cell>
          <cell r="D64">
            <v>3.0000000000000001E-3</v>
          </cell>
          <cell r="E64">
            <v>0.12199999999999991</v>
          </cell>
          <cell r="G64">
            <v>48</v>
          </cell>
          <cell r="H64">
            <v>0.17</v>
          </cell>
        </row>
        <row r="85">
          <cell r="D85">
            <v>0</v>
          </cell>
        </row>
        <row r="102">
          <cell r="D102">
            <v>0</v>
          </cell>
        </row>
        <row r="110">
          <cell r="D110">
            <v>0.22</v>
          </cell>
        </row>
        <row r="111">
          <cell r="D111">
            <v>0.22</v>
          </cell>
          <cell r="H111">
            <v>0.22</v>
          </cell>
        </row>
        <row r="112">
          <cell r="D112">
            <v>0.22</v>
          </cell>
          <cell r="H112">
            <v>0.2</v>
          </cell>
        </row>
        <row r="113">
          <cell r="D113">
            <v>0.22</v>
          </cell>
          <cell r="H113">
            <v>0.15</v>
          </cell>
        </row>
        <row r="114">
          <cell r="D114">
            <v>0.22</v>
          </cell>
          <cell r="H114">
            <v>0.12</v>
          </cell>
        </row>
        <row r="115">
          <cell r="D115">
            <v>0.22</v>
          </cell>
          <cell r="H115">
            <v>0.1</v>
          </cell>
        </row>
        <row r="116">
          <cell r="D116">
            <v>0.22</v>
          </cell>
          <cell r="H116">
            <v>0.09</v>
          </cell>
        </row>
        <row r="117">
          <cell r="D117">
            <v>0.22</v>
          </cell>
        </row>
        <row r="118">
          <cell r="D118">
            <v>0.22</v>
          </cell>
        </row>
        <row r="119">
          <cell r="D119">
            <v>0.22</v>
          </cell>
        </row>
        <row r="120">
          <cell r="D120">
            <v>0.2</v>
          </cell>
        </row>
        <row r="121">
          <cell r="D121">
            <v>0.2</v>
          </cell>
        </row>
        <row r="122">
          <cell r="D122">
            <v>0.2</v>
          </cell>
        </row>
        <row r="123">
          <cell r="D123">
            <v>0.2</v>
          </cell>
        </row>
        <row r="124">
          <cell r="D124">
            <v>0.2</v>
          </cell>
        </row>
        <row r="125">
          <cell r="D125">
            <v>0.2</v>
          </cell>
        </row>
        <row r="126">
          <cell r="D126">
            <v>0.2</v>
          </cell>
        </row>
        <row r="127">
          <cell r="D127">
            <v>0.2</v>
          </cell>
        </row>
        <row r="128">
          <cell r="D128">
            <v>0.2</v>
          </cell>
        </row>
        <row r="129">
          <cell r="D129">
            <v>0.2</v>
          </cell>
        </row>
        <row r="130">
          <cell r="D130">
            <v>0.15</v>
          </cell>
        </row>
        <row r="131">
          <cell r="D131">
            <v>0.15</v>
          </cell>
        </row>
        <row r="132">
          <cell r="D132">
            <v>0.15</v>
          </cell>
        </row>
        <row r="133">
          <cell r="D133">
            <v>0.15</v>
          </cell>
        </row>
        <row r="134">
          <cell r="D134">
            <v>0.15</v>
          </cell>
        </row>
        <row r="135">
          <cell r="D135">
            <v>0.15</v>
          </cell>
        </row>
        <row r="136">
          <cell r="D136">
            <v>0.15</v>
          </cell>
        </row>
        <row r="137">
          <cell r="D137">
            <v>0.15</v>
          </cell>
        </row>
        <row r="138">
          <cell r="D138">
            <v>0.15</v>
          </cell>
        </row>
        <row r="139">
          <cell r="D139">
            <v>0.15</v>
          </cell>
        </row>
        <row r="140">
          <cell r="D140">
            <v>0.15</v>
          </cell>
        </row>
        <row r="141">
          <cell r="D141">
            <v>0.15</v>
          </cell>
        </row>
        <row r="142">
          <cell r="D142">
            <v>0.15</v>
          </cell>
        </row>
        <row r="143">
          <cell r="D143">
            <v>0.15</v>
          </cell>
        </row>
        <row r="144">
          <cell r="D144">
            <v>0.15</v>
          </cell>
        </row>
        <row r="145">
          <cell r="D145">
            <v>0.15</v>
          </cell>
        </row>
        <row r="146">
          <cell r="D146">
            <v>0.15</v>
          </cell>
        </row>
        <row r="147">
          <cell r="D147">
            <v>0.15</v>
          </cell>
        </row>
        <row r="148">
          <cell r="D148">
            <v>0.15</v>
          </cell>
        </row>
        <row r="149">
          <cell r="D149">
            <v>0.15</v>
          </cell>
        </row>
        <row r="150">
          <cell r="D150">
            <v>0.15</v>
          </cell>
        </row>
        <row r="151">
          <cell r="D151">
            <v>0.15</v>
          </cell>
        </row>
        <row r="152">
          <cell r="D152">
            <v>0.15</v>
          </cell>
        </row>
        <row r="153">
          <cell r="D153">
            <v>0.15</v>
          </cell>
        </row>
        <row r="154">
          <cell r="D154">
            <v>0.15</v>
          </cell>
        </row>
        <row r="155">
          <cell r="D155">
            <v>0.15</v>
          </cell>
        </row>
        <row r="156">
          <cell r="D156">
            <v>0.15</v>
          </cell>
        </row>
        <row r="157">
          <cell r="D157">
            <v>0.15</v>
          </cell>
        </row>
        <row r="158">
          <cell r="D158">
            <v>0.15</v>
          </cell>
        </row>
        <row r="159">
          <cell r="D159">
            <v>0.15</v>
          </cell>
        </row>
        <row r="160">
          <cell r="D160">
            <v>0.12</v>
          </cell>
        </row>
        <row r="161">
          <cell r="D161">
            <v>0.12</v>
          </cell>
        </row>
        <row r="162">
          <cell r="D162">
            <v>0.12</v>
          </cell>
        </row>
        <row r="163">
          <cell r="D163">
            <v>0.12</v>
          </cell>
        </row>
        <row r="164">
          <cell r="D164">
            <v>0.12</v>
          </cell>
        </row>
        <row r="165">
          <cell r="D165">
            <v>0.12</v>
          </cell>
        </row>
        <row r="166">
          <cell r="D166">
            <v>0.12</v>
          </cell>
        </row>
        <row r="167">
          <cell r="D167">
            <v>0.12</v>
          </cell>
        </row>
        <row r="168">
          <cell r="D168">
            <v>0.12</v>
          </cell>
        </row>
        <row r="169">
          <cell r="D169">
            <v>0.12</v>
          </cell>
        </row>
        <row r="170">
          <cell r="D170">
            <v>0.12</v>
          </cell>
        </row>
        <row r="171">
          <cell r="D171">
            <v>0.12</v>
          </cell>
        </row>
        <row r="172">
          <cell r="D172">
            <v>0.12</v>
          </cell>
        </row>
        <row r="173">
          <cell r="D173">
            <v>0.12</v>
          </cell>
        </row>
        <row r="174">
          <cell r="D174">
            <v>0.12</v>
          </cell>
        </row>
        <row r="175">
          <cell r="D175">
            <v>0.12</v>
          </cell>
        </row>
        <row r="176">
          <cell r="D176">
            <v>0.12</v>
          </cell>
        </row>
        <row r="177">
          <cell r="D177">
            <v>0.12</v>
          </cell>
        </row>
        <row r="178">
          <cell r="D178">
            <v>0.12</v>
          </cell>
        </row>
        <row r="179">
          <cell r="D179">
            <v>0.12</v>
          </cell>
        </row>
        <row r="180">
          <cell r="D180">
            <v>0.12</v>
          </cell>
        </row>
        <row r="181">
          <cell r="D181">
            <v>0.12</v>
          </cell>
        </row>
        <row r="182">
          <cell r="D182">
            <v>0.12</v>
          </cell>
        </row>
        <row r="183">
          <cell r="D183">
            <v>0.12</v>
          </cell>
        </row>
        <row r="184">
          <cell r="D184">
            <v>0.12</v>
          </cell>
        </row>
        <row r="185">
          <cell r="D185">
            <v>0.12</v>
          </cell>
        </row>
        <row r="186">
          <cell r="D186">
            <v>0.12</v>
          </cell>
        </row>
        <row r="187">
          <cell r="D187">
            <v>0.12</v>
          </cell>
        </row>
        <row r="188">
          <cell r="D188">
            <v>0.12</v>
          </cell>
        </row>
        <row r="189">
          <cell r="D189">
            <v>0.12</v>
          </cell>
        </row>
        <row r="190">
          <cell r="D190">
            <v>0.12</v>
          </cell>
        </row>
        <row r="191">
          <cell r="D191">
            <v>0.12</v>
          </cell>
        </row>
        <row r="192">
          <cell r="D192">
            <v>0.12</v>
          </cell>
        </row>
        <row r="193">
          <cell r="D193">
            <v>0.12</v>
          </cell>
        </row>
        <row r="194">
          <cell r="D194">
            <v>0.12</v>
          </cell>
        </row>
        <row r="195">
          <cell r="D195">
            <v>0.12</v>
          </cell>
        </row>
        <row r="196">
          <cell r="D196">
            <v>0.12</v>
          </cell>
        </row>
        <row r="197">
          <cell r="D197">
            <v>0.12</v>
          </cell>
        </row>
        <row r="198">
          <cell r="D198">
            <v>0.12</v>
          </cell>
        </row>
        <row r="199">
          <cell r="D199">
            <v>0.12</v>
          </cell>
        </row>
        <row r="200">
          <cell r="D200">
            <v>0.12</v>
          </cell>
        </row>
        <row r="201">
          <cell r="D201">
            <v>0.12</v>
          </cell>
        </row>
        <row r="202">
          <cell r="D202">
            <v>0.12</v>
          </cell>
        </row>
        <row r="203">
          <cell r="D203">
            <v>0.12</v>
          </cell>
        </row>
        <row r="204">
          <cell r="D204">
            <v>0.12</v>
          </cell>
        </row>
        <row r="205">
          <cell r="D205">
            <v>0.12</v>
          </cell>
        </row>
        <row r="206">
          <cell r="D206">
            <v>0.12</v>
          </cell>
        </row>
        <row r="207">
          <cell r="D207">
            <v>0.12</v>
          </cell>
        </row>
        <row r="208">
          <cell r="D208">
            <v>0.12</v>
          </cell>
        </row>
        <row r="209">
          <cell r="D209">
            <v>0.12</v>
          </cell>
        </row>
        <row r="210">
          <cell r="D210">
            <v>0.1</v>
          </cell>
        </row>
        <row r="211">
          <cell r="D211">
            <v>0.1</v>
          </cell>
        </row>
        <row r="212">
          <cell r="D212">
            <v>0.1</v>
          </cell>
        </row>
        <row r="213">
          <cell r="D213">
            <v>0.1</v>
          </cell>
        </row>
        <row r="214">
          <cell r="D214">
            <v>0.1</v>
          </cell>
        </row>
        <row r="215">
          <cell r="D215">
            <v>0.1</v>
          </cell>
        </row>
        <row r="216">
          <cell r="D216">
            <v>0.1</v>
          </cell>
        </row>
        <row r="217">
          <cell r="D217">
            <v>0.1</v>
          </cell>
        </row>
        <row r="218">
          <cell r="D218">
            <v>0.1</v>
          </cell>
        </row>
        <row r="219">
          <cell r="D219">
            <v>0.1</v>
          </cell>
        </row>
        <row r="220">
          <cell r="D220">
            <v>0.1</v>
          </cell>
        </row>
        <row r="221">
          <cell r="D221">
            <v>0.1</v>
          </cell>
        </row>
        <row r="222">
          <cell r="D222">
            <v>0.1</v>
          </cell>
        </row>
        <row r="223">
          <cell r="D223">
            <v>0.1</v>
          </cell>
        </row>
        <row r="224">
          <cell r="D224">
            <v>0.1</v>
          </cell>
        </row>
        <row r="225">
          <cell r="D225">
            <v>0.1</v>
          </cell>
        </row>
        <row r="226">
          <cell r="D226">
            <v>0.1</v>
          </cell>
        </row>
        <row r="227">
          <cell r="D227">
            <v>0.1</v>
          </cell>
        </row>
        <row r="228">
          <cell r="D228">
            <v>0.1</v>
          </cell>
        </row>
        <row r="229">
          <cell r="D229">
            <v>0.1</v>
          </cell>
        </row>
        <row r="230">
          <cell r="D230">
            <v>0.1</v>
          </cell>
        </row>
        <row r="231">
          <cell r="D231">
            <v>0.1</v>
          </cell>
        </row>
        <row r="232">
          <cell r="D232">
            <v>0.1</v>
          </cell>
        </row>
        <row r="233">
          <cell r="D233">
            <v>0.1</v>
          </cell>
        </row>
        <row r="234">
          <cell r="D234">
            <v>0.1</v>
          </cell>
        </row>
        <row r="235">
          <cell r="D235">
            <v>0.1</v>
          </cell>
        </row>
        <row r="236">
          <cell r="D236">
            <v>0.1</v>
          </cell>
        </row>
        <row r="237">
          <cell r="D237">
            <v>0.1</v>
          </cell>
        </row>
        <row r="238">
          <cell r="D238">
            <v>0.1</v>
          </cell>
        </row>
        <row r="239">
          <cell r="D239">
            <v>0.1</v>
          </cell>
        </row>
        <row r="240">
          <cell r="D240">
            <v>0.1</v>
          </cell>
        </row>
        <row r="241">
          <cell r="D241">
            <v>0.1</v>
          </cell>
        </row>
        <row r="242">
          <cell r="D242">
            <v>0.1</v>
          </cell>
        </row>
        <row r="243">
          <cell r="D243">
            <v>0.1</v>
          </cell>
        </row>
        <row r="244">
          <cell r="D244">
            <v>0.1</v>
          </cell>
        </row>
        <row r="245">
          <cell r="D245">
            <v>0.1</v>
          </cell>
        </row>
        <row r="246">
          <cell r="D246">
            <v>0.1</v>
          </cell>
        </row>
        <row r="247">
          <cell r="D247">
            <v>0.1</v>
          </cell>
        </row>
        <row r="248">
          <cell r="D248">
            <v>0.1</v>
          </cell>
        </row>
        <row r="249">
          <cell r="D249">
            <v>0.1</v>
          </cell>
        </row>
        <row r="250">
          <cell r="D250">
            <v>0.1</v>
          </cell>
        </row>
        <row r="251">
          <cell r="D251">
            <v>0.1</v>
          </cell>
        </row>
        <row r="252">
          <cell r="D252">
            <v>0.1</v>
          </cell>
        </row>
        <row r="253">
          <cell r="D253">
            <v>0.1</v>
          </cell>
        </row>
        <row r="254">
          <cell r="D254">
            <v>0.1</v>
          </cell>
        </row>
        <row r="255">
          <cell r="D255">
            <v>0.1</v>
          </cell>
        </row>
        <row r="256">
          <cell r="D256">
            <v>0.1</v>
          </cell>
        </row>
        <row r="257">
          <cell r="D257">
            <v>0.1</v>
          </cell>
        </row>
        <row r="258">
          <cell r="D258">
            <v>0.1</v>
          </cell>
        </row>
        <row r="259">
          <cell r="D259">
            <v>0.1</v>
          </cell>
        </row>
        <row r="260">
          <cell r="D260">
            <v>0.09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>
        <row r="4">
          <cell r="B4" t="str">
            <v>FTE</v>
          </cell>
        </row>
        <row r="5">
          <cell r="B5" t="str">
            <v>Hourly</v>
          </cell>
        </row>
        <row r="9">
          <cell r="B9" t="str">
            <v>Corp</v>
          </cell>
        </row>
        <row r="10">
          <cell r="B10" t="str">
            <v>Technology</v>
          </cell>
        </row>
        <row r="11">
          <cell r="B11" t="str">
            <v>Sales &amp; Marketing</v>
          </cell>
        </row>
        <row r="12">
          <cell r="B12" t="str">
            <v>Customer Support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Sheet1"/>
      <sheetName val="Sheet2"/>
      <sheetName val="Sheet3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499984740745262"/>
  </sheetPr>
  <dimension ref="A3:R26"/>
  <sheetViews>
    <sheetView showGridLines="0" zoomScale="75" zoomScaleNormal="75" workbookViewId="0">
      <selection activeCell="K17" sqref="K17"/>
    </sheetView>
  </sheetViews>
  <sheetFormatPr defaultColWidth="9.140625" defaultRowHeight="14.25"/>
  <cols>
    <col min="1" max="2" width="4.42578125" style="418" customWidth="1"/>
    <col min="3" max="3" width="24.42578125" style="470" customWidth="1"/>
    <col min="4" max="4" width="42" style="418" customWidth="1"/>
    <col min="5" max="5" width="48" style="418" customWidth="1"/>
    <col min="6" max="6" width="33.7109375" style="418" customWidth="1"/>
    <col min="7" max="7" width="11.42578125" style="418" bestFit="1" customWidth="1"/>
    <col min="8" max="8" width="24.85546875" style="418" customWidth="1"/>
    <col min="9" max="9" width="7.140625" style="418" customWidth="1"/>
    <col min="10" max="11" width="13.28515625" style="418" bestFit="1" customWidth="1"/>
    <col min="12" max="12" width="13.28515625" style="421" bestFit="1" customWidth="1"/>
    <col min="13" max="25" width="13.28515625" style="418" bestFit="1" customWidth="1"/>
    <col min="26" max="16384" width="9.140625" style="418"/>
  </cols>
  <sheetData>
    <row r="3" spans="1:18" s="525" customFormat="1" ht="20.25">
      <c r="A3" s="528"/>
      <c r="B3" s="542"/>
      <c r="C3" s="541" t="s">
        <v>262</v>
      </c>
      <c r="O3" s="537"/>
      <c r="P3" s="536"/>
      <c r="Q3" s="536"/>
      <c r="R3" s="536"/>
    </row>
    <row r="4" spans="1:18" s="525" customFormat="1">
      <c r="A4" s="528"/>
      <c r="C4" s="540"/>
      <c r="E4" s="534"/>
      <c r="F4" s="538"/>
      <c r="O4" s="517"/>
      <c r="P4" s="536"/>
      <c r="Q4" s="536"/>
      <c r="R4" s="536"/>
    </row>
    <row r="5" spans="1:18" s="525" customFormat="1" ht="18">
      <c r="A5" s="528"/>
      <c r="B5" s="539"/>
      <c r="C5" s="543" t="s">
        <v>182</v>
      </c>
      <c r="E5" s="534"/>
      <c r="F5" s="538"/>
      <c r="O5" s="537"/>
      <c r="P5" s="536"/>
      <c r="Q5" s="536"/>
      <c r="R5" s="536"/>
    </row>
    <row r="6" spans="1:18" s="508" customFormat="1" ht="15" thickBot="1">
      <c r="A6" s="532"/>
      <c r="B6" s="535"/>
      <c r="C6" s="526"/>
      <c r="E6" s="534"/>
      <c r="F6" s="533"/>
    </row>
    <row r="7" spans="1:18" s="508" customFormat="1" ht="26.25" customHeight="1" thickTop="1" thickBot="1">
      <c r="A7" s="532"/>
      <c r="C7" s="530" t="s">
        <v>180</v>
      </c>
      <c r="D7" s="531" t="s">
        <v>90</v>
      </c>
      <c r="E7" s="531" t="s">
        <v>179</v>
      </c>
      <c r="F7" s="530" t="s">
        <v>178</v>
      </c>
    </row>
    <row r="8" spans="1:18" s="525" customFormat="1" ht="7.5" customHeight="1">
      <c r="A8" s="528"/>
      <c r="C8" s="529"/>
      <c r="D8" s="528"/>
      <c r="E8" s="528"/>
      <c r="F8" s="528"/>
      <c r="G8" s="528"/>
      <c r="M8" s="527"/>
      <c r="N8" s="527"/>
    </row>
    <row r="9" spans="1:18" s="511" customFormat="1" ht="26.25" customHeight="1">
      <c r="B9" s="516"/>
      <c r="C9" s="515">
        <v>1</v>
      </c>
      <c r="D9" s="514" t="s">
        <v>177</v>
      </c>
      <c r="E9" s="514" t="s">
        <v>176</v>
      </c>
      <c r="F9" s="513" t="s">
        <v>158</v>
      </c>
      <c r="I9" s="508"/>
      <c r="J9" s="508"/>
      <c r="K9" s="508"/>
      <c r="L9" s="508"/>
      <c r="N9" s="512"/>
    </row>
    <row r="10" spans="1:18" s="511" customFormat="1" ht="26.25" customHeight="1">
      <c r="B10" s="516"/>
      <c r="C10" s="515">
        <f t="shared" ref="C10:C15" si="0">C9+1</f>
        <v>2</v>
      </c>
      <c r="D10" s="514" t="s">
        <v>174</v>
      </c>
      <c r="E10" s="514" t="s">
        <v>173</v>
      </c>
      <c r="F10" s="513" t="s">
        <v>158</v>
      </c>
      <c r="H10" s="526" t="s">
        <v>175</v>
      </c>
      <c r="I10" s="525"/>
      <c r="J10" s="525"/>
      <c r="K10" s="525"/>
      <c r="L10" s="525"/>
      <c r="N10" s="512"/>
    </row>
    <row r="11" spans="1:18" s="511" customFormat="1" ht="26.25" customHeight="1">
      <c r="B11" s="516"/>
      <c r="C11" s="515">
        <f t="shared" si="0"/>
        <v>3</v>
      </c>
      <c r="D11" s="514" t="s">
        <v>172</v>
      </c>
      <c r="E11" s="514" t="s">
        <v>171</v>
      </c>
      <c r="F11" s="513" t="s">
        <v>158</v>
      </c>
      <c r="H11" s="524" t="s">
        <v>170</v>
      </c>
      <c r="I11" s="519"/>
      <c r="J11" s="518" t="s">
        <v>169</v>
      </c>
      <c r="K11" s="517"/>
      <c r="L11" s="517"/>
      <c r="N11" s="512"/>
    </row>
    <row r="12" spans="1:18" s="511" customFormat="1" ht="26.25" customHeight="1">
      <c r="B12" s="516"/>
      <c r="C12" s="515">
        <f t="shared" si="0"/>
        <v>4</v>
      </c>
      <c r="D12" s="514" t="s">
        <v>168</v>
      </c>
      <c r="E12" s="514" t="s">
        <v>167</v>
      </c>
      <c r="F12" s="513" t="s">
        <v>158</v>
      </c>
      <c r="G12" s="513"/>
      <c r="H12" s="523" t="s">
        <v>166</v>
      </c>
      <c r="I12" s="519"/>
      <c r="J12" s="518" t="s">
        <v>165</v>
      </c>
      <c r="K12" s="522"/>
      <c r="L12" s="521"/>
      <c r="N12" s="512"/>
    </row>
    <row r="13" spans="1:18" s="511" customFormat="1" ht="26.25" customHeight="1">
      <c r="B13" s="516"/>
      <c r="C13" s="515">
        <f t="shared" si="0"/>
        <v>5</v>
      </c>
      <c r="D13" s="514" t="s">
        <v>152</v>
      </c>
      <c r="E13" s="514" t="s">
        <v>164</v>
      </c>
      <c r="F13" s="513" t="s">
        <v>158</v>
      </c>
      <c r="G13" s="513"/>
      <c r="H13" s="520" t="s">
        <v>163</v>
      </c>
      <c r="I13" s="519"/>
      <c r="J13" s="518" t="s">
        <v>162</v>
      </c>
      <c r="K13" s="517"/>
      <c r="L13" s="517"/>
      <c r="N13" s="512"/>
    </row>
    <row r="14" spans="1:18" s="511" customFormat="1" ht="26.25" customHeight="1">
      <c r="B14" s="516"/>
      <c r="C14" s="515">
        <f t="shared" si="0"/>
        <v>6</v>
      </c>
      <c r="D14" s="514" t="s">
        <v>6</v>
      </c>
      <c r="E14" s="514" t="s">
        <v>161</v>
      </c>
      <c r="F14" s="513" t="s">
        <v>158</v>
      </c>
      <c r="G14" s="513"/>
      <c r="H14" s="418"/>
      <c r="I14" s="418"/>
      <c r="J14" s="418"/>
      <c r="K14" s="421"/>
      <c r="L14" s="418"/>
      <c r="N14" s="512"/>
    </row>
    <row r="15" spans="1:18" s="511" customFormat="1" ht="26.25" customHeight="1" thickBot="1">
      <c r="B15" s="516"/>
      <c r="C15" s="515">
        <f t="shared" si="0"/>
        <v>7</v>
      </c>
      <c r="D15" s="514" t="s">
        <v>160</v>
      </c>
      <c r="E15" s="514" t="s">
        <v>159</v>
      </c>
      <c r="F15" s="513" t="s">
        <v>158</v>
      </c>
      <c r="G15" s="513"/>
      <c r="N15" s="512"/>
    </row>
    <row r="16" spans="1:18" s="508" customFormat="1" ht="15" thickTop="1">
      <c r="C16" s="510"/>
      <c r="D16" s="509"/>
      <c r="E16" s="509"/>
      <c r="F16" s="509"/>
    </row>
    <row r="17" spans="3:12">
      <c r="L17" s="418"/>
    </row>
    <row r="20" spans="3:12" ht="15" customHeight="1">
      <c r="C20" s="615" t="s">
        <v>181</v>
      </c>
      <c r="D20" s="615"/>
      <c r="E20" s="615"/>
      <c r="F20" s="615"/>
    </row>
    <row r="23" spans="3:12" ht="26.25">
      <c r="F23" s="507"/>
      <c r="G23" s="506"/>
      <c r="H23" s="265"/>
    </row>
    <row r="24" spans="3:12" ht="18.75">
      <c r="F24" s="505"/>
      <c r="G24" s="505"/>
      <c r="H24" s="504"/>
    </row>
    <row r="25" spans="3:12">
      <c r="F25" s="265"/>
      <c r="G25" s="265"/>
      <c r="H25" s="265"/>
    </row>
    <row r="26" spans="3:12">
      <c r="F26" s="265"/>
      <c r="G26" s="265"/>
      <c r="H26" s="265"/>
    </row>
  </sheetData>
  <mergeCells count="1">
    <mergeCell ref="C20:F20"/>
  </mergeCells>
  <hyperlinks>
    <hyperlink ref="F11" location="'IRR '!A1" display="Click Here" xr:uid="{00000000-0004-0000-0000-000000000000}"/>
    <hyperlink ref="F12" location="'Assumptions '!A1" display="Click Here" xr:uid="{00000000-0004-0000-0000-000001000000}"/>
    <hyperlink ref="F15" location="'Cost Projections'!A1" display="Click Here" xr:uid="{00000000-0004-0000-0000-000002000000}"/>
    <hyperlink ref="F10" location="'Funding - Share Dilution'!A1" display="Click Here" xr:uid="{00000000-0004-0000-0000-000003000000}"/>
    <hyperlink ref="F13" location="'Income Statement'!A1" display="Click Here" xr:uid="{00000000-0004-0000-0000-000004000000}"/>
    <hyperlink ref="F14" location="Revenues!A1" display="Click Here" xr:uid="{00000000-0004-0000-0000-000005000000}"/>
    <hyperlink ref="F9" location="Summary!A1" display="Click Here" xr:uid="{00000000-0004-0000-0000-000006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S57"/>
  <sheetViews>
    <sheetView showGridLines="0" zoomScale="75" zoomScaleNormal="75" zoomScaleSheetLayoutView="75" workbookViewId="0"/>
  </sheetViews>
  <sheetFormatPr defaultColWidth="9.140625" defaultRowHeight="14.25"/>
  <cols>
    <col min="1" max="1" width="9.140625" style="1"/>
    <col min="2" max="2" width="45" style="1" customWidth="1"/>
    <col min="3" max="3" width="17.7109375" style="6" customWidth="1"/>
    <col min="4" max="4" width="21.140625" style="1" customWidth="1"/>
    <col min="5" max="5" width="21.42578125" style="1" customWidth="1"/>
    <col min="6" max="6" width="24.42578125" style="1" customWidth="1"/>
    <col min="7" max="7" width="21.42578125" style="1" customWidth="1"/>
    <col min="8" max="8" width="7.42578125" style="1" customWidth="1"/>
    <col min="9" max="9" width="13" style="1" customWidth="1"/>
    <col min="10" max="13" width="9.140625" style="1"/>
    <col min="14" max="14" width="21.42578125" style="1" customWidth="1"/>
    <col min="15" max="18" width="18" style="1" bestFit="1" customWidth="1"/>
    <col min="19" max="16384" width="9.140625" style="1"/>
  </cols>
  <sheetData>
    <row r="1" spans="1:19" ht="27.75" customHeight="1">
      <c r="A1" s="271" t="s">
        <v>5</v>
      </c>
      <c r="B1" s="438"/>
    </row>
    <row r="2" spans="1:19" ht="15.75">
      <c r="B2" s="439" t="s">
        <v>140</v>
      </c>
      <c r="C2" s="440"/>
      <c r="D2" s="441" t="str">
        <f ca="1">"Current "&amp;TEXT(NOW(),"mmmm dd, yyyy hh:mm am/pm")</f>
        <v>Current December 23, 2019 09:45 AM</v>
      </c>
      <c r="E2" s="442"/>
      <c r="F2" s="442"/>
      <c r="G2" s="442"/>
      <c r="H2" s="442"/>
      <c r="I2" s="443"/>
    </row>
    <row r="4" spans="1:19" s="444" customFormat="1" ht="18.75" customHeight="1">
      <c r="B4" s="445" t="s">
        <v>141</v>
      </c>
      <c r="C4" s="446"/>
      <c r="D4" s="447"/>
      <c r="E4" s="447"/>
      <c r="F4" s="447"/>
      <c r="G4" s="447"/>
      <c r="H4" s="447"/>
      <c r="I4" s="447"/>
    </row>
    <row r="5" spans="1:19" ht="5.25" customHeight="1"/>
    <row r="6" spans="1:19">
      <c r="B6" s="618" t="s">
        <v>142</v>
      </c>
      <c r="C6" s="618"/>
      <c r="D6" s="618"/>
      <c r="F6" s="105"/>
      <c r="G6" s="105"/>
      <c r="H6" s="105"/>
      <c r="I6" s="105"/>
    </row>
    <row r="7" spans="1:19" s="444" customFormat="1" ht="20.25" customHeight="1">
      <c r="B7" s="448" t="s">
        <v>143</v>
      </c>
      <c r="C7" s="449" t="s">
        <v>8</v>
      </c>
      <c r="D7" s="450">
        <f>'IRR '!G10</f>
        <v>3000000</v>
      </c>
      <c r="L7" s="477"/>
      <c r="M7" s="477"/>
      <c r="N7" s="477"/>
      <c r="O7" s="477"/>
      <c r="P7" s="477"/>
      <c r="Q7" s="477"/>
      <c r="R7" s="477"/>
      <c r="S7" s="477"/>
    </row>
    <row r="8" spans="1:19" s="444" customFormat="1" ht="20.25" customHeight="1">
      <c r="B8" s="451" t="s">
        <v>144</v>
      </c>
      <c r="C8" s="449" t="s">
        <v>8</v>
      </c>
      <c r="D8" s="452">
        <f>'IRR '!G12</f>
        <v>3500000</v>
      </c>
      <c r="L8" s="477"/>
      <c r="M8" s="477"/>
      <c r="N8" s="477"/>
      <c r="O8" s="477"/>
      <c r="P8" s="477"/>
      <c r="Q8" s="477"/>
      <c r="R8" s="477"/>
      <c r="S8" s="477"/>
    </row>
    <row r="9" spans="1:19" s="444" customFormat="1" ht="20.25" customHeight="1">
      <c r="C9" s="2"/>
      <c r="D9" s="13"/>
      <c r="L9" s="477"/>
      <c r="M9" s="477"/>
      <c r="N9" s="477"/>
      <c r="O9" s="477"/>
      <c r="P9" s="477"/>
      <c r="Q9" s="477"/>
      <c r="R9" s="477"/>
      <c r="S9" s="477"/>
    </row>
    <row r="10" spans="1:19" s="444" customFormat="1" ht="20.25" customHeight="1">
      <c r="B10" s="453" t="s">
        <v>145</v>
      </c>
      <c r="C10" s="454" t="s">
        <v>8</v>
      </c>
      <c r="D10" s="452">
        <f>D8-D7</f>
        <v>500000</v>
      </c>
      <c r="L10" s="477"/>
      <c r="M10" s="477"/>
      <c r="N10" s="478"/>
      <c r="O10" s="477"/>
      <c r="P10" s="477"/>
      <c r="Q10" s="477"/>
      <c r="R10" s="477"/>
      <c r="S10" s="477"/>
    </row>
    <row r="11" spans="1:19" s="444" customFormat="1" ht="20.25" customHeight="1">
      <c r="C11" s="2"/>
      <c r="L11" s="477"/>
      <c r="M11" s="477"/>
      <c r="N11" s="477"/>
      <c r="O11" s="477"/>
      <c r="P11" s="477"/>
      <c r="Q11" s="477"/>
      <c r="R11" s="477"/>
      <c r="S11" s="477"/>
    </row>
    <row r="12" spans="1:19" s="444" customFormat="1" ht="20.25" customHeight="1">
      <c r="B12" s="453" t="s">
        <v>146</v>
      </c>
      <c r="C12" s="455" t="s">
        <v>7</v>
      </c>
      <c r="D12" s="460">
        <f>D10/D8</f>
        <v>0.14285714285714285</v>
      </c>
      <c r="L12" s="477"/>
      <c r="M12" s="477"/>
      <c r="N12" s="477"/>
      <c r="O12" s="477"/>
      <c r="P12" s="477"/>
      <c r="Q12" s="477"/>
      <c r="R12" s="477"/>
      <c r="S12" s="477"/>
    </row>
    <row r="13" spans="1:19" s="444" customFormat="1" ht="20.25" customHeight="1">
      <c r="C13" s="2"/>
      <c r="L13" s="477"/>
      <c r="M13" s="477"/>
      <c r="N13" s="479"/>
      <c r="O13" s="479"/>
      <c r="P13" s="479"/>
      <c r="Q13" s="479"/>
      <c r="R13" s="477"/>
      <c r="S13" s="477"/>
    </row>
    <row r="14" spans="1:19" s="444" customFormat="1" ht="18.75" customHeight="1">
      <c r="B14" s="445" t="s">
        <v>147</v>
      </c>
      <c r="C14" s="446"/>
      <c r="D14" s="447"/>
      <c r="E14" s="447"/>
      <c r="F14" s="447"/>
      <c r="G14" s="447"/>
      <c r="H14" s="447"/>
      <c r="I14" s="447"/>
      <c r="L14" s="477"/>
      <c r="M14" s="477"/>
      <c r="N14" s="480"/>
      <c r="O14" s="480"/>
      <c r="P14" s="480"/>
      <c r="Q14" s="480"/>
      <c r="R14" s="477"/>
      <c r="S14" s="477"/>
    </row>
    <row r="15" spans="1:19">
      <c r="L15" s="481"/>
      <c r="M15" s="481"/>
      <c r="N15" s="482"/>
      <c r="O15" s="483"/>
      <c r="P15" s="483"/>
      <c r="Q15" s="482"/>
      <c r="R15" s="481"/>
      <c r="S15" s="481"/>
    </row>
    <row r="16" spans="1:19" s="444" customFormat="1" ht="18" customHeight="1">
      <c r="B16" s="453" t="s">
        <v>148</v>
      </c>
      <c r="C16" s="455">
        <f>'IRR '!K4</f>
        <v>2024</v>
      </c>
      <c r="L16" s="477"/>
      <c r="M16" s="477"/>
      <c r="N16" s="477"/>
      <c r="O16" s="477"/>
      <c r="P16" s="477"/>
      <c r="Q16" s="477"/>
      <c r="R16" s="477"/>
      <c r="S16" s="477"/>
    </row>
    <row r="17" spans="2:19" s="444" customFormat="1" ht="18" customHeight="1">
      <c r="C17" s="2"/>
      <c r="L17" s="477"/>
      <c r="M17" s="477"/>
      <c r="N17" s="619"/>
      <c r="O17" s="619"/>
      <c r="P17" s="619"/>
      <c r="Q17" s="484"/>
      <c r="R17" s="477"/>
      <c r="S17" s="477"/>
    </row>
    <row r="18" spans="2:19" s="444" customFormat="1" ht="18" customHeight="1">
      <c r="B18" s="456" t="s">
        <v>150</v>
      </c>
      <c r="C18" s="454" t="s">
        <v>66</v>
      </c>
      <c r="D18" s="457">
        <f>'IRR '!G26</f>
        <v>6</v>
      </c>
      <c r="L18" s="477"/>
      <c r="M18" s="477"/>
      <c r="N18" s="477"/>
      <c r="O18" s="477"/>
      <c r="P18" s="477"/>
      <c r="Q18" s="477"/>
      <c r="R18" s="477"/>
      <c r="S18" s="477"/>
    </row>
    <row r="19" spans="2:19" s="444" customFormat="1" ht="18" customHeight="1">
      <c r="C19" s="2"/>
      <c r="L19" s="477"/>
      <c r="M19" s="477"/>
      <c r="N19" s="477"/>
      <c r="O19" s="477"/>
      <c r="P19" s="477"/>
      <c r="Q19" s="477"/>
      <c r="R19" s="477"/>
      <c r="S19" s="477"/>
    </row>
    <row r="20" spans="2:19" s="13" customFormat="1" ht="18" customHeight="1">
      <c r="B20" s="451" t="s">
        <v>258</v>
      </c>
      <c r="C20" s="458" t="s">
        <v>8</v>
      </c>
      <c r="D20" s="459">
        <f>'IRR '!K27</f>
        <v>24743258.426531252</v>
      </c>
      <c r="F20" s="620" t="s">
        <v>260</v>
      </c>
      <c r="G20" s="621"/>
      <c r="H20" s="454" t="s">
        <v>7</v>
      </c>
      <c r="I20" s="460">
        <f>'IRR '!D39</f>
        <v>0.63059915030344627</v>
      </c>
      <c r="L20" s="194"/>
      <c r="M20" s="194"/>
      <c r="N20" s="194"/>
      <c r="O20" s="622"/>
      <c r="P20" s="622"/>
      <c r="Q20" s="622"/>
      <c r="R20" s="622"/>
      <c r="S20" s="194"/>
    </row>
    <row r="21" spans="2:19" s="444" customFormat="1" ht="18" customHeight="1">
      <c r="C21" s="2"/>
      <c r="L21" s="477"/>
      <c r="M21" s="480"/>
      <c r="N21" s="480"/>
      <c r="O21" s="485"/>
      <c r="P21" s="485"/>
      <c r="Q21" s="485"/>
      <c r="R21" s="485"/>
      <c r="S21" s="485"/>
    </row>
    <row r="22" spans="2:19" s="444" customFormat="1" ht="18" customHeight="1">
      <c r="B22" s="453" t="s">
        <v>155</v>
      </c>
      <c r="C22" s="455" t="s">
        <v>8</v>
      </c>
      <c r="D22" s="452">
        <f>D20*D12</f>
        <v>3534751.2037901785</v>
      </c>
      <c r="F22" s="456" t="s">
        <v>261</v>
      </c>
      <c r="G22" s="461"/>
      <c r="H22" s="454" t="s">
        <v>66</v>
      </c>
      <c r="I22" s="457">
        <f>'IRR '!D41</f>
        <v>7.069502407580357</v>
      </c>
      <c r="L22" s="477"/>
      <c r="M22" s="477"/>
      <c r="N22" s="486"/>
      <c r="O22" s="486"/>
      <c r="P22" s="486"/>
      <c r="Q22" s="486"/>
      <c r="R22" s="486"/>
      <c r="S22" s="487"/>
    </row>
    <row r="23" spans="2:19" s="444" customFormat="1">
      <c r="C23" s="2"/>
      <c r="L23" s="477"/>
      <c r="M23" s="477"/>
      <c r="N23" s="486"/>
      <c r="O23" s="486"/>
      <c r="P23" s="486"/>
      <c r="Q23" s="486"/>
      <c r="R23" s="486"/>
      <c r="S23" s="487"/>
    </row>
    <row r="24" spans="2:19" s="444" customFormat="1" ht="14.25" customHeight="1">
      <c r="C24" s="2"/>
      <c r="D24" s="462"/>
      <c r="L24" s="477"/>
      <c r="M24" s="477"/>
      <c r="N24" s="486"/>
      <c r="O24" s="486"/>
      <c r="P24" s="486"/>
      <c r="Q24" s="486"/>
      <c r="R24" s="486"/>
      <c r="S24" s="487"/>
    </row>
    <row r="25" spans="2:19" s="444" customFormat="1" ht="22.5" customHeight="1">
      <c r="B25" s="617" t="s">
        <v>151</v>
      </c>
      <c r="C25" s="617"/>
      <c r="D25" s="617"/>
      <c r="E25" s="617"/>
      <c r="F25" s="617"/>
      <c r="G25" s="617"/>
      <c r="H25" s="617"/>
      <c r="I25" s="617"/>
      <c r="L25" s="477"/>
      <c r="M25" s="477"/>
      <c r="N25" s="486"/>
      <c r="O25" s="486"/>
      <c r="P25" s="486"/>
      <c r="Q25" s="486"/>
      <c r="R25" s="486"/>
      <c r="S25" s="487"/>
    </row>
    <row r="26" spans="2:19" s="444" customFormat="1">
      <c r="C26" s="2"/>
      <c r="L26" s="477"/>
      <c r="M26" s="477"/>
      <c r="N26" s="477"/>
      <c r="O26" s="477"/>
      <c r="P26" s="477"/>
      <c r="Q26" s="477"/>
      <c r="R26" s="477"/>
      <c r="S26" s="477"/>
    </row>
    <row r="27" spans="2:19" s="444" customFormat="1">
      <c r="B27" s="616" t="s">
        <v>81</v>
      </c>
      <c r="C27" s="623"/>
      <c r="D27" s="623"/>
      <c r="E27" s="623"/>
      <c r="F27" s="623"/>
      <c r="L27" s="477"/>
      <c r="M27" s="477"/>
      <c r="N27" s="477"/>
      <c r="O27" s="477"/>
      <c r="P27" s="477"/>
      <c r="Q27" s="477"/>
      <c r="R27" s="477"/>
      <c r="S27" s="477"/>
    </row>
    <row r="28" spans="2:19" s="444" customFormat="1">
      <c r="B28" s="463" t="s">
        <v>259</v>
      </c>
      <c r="C28" s="464">
        <f>'IRR '!G47</f>
        <v>6</v>
      </c>
      <c r="D28" s="464">
        <f>'IRR '!H47</f>
        <v>8</v>
      </c>
      <c r="E28" s="464">
        <f>'IRR '!I47</f>
        <v>10</v>
      </c>
      <c r="F28" s="464">
        <f>'IRR '!J47</f>
        <v>12</v>
      </c>
      <c r="G28" s="465"/>
      <c r="L28" s="477"/>
      <c r="M28" s="477"/>
      <c r="N28" s="477"/>
      <c r="O28" s="477"/>
      <c r="P28" s="477"/>
      <c r="Q28" s="477"/>
      <c r="R28" s="477"/>
      <c r="S28" s="477"/>
    </row>
    <row r="29" spans="2:19" s="444" customFormat="1" ht="20.25" customHeight="1">
      <c r="B29" s="463" t="s">
        <v>142</v>
      </c>
      <c r="C29" s="466">
        <f>'IRR '!G48</f>
        <v>24743258.426531252</v>
      </c>
      <c r="D29" s="466">
        <f>'IRR '!H48</f>
        <v>32991011.235375002</v>
      </c>
      <c r="E29" s="466">
        <f>'IRR '!I48</f>
        <v>41238764.044218749</v>
      </c>
      <c r="F29" s="466">
        <f>'IRR '!J48</f>
        <v>49486516.853062503</v>
      </c>
      <c r="L29" s="477"/>
      <c r="M29" s="477"/>
      <c r="N29" s="477"/>
      <c r="O29" s="477"/>
      <c r="P29" s="477"/>
      <c r="Q29" s="477"/>
      <c r="R29" s="477"/>
      <c r="S29" s="477"/>
    </row>
    <row r="30" spans="2:19" s="444" customFormat="1">
      <c r="C30" s="2"/>
      <c r="L30" s="477"/>
      <c r="M30" s="477"/>
      <c r="N30" s="477"/>
      <c r="O30" s="477"/>
      <c r="P30" s="477"/>
      <c r="Q30" s="477"/>
      <c r="R30" s="477"/>
      <c r="S30" s="477"/>
    </row>
    <row r="31" spans="2:19" s="444" customFormat="1">
      <c r="B31" s="616" t="s">
        <v>82</v>
      </c>
      <c r="C31" s="616"/>
      <c r="D31" s="616"/>
      <c r="E31" s="616"/>
      <c r="F31" s="616"/>
      <c r="L31" s="477"/>
      <c r="M31" s="477"/>
      <c r="N31" s="477"/>
      <c r="O31" s="477"/>
      <c r="P31" s="477"/>
      <c r="Q31" s="477"/>
      <c r="R31" s="477"/>
      <c r="S31" s="477"/>
    </row>
    <row r="32" spans="2:19" s="444" customFormat="1">
      <c r="B32" s="467" t="str">
        <f>B28</f>
        <v>EBITDA (2024)</v>
      </c>
      <c r="C32" s="488">
        <f>'IRR '!G52</f>
        <v>6</v>
      </c>
      <c r="D32" s="488">
        <f>'IRR '!H52</f>
        <v>8</v>
      </c>
      <c r="E32" s="488">
        <f>'IRR '!I52</f>
        <v>10</v>
      </c>
      <c r="F32" s="488">
        <f>'IRR '!J52</f>
        <v>12</v>
      </c>
      <c r="G32" s="465"/>
    </row>
    <row r="33" spans="2:9" s="444" customFormat="1" ht="21.75" customHeight="1">
      <c r="B33" s="467" t="s">
        <v>149</v>
      </c>
      <c r="C33" s="468">
        <f>'IRR '!G53</f>
        <v>0.63059915030344627</v>
      </c>
      <c r="D33" s="468">
        <f>'IRR '!H53</f>
        <v>0.75219281777308478</v>
      </c>
      <c r="E33" s="468">
        <f>'IRR '!I53</f>
        <v>0.85271833352022419</v>
      </c>
      <c r="F33" s="468">
        <f>'IRR '!J53</f>
        <v>0.9391201112582499</v>
      </c>
    </row>
    <row r="34" spans="2:9" s="444" customFormat="1">
      <c r="C34" s="2"/>
    </row>
    <row r="35" spans="2:9" s="444" customFormat="1" ht="18" customHeight="1">
      <c r="B35" s="617" t="s">
        <v>152</v>
      </c>
      <c r="C35" s="617"/>
      <c r="D35" s="617"/>
      <c r="E35" s="617"/>
      <c r="F35" s="617"/>
      <c r="G35" s="617"/>
      <c r="H35" s="617"/>
      <c r="I35" s="617"/>
    </row>
    <row r="37" spans="2:9" s="444" customFormat="1" ht="21" customHeight="1">
      <c r="B37" s="469" t="s">
        <v>0</v>
      </c>
      <c r="C37" s="469">
        <f>'Income Statement'!T4</f>
        <v>2020</v>
      </c>
      <c r="D37" s="469">
        <f>C37+1</f>
        <v>2021</v>
      </c>
      <c r="E37" s="469">
        <f>D37+1</f>
        <v>2022</v>
      </c>
      <c r="F37" s="469">
        <f t="shared" ref="F37:G37" si="0">E37+1</f>
        <v>2023</v>
      </c>
      <c r="G37" s="469">
        <f t="shared" si="0"/>
        <v>2024</v>
      </c>
    </row>
    <row r="38" spans="2:9" ht="18" customHeight="1">
      <c r="B38" s="494" t="str">
        <f>'Income Statement'!B8</f>
        <v xml:space="preserve">Total Revenues </v>
      </c>
      <c r="C38" s="470">
        <f>'Income Statement'!T8</f>
        <v>1394500.0000000002</v>
      </c>
      <c r="D38" s="470">
        <f>'Income Statement'!AG8</f>
        <v>2681175</v>
      </c>
      <c r="E38" s="470">
        <f>'Income Statement'!AT8</f>
        <v>3860955</v>
      </c>
      <c r="F38" s="470">
        <f>'Income Statement'!BG8</f>
        <v>5259958.59375</v>
      </c>
      <c r="G38" s="470">
        <f>'Income Statement'!BT8</f>
        <v>6839957.5453125006</v>
      </c>
    </row>
    <row r="39" spans="2:9" s="472" customFormat="1" ht="18" customHeight="1">
      <c r="B39" s="495" t="s">
        <v>153</v>
      </c>
      <c r="C39" s="471"/>
      <c r="D39" s="471">
        <f>D38/C38-1</f>
        <v>0.92267837934743602</v>
      </c>
      <c r="E39" s="471">
        <f>E38/D38-1</f>
        <v>0.44002349716075972</v>
      </c>
      <c r="F39" s="471">
        <f>F38/E38-1</f>
        <v>0.36234651627641346</v>
      </c>
      <c r="G39" s="471">
        <f>G38/F38-1</f>
        <v>0.30038239339752426</v>
      </c>
    </row>
    <row r="40" spans="2:9" ht="18" customHeight="1">
      <c r="B40" s="496" t="s">
        <v>156</v>
      </c>
      <c r="C40" s="265">
        <f>'Income Statement'!T14</f>
        <v>-51435.000000000007</v>
      </c>
      <c r="D40" s="265">
        <f>'Income Statement'!AG14</f>
        <v>-90515.25</v>
      </c>
      <c r="E40" s="265">
        <f>'Income Statement'!AT14</f>
        <v>-126412.65</v>
      </c>
      <c r="F40" s="265">
        <f>'Income Statement'!BG14</f>
        <v>-168911.95781250001</v>
      </c>
      <c r="G40" s="265">
        <f>'Income Statement'!BT14</f>
        <v>-216867.58635937498</v>
      </c>
    </row>
    <row r="41" spans="2:9" s="472" customFormat="1" ht="18" customHeight="1">
      <c r="B41" s="497"/>
      <c r="C41" s="489"/>
      <c r="D41" s="489"/>
      <c r="E41" s="489"/>
      <c r="F41" s="489"/>
      <c r="G41" s="489"/>
    </row>
    <row r="42" spans="2:9" s="472" customFormat="1" ht="18" customHeight="1">
      <c r="B42" s="498" t="s">
        <v>157</v>
      </c>
      <c r="C42" s="420">
        <f>SUM(C38,C40)</f>
        <v>1343065.0000000002</v>
      </c>
      <c r="D42" s="420">
        <f t="shared" ref="D42:G42" si="1">SUM(D38,D40)</f>
        <v>2590659.75</v>
      </c>
      <c r="E42" s="420">
        <f t="shared" si="1"/>
        <v>3734542.35</v>
      </c>
      <c r="F42" s="420">
        <f t="shared" si="1"/>
        <v>5091046.6359374998</v>
      </c>
      <c r="G42" s="420">
        <f t="shared" si="1"/>
        <v>6623089.9589531254</v>
      </c>
    </row>
    <row r="43" spans="2:9" s="472" customFormat="1" ht="18" customHeight="1">
      <c r="B43" s="497" t="s">
        <v>34</v>
      </c>
      <c r="C43" s="489">
        <f>C42/C38</f>
        <v>0.96311581211903907</v>
      </c>
      <c r="D43" s="489">
        <f t="shared" ref="D43:G43" si="2">D42/D38</f>
        <v>0.96624045427844141</v>
      </c>
      <c r="E43" s="489">
        <f t="shared" si="2"/>
        <v>0.96725870930896629</v>
      </c>
      <c r="F43" s="489">
        <f t="shared" si="2"/>
        <v>0.9678872077028885</v>
      </c>
      <c r="G43" s="489">
        <f t="shared" si="2"/>
        <v>0.96829401572704255</v>
      </c>
    </row>
    <row r="44" spans="2:9" ht="18" customHeight="1">
      <c r="B44" s="499" t="s">
        <v>154</v>
      </c>
      <c r="C44" s="490">
        <f>SUM(C45:C47)</f>
        <v>-917866.66666666674</v>
      </c>
      <c r="D44" s="490">
        <f t="shared" ref="D44:F44" si="3">SUM(D45:D47)</f>
        <v>-1621834.1666666667</v>
      </c>
      <c r="E44" s="490">
        <f t="shared" si="3"/>
        <v>-1886275.5000000002</v>
      </c>
      <c r="F44" s="490">
        <f t="shared" si="3"/>
        <v>-2176193.8593750005</v>
      </c>
      <c r="G44" s="490">
        <f t="shared" ref="G44" si="4">SUM(G45:G47)</f>
        <v>-2499213.5545312501</v>
      </c>
      <c r="H44" s="472"/>
    </row>
    <row r="45" spans="2:9" ht="18" customHeight="1">
      <c r="B45" s="500" t="s">
        <v>36</v>
      </c>
      <c r="C45" s="492">
        <f>'Income Statement'!T20</f>
        <v>-329333.33333333331</v>
      </c>
      <c r="D45" s="492">
        <f>'Income Statement'!AG20</f>
        <v>-481599.99999999994</v>
      </c>
      <c r="E45" s="492">
        <f>'Income Statement'!AT20</f>
        <v>-529760.00000000023</v>
      </c>
      <c r="F45" s="492">
        <f>'Income Statement'!BG20</f>
        <v>-582736.00000000023</v>
      </c>
      <c r="G45" s="492">
        <f>'Income Statement'!BT20</f>
        <v>-641009.59999999986</v>
      </c>
    </row>
    <row r="46" spans="2:9" ht="18" customHeight="1">
      <c r="B46" s="501" t="s">
        <v>37</v>
      </c>
      <c r="C46" s="473">
        <f>'Income Statement'!T21</f>
        <v>-368200.00000000006</v>
      </c>
      <c r="D46" s="473">
        <f>'Income Statement'!AG21</f>
        <v>-797034.16666666674</v>
      </c>
      <c r="E46" s="473">
        <f>'Income Statement'!AT21</f>
        <v>-978995.5</v>
      </c>
      <c r="F46" s="473">
        <f>'Income Statement'!BG21</f>
        <v>-1178185.859375</v>
      </c>
      <c r="G46" s="473">
        <f>'Income Statement'!BT21</f>
        <v>-1401404.7545312503</v>
      </c>
    </row>
    <row r="47" spans="2:9" ht="18" customHeight="1">
      <c r="B47" s="502" t="s">
        <v>257</v>
      </c>
      <c r="C47" s="493">
        <f>'Income Statement'!T22</f>
        <v>-220333.33333333337</v>
      </c>
      <c r="D47" s="493">
        <f>'Income Statement'!AG22</f>
        <v>-343200</v>
      </c>
      <c r="E47" s="493">
        <f>'Income Statement'!AT22</f>
        <v>-377520</v>
      </c>
      <c r="F47" s="493">
        <f>'Income Statement'!BG22</f>
        <v>-415272.00000000006</v>
      </c>
      <c r="G47" s="493">
        <f>'Income Statement'!BT22</f>
        <v>-456799.20000000007</v>
      </c>
    </row>
    <row r="48" spans="2:9" ht="18" customHeight="1">
      <c r="B48" s="503" t="s">
        <v>47</v>
      </c>
      <c r="C48" s="491">
        <f>SUM(C42,C44)</f>
        <v>425198.33333333349</v>
      </c>
      <c r="D48" s="491">
        <f t="shared" ref="D48:F48" si="5">SUM(D42,D44)</f>
        <v>968825.58333333326</v>
      </c>
      <c r="E48" s="491">
        <f t="shared" si="5"/>
        <v>1848266.8499999999</v>
      </c>
      <c r="F48" s="491">
        <f t="shared" si="5"/>
        <v>2914852.7765624993</v>
      </c>
      <c r="G48" s="491">
        <f>SUM(G42,G44)</f>
        <v>4123876.4044218753</v>
      </c>
    </row>
    <row r="49" spans="1:7" ht="18" customHeight="1">
      <c r="A49" s="474"/>
      <c r="B49" s="497" t="s">
        <v>48</v>
      </c>
      <c r="C49" s="70">
        <f>IF(ISERROR(C48/C38),0,(C48/C38))</f>
        <v>0.30491095972272025</v>
      </c>
      <c r="D49" s="70">
        <f t="shared" ref="D49:F49" si="6">IF(ISERROR(D48/D38),0,(D48/D38))</f>
        <v>0.36134365840847138</v>
      </c>
      <c r="E49" s="70">
        <f t="shared" si="6"/>
        <v>0.47870717218926401</v>
      </c>
      <c r="F49" s="70">
        <f t="shared" si="6"/>
        <v>0.55415888254823764</v>
      </c>
      <c r="G49" s="70">
        <f t="shared" ref="G49" si="7">IF(ISERROR(G48/G38),0,(G48/G38))</f>
        <v>0.60290964923430179</v>
      </c>
    </row>
    <row r="50" spans="1:7">
      <c r="B50" s="475"/>
      <c r="C50" s="476"/>
      <c r="D50" s="475"/>
      <c r="E50" s="475"/>
      <c r="F50" s="475"/>
      <c r="G50" s="475"/>
    </row>
    <row r="51" spans="1:7">
      <c r="B51" s="475"/>
      <c r="C51" s="476"/>
      <c r="D51" s="475"/>
      <c r="E51" s="475"/>
      <c r="F51" s="475"/>
      <c r="G51" s="475"/>
    </row>
    <row r="52" spans="1:7">
      <c r="B52" s="475"/>
      <c r="C52" s="476"/>
      <c r="D52" s="475"/>
      <c r="E52" s="475"/>
      <c r="F52" s="475"/>
      <c r="G52" s="475"/>
    </row>
    <row r="57" spans="1:7">
      <c r="B57" s="1" t="s">
        <v>49</v>
      </c>
    </row>
  </sheetData>
  <mergeCells count="8">
    <mergeCell ref="B31:F31"/>
    <mergeCell ref="B35:I35"/>
    <mergeCell ref="B6:D6"/>
    <mergeCell ref="N17:P17"/>
    <mergeCell ref="F20:G20"/>
    <mergeCell ref="O20:R20"/>
    <mergeCell ref="B25:I25"/>
    <mergeCell ref="B27:F27"/>
  </mergeCells>
  <hyperlinks>
    <hyperlink ref="A1" location="Index!A1" tooltip="Index" display="Index " xr:uid="{00000000-0004-0000-0100-000000000000}"/>
  </hyperlinks>
  <printOptions horizontalCentered="1"/>
  <pageMargins left="0.25" right="0.25" top="0.75" bottom="0.75" header="0.3" footer="0.3"/>
  <pageSetup paperSize="9" scale="5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  <pageSetUpPr fitToPage="1"/>
  </sheetPr>
  <dimension ref="A2:R100"/>
  <sheetViews>
    <sheetView showGridLines="0" zoomScale="80" zoomScaleNormal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G11" sqref="G11"/>
    </sheetView>
  </sheetViews>
  <sheetFormatPr defaultColWidth="12.7109375" defaultRowHeight="14.25"/>
  <cols>
    <col min="1" max="1" width="1.85546875" style="266" customWidth="1"/>
    <col min="2" max="2" width="37.85546875" style="266" customWidth="1"/>
    <col min="3" max="3" width="21.42578125" style="380" customWidth="1"/>
    <col min="4" max="4" width="40.7109375" style="266" customWidth="1"/>
    <col min="5" max="5" width="17.85546875" style="266" customWidth="1"/>
    <col min="6" max="6" width="15.42578125" style="266" customWidth="1"/>
    <col min="7" max="7" width="17.85546875" style="266" customWidth="1"/>
    <col min="8" max="8" width="15.7109375" style="266" customWidth="1"/>
    <col min="9" max="9" width="22" style="266" customWidth="1"/>
    <col min="10" max="10" width="15.42578125" style="266" customWidth="1"/>
    <col min="11" max="11" width="17.85546875" style="266" customWidth="1"/>
    <col min="12" max="12" width="15.42578125" style="266" customWidth="1"/>
    <col min="13" max="14" width="17.85546875" style="266" customWidth="1"/>
    <col min="15" max="15" width="17.85546875" style="269" customWidth="1"/>
    <col min="16" max="16" width="30" style="266" customWidth="1"/>
    <col min="17" max="17" width="15.7109375" style="266" customWidth="1"/>
    <col min="18" max="18" width="15.140625" style="266" bestFit="1" customWidth="1"/>
    <col min="19" max="257" width="12.7109375" style="266"/>
    <col min="258" max="258" width="1.85546875" style="266" customWidth="1"/>
    <col min="259" max="259" width="4.140625" style="266" customWidth="1"/>
    <col min="260" max="261" width="16.7109375" style="266" customWidth="1"/>
    <col min="262" max="262" width="17.85546875" style="266" customWidth="1"/>
    <col min="263" max="263" width="15.42578125" style="266" customWidth="1"/>
    <col min="264" max="264" width="17.85546875" style="266" customWidth="1"/>
    <col min="265" max="265" width="15.42578125" style="266" customWidth="1"/>
    <col min="266" max="266" width="17.85546875" style="266" customWidth="1"/>
    <col min="267" max="267" width="15.42578125" style="266" customWidth="1"/>
    <col min="268" max="268" width="17.85546875" style="266" customWidth="1"/>
    <col min="269" max="269" width="15.42578125" style="266" customWidth="1"/>
    <col min="270" max="271" width="17.85546875" style="266" customWidth="1"/>
    <col min="272" max="272" width="22.42578125" style="266" customWidth="1"/>
    <col min="273" max="513" width="12.7109375" style="266"/>
    <col min="514" max="514" width="1.85546875" style="266" customWidth="1"/>
    <col min="515" max="515" width="4.140625" style="266" customWidth="1"/>
    <col min="516" max="517" width="16.7109375" style="266" customWidth="1"/>
    <col min="518" max="518" width="17.85546875" style="266" customWidth="1"/>
    <col min="519" max="519" width="15.42578125" style="266" customWidth="1"/>
    <col min="520" max="520" width="17.85546875" style="266" customWidth="1"/>
    <col min="521" max="521" width="15.42578125" style="266" customWidth="1"/>
    <col min="522" max="522" width="17.85546875" style="266" customWidth="1"/>
    <col min="523" max="523" width="15.42578125" style="266" customWidth="1"/>
    <col min="524" max="524" width="17.85546875" style="266" customWidth="1"/>
    <col min="525" max="525" width="15.42578125" style="266" customWidth="1"/>
    <col min="526" max="527" width="17.85546875" style="266" customWidth="1"/>
    <col min="528" max="528" width="22.42578125" style="266" customWidth="1"/>
    <col min="529" max="769" width="12.7109375" style="266"/>
    <col min="770" max="770" width="1.85546875" style="266" customWidth="1"/>
    <col min="771" max="771" width="4.140625" style="266" customWidth="1"/>
    <col min="772" max="773" width="16.7109375" style="266" customWidth="1"/>
    <col min="774" max="774" width="17.85546875" style="266" customWidth="1"/>
    <col min="775" max="775" width="15.42578125" style="266" customWidth="1"/>
    <col min="776" max="776" width="17.85546875" style="266" customWidth="1"/>
    <col min="777" max="777" width="15.42578125" style="266" customWidth="1"/>
    <col min="778" max="778" width="17.85546875" style="266" customWidth="1"/>
    <col min="779" max="779" width="15.42578125" style="266" customWidth="1"/>
    <col min="780" max="780" width="17.85546875" style="266" customWidth="1"/>
    <col min="781" max="781" width="15.42578125" style="266" customWidth="1"/>
    <col min="782" max="783" width="17.85546875" style="266" customWidth="1"/>
    <col min="784" max="784" width="22.42578125" style="266" customWidth="1"/>
    <col min="785" max="1025" width="12.7109375" style="266"/>
    <col min="1026" max="1026" width="1.85546875" style="266" customWidth="1"/>
    <col min="1027" max="1027" width="4.140625" style="266" customWidth="1"/>
    <col min="1028" max="1029" width="16.7109375" style="266" customWidth="1"/>
    <col min="1030" max="1030" width="17.85546875" style="266" customWidth="1"/>
    <col min="1031" max="1031" width="15.42578125" style="266" customWidth="1"/>
    <col min="1032" max="1032" width="17.85546875" style="266" customWidth="1"/>
    <col min="1033" max="1033" width="15.42578125" style="266" customWidth="1"/>
    <col min="1034" max="1034" width="17.85546875" style="266" customWidth="1"/>
    <col min="1035" max="1035" width="15.42578125" style="266" customWidth="1"/>
    <col min="1036" max="1036" width="17.85546875" style="266" customWidth="1"/>
    <col min="1037" max="1037" width="15.42578125" style="266" customWidth="1"/>
    <col min="1038" max="1039" width="17.85546875" style="266" customWidth="1"/>
    <col min="1040" max="1040" width="22.42578125" style="266" customWidth="1"/>
    <col min="1041" max="1281" width="12.7109375" style="266"/>
    <col min="1282" max="1282" width="1.85546875" style="266" customWidth="1"/>
    <col min="1283" max="1283" width="4.140625" style="266" customWidth="1"/>
    <col min="1284" max="1285" width="16.7109375" style="266" customWidth="1"/>
    <col min="1286" max="1286" width="17.85546875" style="266" customWidth="1"/>
    <col min="1287" max="1287" width="15.42578125" style="266" customWidth="1"/>
    <col min="1288" max="1288" width="17.85546875" style="266" customWidth="1"/>
    <col min="1289" max="1289" width="15.42578125" style="266" customWidth="1"/>
    <col min="1290" max="1290" width="17.85546875" style="266" customWidth="1"/>
    <col min="1291" max="1291" width="15.42578125" style="266" customWidth="1"/>
    <col min="1292" max="1292" width="17.85546875" style="266" customWidth="1"/>
    <col min="1293" max="1293" width="15.42578125" style="266" customWidth="1"/>
    <col min="1294" max="1295" width="17.85546875" style="266" customWidth="1"/>
    <col min="1296" max="1296" width="22.42578125" style="266" customWidth="1"/>
    <col min="1297" max="1537" width="12.7109375" style="266"/>
    <col min="1538" max="1538" width="1.85546875" style="266" customWidth="1"/>
    <col min="1539" max="1539" width="4.140625" style="266" customWidth="1"/>
    <col min="1540" max="1541" width="16.7109375" style="266" customWidth="1"/>
    <col min="1542" max="1542" width="17.85546875" style="266" customWidth="1"/>
    <col min="1543" max="1543" width="15.42578125" style="266" customWidth="1"/>
    <col min="1544" max="1544" width="17.85546875" style="266" customWidth="1"/>
    <col min="1545" max="1545" width="15.42578125" style="266" customWidth="1"/>
    <col min="1546" max="1546" width="17.85546875" style="266" customWidth="1"/>
    <col min="1547" max="1547" width="15.42578125" style="266" customWidth="1"/>
    <col min="1548" max="1548" width="17.85546875" style="266" customWidth="1"/>
    <col min="1549" max="1549" width="15.42578125" style="266" customWidth="1"/>
    <col min="1550" max="1551" width="17.85546875" style="266" customWidth="1"/>
    <col min="1552" max="1552" width="22.42578125" style="266" customWidth="1"/>
    <col min="1553" max="1793" width="12.7109375" style="266"/>
    <col min="1794" max="1794" width="1.85546875" style="266" customWidth="1"/>
    <col min="1795" max="1795" width="4.140625" style="266" customWidth="1"/>
    <col min="1796" max="1797" width="16.7109375" style="266" customWidth="1"/>
    <col min="1798" max="1798" width="17.85546875" style="266" customWidth="1"/>
    <col min="1799" max="1799" width="15.42578125" style="266" customWidth="1"/>
    <col min="1800" max="1800" width="17.85546875" style="266" customWidth="1"/>
    <col min="1801" max="1801" width="15.42578125" style="266" customWidth="1"/>
    <col min="1802" max="1802" width="17.85546875" style="266" customWidth="1"/>
    <col min="1803" max="1803" width="15.42578125" style="266" customWidth="1"/>
    <col min="1804" max="1804" width="17.85546875" style="266" customWidth="1"/>
    <col min="1805" max="1805" width="15.42578125" style="266" customWidth="1"/>
    <col min="1806" max="1807" width="17.85546875" style="266" customWidth="1"/>
    <col min="1808" max="1808" width="22.42578125" style="266" customWidth="1"/>
    <col min="1809" max="2049" width="12.7109375" style="266"/>
    <col min="2050" max="2050" width="1.85546875" style="266" customWidth="1"/>
    <col min="2051" max="2051" width="4.140625" style="266" customWidth="1"/>
    <col min="2052" max="2053" width="16.7109375" style="266" customWidth="1"/>
    <col min="2054" max="2054" width="17.85546875" style="266" customWidth="1"/>
    <col min="2055" max="2055" width="15.42578125" style="266" customWidth="1"/>
    <col min="2056" max="2056" width="17.85546875" style="266" customWidth="1"/>
    <col min="2057" max="2057" width="15.42578125" style="266" customWidth="1"/>
    <col min="2058" max="2058" width="17.85546875" style="266" customWidth="1"/>
    <col min="2059" max="2059" width="15.42578125" style="266" customWidth="1"/>
    <col min="2060" max="2060" width="17.85546875" style="266" customWidth="1"/>
    <col min="2061" max="2061" width="15.42578125" style="266" customWidth="1"/>
    <col min="2062" max="2063" width="17.85546875" style="266" customWidth="1"/>
    <col min="2064" max="2064" width="22.42578125" style="266" customWidth="1"/>
    <col min="2065" max="2305" width="12.7109375" style="266"/>
    <col min="2306" max="2306" width="1.85546875" style="266" customWidth="1"/>
    <col min="2307" max="2307" width="4.140625" style="266" customWidth="1"/>
    <col min="2308" max="2309" width="16.7109375" style="266" customWidth="1"/>
    <col min="2310" max="2310" width="17.85546875" style="266" customWidth="1"/>
    <col min="2311" max="2311" width="15.42578125" style="266" customWidth="1"/>
    <col min="2312" max="2312" width="17.85546875" style="266" customWidth="1"/>
    <col min="2313" max="2313" width="15.42578125" style="266" customWidth="1"/>
    <col min="2314" max="2314" width="17.85546875" style="266" customWidth="1"/>
    <col min="2315" max="2315" width="15.42578125" style="266" customWidth="1"/>
    <col min="2316" max="2316" width="17.85546875" style="266" customWidth="1"/>
    <col min="2317" max="2317" width="15.42578125" style="266" customWidth="1"/>
    <col min="2318" max="2319" width="17.85546875" style="266" customWidth="1"/>
    <col min="2320" max="2320" width="22.42578125" style="266" customWidth="1"/>
    <col min="2321" max="2561" width="12.7109375" style="266"/>
    <col min="2562" max="2562" width="1.85546875" style="266" customWidth="1"/>
    <col min="2563" max="2563" width="4.140625" style="266" customWidth="1"/>
    <col min="2564" max="2565" width="16.7109375" style="266" customWidth="1"/>
    <col min="2566" max="2566" width="17.85546875" style="266" customWidth="1"/>
    <col min="2567" max="2567" width="15.42578125" style="266" customWidth="1"/>
    <col min="2568" max="2568" width="17.85546875" style="266" customWidth="1"/>
    <col min="2569" max="2569" width="15.42578125" style="266" customWidth="1"/>
    <col min="2570" max="2570" width="17.85546875" style="266" customWidth="1"/>
    <col min="2571" max="2571" width="15.42578125" style="266" customWidth="1"/>
    <col min="2572" max="2572" width="17.85546875" style="266" customWidth="1"/>
    <col min="2573" max="2573" width="15.42578125" style="266" customWidth="1"/>
    <col min="2574" max="2575" width="17.85546875" style="266" customWidth="1"/>
    <col min="2576" max="2576" width="22.42578125" style="266" customWidth="1"/>
    <col min="2577" max="2817" width="12.7109375" style="266"/>
    <col min="2818" max="2818" width="1.85546875" style="266" customWidth="1"/>
    <col min="2819" max="2819" width="4.140625" style="266" customWidth="1"/>
    <col min="2820" max="2821" width="16.7109375" style="266" customWidth="1"/>
    <col min="2822" max="2822" width="17.85546875" style="266" customWidth="1"/>
    <col min="2823" max="2823" width="15.42578125" style="266" customWidth="1"/>
    <col min="2824" max="2824" width="17.85546875" style="266" customWidth="1"/>
    <col min="2825" max="2825" width="15.42578125" style="266" customWidth="1"/>
    <col min="2826" max="2826" width="17.85546875" style="266" customWidth="1"/>
    <col min="2827" max="2827" width="15.42578125" style="266" customWidth="1"/>
    <col min="2828" max="2828" width="17.85546875" style="266" customWidth="1"/>
    <col min="2829" max="2829" width="15.42578125" style="266" customWidth="1"/>
    <col min="2830" max="2831" width="17.85546875" style="266" customWidth="1"/>
    <col min="2832" max="2832" width="22.42578125" style="266" customWidth="1"/>
    <col min="2833" max="3073" width="12.7109375" style="266"/>
    <col min="3074" max="3074" width="1.85546875" style="266" customWidth="1"/>
    <col min="3075" max="3075" width="4.140625" style="266" customWidth="1"/>
    <col min="3076" max="3077" width="16.7109375" style="266" customWidth="1"/>
    <col min="3078" max="3078" width="17.85546875" style="266" customWidth="1"/>
    <col min="3079" max="3079" width="15.42578125" style="266" customWidth="1"/>
    <col min="3080" max="3080" width="17.85546875" style="266" customWidth="1"/>
    <col min="3081" max="3081" width="15.42578125" style="266" customWidth="1"/>
    <col min="3082" max="3082" width="17.85546875" style="266" customWidth="1"/>
    <col min="3083" max="3083" width="15.42578125" style="266" customWidth="1"/>
    <col min="3084" max="3084" width="17.85546875" style="266" customWidth="1"/>
    <col min="3085" max="3085" width="15.42578125" style="266" customWidth="1"/>
    <col min="3086" max="3087" width="17.85546875" style="266" customWidth="1"/>
    <col min="3088" max="3088" width="22.42578125" style="266" customWidth="1"/>
    <col min="3089" max="3329" width="12.7109375" style="266"/>
    <col min="3330" max="3330" width="1.85546875" style="266" customWidth="1"/>
    <col min="3331" max="3331" width="4.140625" style="266" customWidth="1"/>
    <col min="3332" max="3333" width="16.7109375" style="266" customWidth="1"/>
    <col min="3334" max="3334" width="17.85546875" style="266" customWidth="1"/>
    <col min="3335" max="3335" width="15.42578125" style="266" customWidth="1"/>
    <col min="3336" max="3336" width="17.85546875" style="266" customWidth="1"/>
    <col min="3337" max="3337" width="15.42578125" style="266" customWidth="1"/>
    <col min="3338" max="3338" width="17.85546875" style="266" customWidth="1"/>
    <col min="3339" max="3339" width="15.42578125" style="266" customWidth="1"/>
    <col min="3340" max="3340" width="17.85546875" style="266" customWidth="1"/>
    <col min="3341" max="3341" width="15.42578125" style="266" customWidth="1"/>
    <col min="3342" max="3343" width="17.85546875" style="266" customWidth="1"/>
    <col min="3344" max="3344" width="22.42578125" style="266" customWidth="1"/>
    <col min="3345" max="3585" width="12.7109375" style="266"/>
    <col min="3586" max="3586" width="1.85546875" style="266" customWidth="1"/>
    <col min="3587" max="3587" width="4.140625" style="266" customWidth="1"/>
    <col min="3588" max="3589" width="16.7109375" style="266" customWidth="1"/>
    <col min="3590" max="3590" width="17.85546875" style="266" customWidth="1"/>
    <col min="3591" max="3591" width="15.42578125" style="266" customWidth="1"/>
    <col min="3592" max="3592" width="17.85546875" style="266" customWidth="1"/>
    <col min="3593" max="3593" width="15.42578125" style="266" customWidth="1"/>
    <col min="3594" max="3594" width="17.85546875" style="266" customWidth="1"/>
    <col min="3595" max="3595" width="15.42578125" style="266" customWidth="1"/>
    <col min="3596" max="3596" width="17.85546875" style="266" customWidth="1"/>
    <col min="3597" max="3597" width="15.42578125" style="266" customWidth="1"/>
    <col min="3598" max="3599" width="17.85546875" style="266" customWidth="1"/>
    <col min="3600" max="3600" width="22.42578125" style="266" customWidth="1"/>
    <col min="3601" max="3841" width="12.7109375" style="266"/>
    <col min="3842" max="3842" width="1.85546875" style="266" customWidth="1"/>
    <col min="3843" max="3843" width="4.140625" style="266" customWidth="1"/>
    <col min="3844" max="3845" width="16.7109375" style="266" customWidth="1"/>
    <col min="3846" max="3846" width="17.85546875" style="266" customWidth="1"/>
    <col min="3847" max="3847" width="15.42578125" style="266" customWidth="1"/>
    <col min="3848" max="3848" width="17.85546875" style="266" customWidth="1"/>
    <col min="3849" max="3849" width="15.42578125" style="266" customWidth="1"/>
    <col min="3850" max="3850" width="17.85546875" style="266" customWidth="1"/>
    <col min="3851" max="3851" width="15.42578125" style="266" customWidth="1"/>
    <col min="3852" max="3852" width="17.85546875" style="266" customWidth="1"/>
    <col min="3853" max="3853" width="15.42578125" style="266" customWidth="1"/>
    <col min="3854" max="3855" width="17.85546875" style="266" customWidth="1"/>
    <col min="3856" max="3856" width="22.42578125" style="266" customWidth="1"/>
    <col min="3857" max="4097" width="12.7109375" style="266"/>
    <col min="4098" max="4098" width="1.85546875" style="266" customWidth="1"/>
    <col min="4099" max="4099" width="4.140625" style="266" customWidth="1"/>
    <col min="4100" max="4101" width="16.7109375" style="266" customWidth="1"/>
    <col min="4102" max="4102" width="17.85546875" style="266" customWidth="1"/>
    <col min="4103" max="4103" width="15.42578125" style="266" customWidth="1"/>
    <col min="4104" max="4104" width="17.85546875" style="266" customWidth="1"/>
    <col min="4105" max="4105" width="15.42578125" style="266" customWidth="1"/>
    <col min="4106" max="4106" width="17.85546875" style="266" customWidth="1"/>
    <col min="4107" max="4107" width="15.42578125" style="266" customWidth="1"/>
    <col min="4108" max="4108" width="17.85546875" style="266" customWidth="1"/>
    <col min="4109" max="4109" width="15.42578125" style="266" customWidth="1"/>
    <col min="4110" max="4111" width="17.85546875" style="266" customWidth="1"/>
    <col min="4112" max="4112" width="22.42578125" style="266" customWidth="1"/>
    <col min="4113" max="4353" width="12.7109375" style="266"/>
    <col min="4354" max="4354" width="1.85546875" style="266" customWidth="1"/>
    <col min="4355" max="4355" width="4.140625" style="266" customWidth="1"/>
    <col min="4356" max="4357" width="16.7109375" style="266" customWidth="1"/>
    <col min="4358" max="4358" width="17.85546875" style="266" customWidth="1"/>
    <col min="4359" max="4359" width="15.42578125" style="266" customWidth="1"/>
    <col min="4360" max="4360" width="17.85546875" style="266" customWidth="1"/>
    <col min="4361" max="4361" width="15.42578125" style="266" customWidth="1"/>
    <col min="4362" max="4362" width="17.85546875" style="266" customWidth="1"/>
    <col min="4363" max="4363" width="15.42578125" style="266" customWidth="1"/>
    <col min="4364" max="4364" width="17.85546875" style="266" customWidth="1"/>
    <col min="4365" max="4365" width="15.42578125" style="266" customWidth="1"/>
    <col min="4366" max="4367" width="17.85546875" style="266" customWidth="1"/>
    <col min="4368" max="4368" width="22.42578125" style="266" customWidth="1"/>
    <col min="4369" max="4609" width="12.7109375" style="266"/>
    <col min="4610" max="4610" width="1.85546875" style="266" customWidth="1"/>
    <col min="4611" max="4611" width="4.140625" style="266" customWidth="1"/>
    <col min="4612" max="4613" width="16.7109375" style="266" customWidth="1"/>
    <col min="4614" max="4614" width="17.85546875" style="266" customWidth="1"/>
    <col min="4615" max="4615" width="15.42578125" style="266" customWidth="1"/>
    <col min="4616" max="4616" width="17.85546875" style="266" customWidth="1"/>
    <col min="4617" max="4617" width="15.42578125" style="266" customWidth="1"/>
    <col min="4618" max="4618" width="17.85546875" style="266" customWidth="1"/>
    <col min="4619" max="4619" width="15.42578125" style="266" customWidth="1"/>
    <col min="4620" max="4620" width="17.85546875" style="266" customWidth="1"/>
    <col min="4621" max="4621" width="15.42578125" style="266" customWidth="1"/>
    <col min="4622" max="4623" width="17.85546875" style="266" customWidth="1"/>
    <col min="4624" max="4624" width="22.42578125" style="266" customWidth="1"/>
    <col min="4625" max="4865" width="12.7109375" style="266"/>
    <col min="4866" max="4866" width="1.85546875" style="266" customWidth="1"/>
    <col min="4867" max="4867" width="4.140625" style="266" customWidth="1"/>
    <col min="4868" max="4869" width="16.7109375" style="266" customWidth="1"/>
    <col min="4870" max="4870" width="17.85546875" style="266" customWidth="1"/>
    <col min="4871" max="4871" width="15.42578125" style="266" customWidth="1"/>
    <col min="4872" max="4872" width="17.85546875" style="266" customWidth="1"/>
    <col min="4873" max="4873" width="15.42578125" style="266" customWidth="1"/>
    <col min="4874" max="4874" width="17.85546875" style="266" customWidth="1"/>
    <col min="4875" max="4875" width="15.42578125" style="266" customWidth="1"/>
    <col min="4876" max="4876" width="17.85546875" style="266" customWidth="1"/>
    <col min="4877" max="4877" width="15.42578125" style="266" customWidth="1"/>
    <col min="4878" max="4879" width="17.85546875" style="266" customWidth="1"/>
    <col min="4880" max="4880" width="22.42578125" style="266" customWidth="1"/>
    <col min="4881" max="5121" width="12.7109375" style="266"/>
    <col min="5122" max="5122" width="1.85546875" style="266" customWidth="1"/>
    <col min="5123" max="5123" width="4.140625" style="266" customWidth="1"/>
    <col min="5124" max="5125" width="16.7109375" style="266" customWidth="1"/>
    <col min="5126" max="5126" width="17.85546875" style="266" customWidth="1"/>
    <col min="5127" max="5127" width="15.42578125" style="266" customWidth="1"/>
    <col min="5128" max="5128" width="17.85546875" style="266" customWidth="1"/>
    <col min="5129" max="5129" width="15.42578125" style="266" customWidth="1"/>
    <col min="5130" max="5130" width="17.85546875" style="266" customWidth="1"/>
    <col min="5131" max="5131" width="15.42578125" style="266" customWidth="1"/>
    <col min="5132" max="5132" width="17.85546875" style="266" customWidth="1"/>
    <col min="5133" max="5133" width="15.42578125" style="266" customWidth="1"/>
    <col min="5134" max="5135" width="17.85546875" style="266" customWidth="1"/>
    <col min="5136" max="5136" width="22.42578125" style="266" customWidth="1"/>
    <col min="5137" max="5377" width="12.7109375" style="266"/>
    <col min="5378" max="5378" width="1.85546875" style="266" customWidth="1"/>
    <col min="5379" max="5379" width="4.140625" style="266" customWidth="1"/>
    <col min="5380" max="5381" width="16.7109375" style="266" customWidth="1"/>
    <col min="5382" max="5382" width="17.85546875" style="266" customWidth="1"/>
    <col min="5383" max="5383" width="15.42578125" style="266" customWidth="1"/>
    <col min="5384" max="5384" width="17.85546875" style="266" customWidth="1"/>
    <col min="5385" max="5385" width="15.42578125" style="266" customWidth="1"/>
    <col min="5386" max="5386" width="17.85546875" style="266" customWidth="1"/>
    <col min="5387" max="5387" width="15.42578125" style="266" customWidth="1"/>
    <col min="5388" max="5388" width="17.85546875" style="266" customWidth="1"/>
    <col min="5389" max="5389" width="15.42578125" style="266" customWidth="1"/>
    <col min="5390" max="5391" width="17.85546875" style="266" customWidth="1"/>
    <col min="5392" max="5392" width="22.42578125" style="266" customWidth="1"/>
    <col min="5393" max="5633" width="12.7109375" style="266"/>
    <col min="5634" max="5634" width="1.85546875" style="266" customWidth="1"/>
    <col min="5635" max="5635" width="4.140625" style="266" customWidth="1"/>
    <col min="5636" max="5637" width="16.7109375" style="266" customWidth="1"/>
    <col min="5638" max="5638" width="17.85546875" style="266" customWidth="1"/>
    <col min="5639" max="5639" width="15.42578125" style="266" customWidth="1"/>
    <col min="5640" max="5640" width="17.85546875" style="266" customWidth="1"/>
    <col min="5641" max="5641" width="15.42578125" style="266" customWidth="1"/>
    <col min="5642" max="5642" width="17.85546875" style="266" customWidth="1"/>
    <col min="5643" max="5643" width="15.42578125" style="266" customWidth="1"/>
    <col min="5644" max="5644" width="17.85546875" style="266" customWidth="1"/>
    <col min="5645" max="5645" width="15.42578125" style="266" customWidth="1"/>
    <col min="5646" max="5647" width="17.85546875" style="266" customWidth="1"/>
    <col min="5648" max="5648" width="22.42578125" style="266" customWidth="1"/>
    <col min="5649" max="5889" width="12.7109375" style="266"/>
    <col min="5890" max="5890" width="1.85546875" style="266" customWidth="1"/>
    <col min="5891" max="5891" width="4.140625" style="266" customWidth="1"/>
    <col min="5892" max="5893" width="16.7109375" style="266" customWidth="1"/>
    <col min="5894" max="5894" width="17.85546875" style="266" customWidth="1"/>
    <col min="5895" max="5895" width="15.42578125" style="266" customWidth="1"/>
    <col min="5896" max="5896" width="17.85546875" style="266" customWidth="1"/>
    <col min="5897" max="5897" width="15.42578125" style="266" customWidth="1"/>
    <col min="5898" max="5898" width="17.85546875" style="266" customWidth="1"/>
    <col min="5899" max="5899" width="15.42578125" style="266" customWidth="1"/>
    <col min="5900" max="5900" width="17.85546875" style="266" customWidth="1"/>
    <col min="5901" max="5901" width="15.42578125" style="266" customWidth="1"/>
    <col min="5902" max="5903" width="17.85546875" style="266" customWidth="1"/>
    <col min="5904" max="5904" width="22.42578125" style="266" customWidth="1"/>
    <col min="5905" max="6145" width="12.7109375" style="266"/>
    <col min="6146" max="6146" width="1.85546875" style="266" customWidth="1"/>
    <col min="6147" max="6147" width="4.140625" style="266" customWidth="1"/>
    <col min="6148" max="6149" width="16.7109375" style="266" customWidth="1"/>
    <col min="6150" max="6150" width="17.85546875" style="266" customWidth="1"/>
    <col min="6151" max="6151" width="15.42578125" style="266" customWidth="1"/>
    <col min="6152" max="6152" width="17.85546875" style="266" customWidth="1"/>
    <col min="6153" max="6153" width="15.42578125" style="266" customWidth="1"/>
    <col min="6154" max="6154" width="17.85546875" style="266" customWidth="1"/>
    <col min="6155" max="6155" width="15.42578125" style="266" customWidth="1"/>
    <col min="6156" max="6156" width="17.85546875" style="266" customWidth="1"/>
    <col min="6157" max="6157" width="15.42578125" style="266" customWidth="1"/>
    <col min="6158" max="6159" width="17.85546875" style="266" customWidth="1"/>
    <col min="6160" max="6160" width="22.42578125" style="266" customWidth="1"/>
    <col min="6161" max="6401" width="12.7109375" style="266"/>
    <col min="6402" max="6402" width="1.85546875" style="266" customWidth="1"/>
    <col min="6403" max="6403" width="4.140625" style="266" customWidth="1"/>
    <col min="6404" max="6405" width="16.7109375" style="266" customWidth="1"/>
    <col min="6406" max="6406" width="17.85546875" style="266" customWidth="1"/>
    <col min="6407" max="6407" width="15.42578125" style="266" customWidth="1"/>
    <col min="6408" max="6408" width="17.85546875" style="266" customWidth="1"/>
    <col min="6409" max="6409" width="15.42578125" style="266" customWidth="1"/>
    <col min="6410" max="6410" width="17.85546875" style="266" customWidth="1"/>
    <col min="6411" max="6411" width="15.42578125" style="266" customWidth="1"/>
    <col min="6412" max="6412" width="17.85546875" style="266" customWidth="1"/>
    <col min="6413" max="6413" width="15.42578125" style="266" customWidth="1"/>
    <col min="6414" max="6415" width="17.85546875" style="266" customWidth="1"/>
    <col min="6416" max="6416" width="22.42578125" style="266" customWidth="1"/>
    <col min="6417" max="6657" width="12.7109375" style="266"/>
    <col min="6658" max="6658" width="1.85546875" style="266" customWidth="1"/>
    <col min="6659" max="6659" width="4.140625" style="266" customWidth="1"/>
    <col min="6660" max="6661" width="16.7109375" style="266" customWidth="1"/>
    <col min="6662" max="6662" width="17.85546875" style="266" customWidth="1"/>
    <col min="6663" max="6663" width="15.42578125" style="266" customWidth="1"/>
    <col min="6664" max="6664" width="17.85546875" style="266" customWidth="1"/>
    <col min="6665" max="6665" width="15.42578125" style="266" customWidth="1"/>
    <col min="6666" max="6666" width="17.85546875" style="266" customWidth="1"/>
    <col min="6667" max="6667" width="15.42578125" style="266" customWidth="1"/>
    <col min="6668" max="6668" width="17.85546875" style="266" customWidth="1"/>
    <col min="6669" max="6669" width="15.42578125" style="266" customWidth="1"/>
    <col min="6670" max="6671" width="17.85546875" style="266" customWidth="1"/>
    <col min="6672" max="6672" width="22.42578125" style="266" customWidth="1"/>
    <col min="6673" max="6913" width="12.7109375" style="266"/>
    <col min="6914" max="6914" width="1.85546875" style="266" customWidth="1"/>
    <col min="6915" max="6915" width="4.140625" style="266" customWidth="1"/>
    <col min="6916" max="6917" width="16.7109375" style="266" customWidth="1"/>
    <col min="6918" max="6918" width="17.85546875" style="266" customWidth="1"/>
    <col min="6919" max="6919" width="15.42578125" style="266" customWidth="1"/>
    <col min="6920" max="6920" width="17.85546875" style="266" customWidth="1"/>
    <col min="6921" max="6921" width="15.42578125" style="266" customWidth="1"/>
    <col min="6922" max="6922" width="17.85546875" style="266" customWidth="1"/>
    <col min="6923" max="6923" width="15.42578125" style="266" customWidth="1"/>
    <col min="6924" max="6924" width="17.85546875" style="266" customWidth="1"/>
    <col min="6925" max="6925" width="15.42578125" style="266" customWidth="1"/>
    <col min="6926" max="6927" width="17.85546875" style="266" customWidth="1"/>
    <col min="6928" max="6928" width="22.42578125" style="266" customWidth="1"/>
    <col min="6929" max="7169" width="12.7109375" style="266"/>
    <col min="7170" max="7170" width="1.85546875" style="266" customWidth="1"/>
    <col min="7171" max="7171" width="4.140625" style="266" customWidth="1"/>
    <col min="7172" max="7173" width="16.7109375" style="266" customWidth="1"/>
    <col min="7174" max="7174" width="17.85546875" style="266" customWidth="1"/>
    <col min="7175" max="7175" width="15.42578125" style="266" customWidth="1"/>
    <col min="7176" max="7176" width="17.85546875" style="266" customWidth="1"/>
    <col min="7177" max="7177" width="15.42578125" style="266" customWidth="1"/>
    <col min="7178" max="7178" width="17.85546875" style="266" customWidth="1"/>
    <col min="7179" max="7179" width="15.42578125" style="266" customWidth="1"/>
    <col min="7180" max="7180" width="17.85546875" style="266" customWidth="1"/>
    <col min="7181" max="7181" width="15.42578125" style="266" customWidth="1"/>
    <col min="7182" max="7183" width="17.85546875" style="266" customWidth="1"/>
    <col min="7184" max="7184" width="22.42578125" style="266" customWidth="1"/>
    <col min="7185" max="7425" width="12.7109375" style="266"/>
    <col min="7426" max="7426" width="1.85546875" style="266" customWidth="1"/>
    <col min="7427" max="7427" width="4.140625" style="266" customWidth="1"/>
    <col min="7428" max="7429" width="16.7109375" style="266" customWidth="1"/>
    <col min="7430" max="7430" width="17.85546875" style="266" customWidth="1"/>
    <col min="7431" max="7431" width="15.42578125" style="266" customWidth="1"/>
    <col min="7432" max="7432" width="17.85546875" style="266" customWidth="1"/>
    <col min="7433" max="7433" width="15.42578125" style="266" customWidth="1"/>
    <col min="7434" max="7434" width="17.85546875" style="266" customWidth="1"/>
    <col min="7435" max="7435" width="15.42578125" style="266" customWidth="1"/>
    <col min="7436" max="7436" width="17.85546875" style="266" customWidth="1"/>
    <col min="7437" max="7437" width="15.42578125" style="266" customWidth="1"/>
    <col min="7438" max="7439" width="17.85546875" style="266" customWidth="1"/>
    <col min="7440" max="7440" width="22.42578125" style="266" customWidth="1"/>
    <col min="7441" max="7681" width="12.7109375" style="266"/>
    <col min="7682" max="7682" width="1.85546875" style="266" customWidth="1"/>
    <col min="7683" max="7683" width="4.140625" style="266" customWidth="1"/>
    <col min="7684" max="7685" width="16.7109375" style="266" customWidth="1"/>
    <col min="7686" max="7686" width="17.85546875" style="266" customWidth="1"/>
    <col min="7687" max="7687" width="15.42578125" style="266" customWidth="1"/>
    <col min="7688" max="7688" width="17.85546875" style="266" customWidth="1"/>
    <col min="7689" max="7689" width="15.42578125" style="266" customWidth="1"/>
    <col min="7690" max="7690" width="17.85546875" style="266" customWidth="1"/>
    <col min="7691" max="7691" width="15.42578125" style="266" customWidth="1"/>
    <col min="7692" max="7692" width="17.85546875" style="266" customWidth="1"/>
    <col min="7693" max="7693" width="15.42578125" style="266" customWidth="1"/>
    <col min="7694" max="7695" width="17.85546875" style="266" customWidth="1"/>
    <col min="7696" max="7696" width="22.42578125" style="266" customWidth="1"/>
    <col min="7697" max="7937" width="12.7109375" style="266"/>
    <col min="7938" max="7938" width="1.85546875" style="266" customWidth="1"/>
    <col min="7939" max="7939" width="4.140625" style="266" customWidth="1"/>
    <col min="7940" max="7941" width="16.7109375" style="266" customWidth="1"/>
    <col min="7942" max="7942" width="17.85546875" style="266" customWidth="1"/>
    <col min="7943" max="7943" width="15.42578125" style="266" customWidth="1"/>
    <col min="7944" max="7944" width="17.85546875" style="266" customWidth="1"/>
    <col min="7945" max="7945" width="15.42578125" style="266" customWidth="1"/>
    <col min="7946" max="7946" width="17.85546875" style="266" customWidth="1"/>
    <col min="7947" max="7947" width="15.42578125" style="266" customWidth="1"/>
    <col min="7948" max="7948" width="17.85546875" style="266" customWidth="1"/>
    <col min="7949" max="7949" width="15.42578125" style="266" customWidth="1"/>
    <col min="7950" max="7951" width="17.85546875" style="266" customWidth="1"/>
    <col min="7952" max="7952" width="22.42578125" style="266" customWidth="1"/>
    <col min="7953" max="8193" width="12.7109375" style="266"/>
    <col min="8194" max="8194" width="1.85546875" style="266" customWidth="1"/>
    <col min="8195" max="8195" width="4.140625" style="266" customWidth="1"/>
    <col min="8196" max="8197" width="16.7109375" style="266" customWidth="1"/>
    <col min="8198" max="8198" width="17.85546875" style="266" customWidth="1"/>
    <col min="8199" max="8199" width="15.42578125" style="266" customWidth="1"/>
    <col min="8200" max="8200" width="17.85546875" style="266" customWidth="1"/>
    <col min="8201" max="8201" width="15.42578125" style="266" customWidth="1"/>
    <col min="8202" max="8202" width="17.85546875" style="266" customWidth="1"/>
    <col min="8203" max="8203" width="15.42578125" style="266" customWidth="1"/>
    <col min="8204" max="8204" width="17.85546875" style="266" customWidth="1"/>
    <col min="8205" max="8205" width="15.42578125" style="266" customWidth="1"/>
    <col min="8206" max="8207" width="17.85546875" style="266" customWidth="1"/>
    <col min="8208" max="8208" width="22.42578125" style="266" customWidth="1"/>
    <col min="8209" max="8449" width="12.7109375" style="266"/>
    <col min="8450" max="8450" width="1.85546875" style="266" customWidth="1"/>
    <col min="8451" max="8451" width="4.140625" style="266" customWidth="1"/>
    <col min="8452" max="8453" width="16.7109375" style="266" customWidth="1"/>
    <col min="8454" max="8454" width="17.85546875" style="266" customWidth="1"/>
    <col min="8455" max="8455" width="15.42578125" style="266" customWidth="1"/>
    <col min="8456" max="8456" width="17.85546875" style="266" customWidth="1"/>
    <col min="8457" max="8457" width="15.42578125" style="266" customWidth="1"/>
    <col min="8458" max="8458" width="17.85546875" style="266" customWidth="1"/>
    <col min="8459" max="8459" width="15.42578125" style="266" customWidth="1"/>
    <col min="8460" max="8460" width="17.85546875" style="266" customWidth="1"/>
    <col min="8461" max="8461" width="15.42578125" style="266" customWidth="1"/>
    <col min="8462" max="8463" width="17.85546875" style="266" customWidth="1"/>
    <col min="8464" max="8464" width="22.42578125" style="266" customWidth="1"/>
    <col min="8465" max="8705" width="12.7109375" style="266"/>
    <col min="8706" max="8706" width="1.85546875" style="266" customWidth="1"/>
    <col min="8707" max="8707" width="4.140625" style="266" customWidth="1"/>
    <col min="8708" max="8709" width="16.7109375" style="266" customWidth="1"/>
    <col min="8710" max="8710" width="17.85546875" style="266" customWidth="1"/>
    <col min="8711" max="8711" width="15.42578125" style="266" customWidth="1"/>
    <col min="8712" max="8712" width="17.85546875" style="266" customWidth="1"/>
    <col min="8713" max="8713" width="15.42578125" style="266" customWidth="1"/>
    <col min="8714" max="8714" width="17.85546875" style="266" customWidth="1"/>
    <col min="8715" max="8715" width="15.42578125" style="266" customWidth="1"/>
    <col min="8716" max="8716" width="17.85546875" style="266" customWidth="1"/>
    <col min="8717" max="8717" width="15.42578125" style="266" customWidth="1"/>
    <col min="8718" max="8719" width="17.85546875" style="266" customWidth="1"/>
    <col min="8720" max="8720" width="22.42578125" style="266" customWidth="1"/>
    <col min="8721" max="8961" width="12.7109375" style="266"/>
    <col min="8962" max="8962" width="1.85546875" style="266" customWidth="1"/>
    <col min="8963" max="8963" width="4.140625" style="266" customWidth="1"/>
    <col min="8964" max="8965" width="16.7109375" style="266" customWidth="1"/>
    <col min="8966" max="8966" width="17.85546875" style="266" customWidth="1"/>
    <col min="8967" max="8967" width="15.42578125" style="266" customWidth="1"/>
    <col min="8968" max="8968" width="17.85546875" style="266" customWidth="1"/>
    <col min="8969" max="8969" width="15.42578125" style="266" customWidth="1"/>
    <col min="8970" max="8970" width="17.85546875" style="266" customWidth="1"/>
    <col min="8971" max="8971" width="15.42578125" style="266" customWidth="1"/>
    <col min="8972" max="8972" width="17.85546875" style="266" customWidth="1"/>
    <col min="8973" max="8973" width="15.42578125" style="266" customWidth="1"/>
    <col min="8974" max="8975" width="17.85546875" style="266" customWidth="1"/>
    <col min="8976" max="8976" width="22.42578125" style="266" customWidth="1"/>
    <col min="8977" max="9217" width="12.7109375" style="266"/>
    <col min="9218" max="9218" width="1.85546875" style="266" customWidth="1"/>
    <col min="9219" max="9219" width="4.140625" style="266" customWidth="1"/>
    <col min="9220" max="9221" width="16.7109375" style="266" customWidth="1"/>
    <col min="9222" max="9222" width="17.85546875" style="266" customWidth="1"/>
    <col min="9223" max="9223" width="15.42578125" style="266" customWidth="1"/>
    <col min="9224" max="9224" width="17.85546875" style="266" customWidth="1"/>
    <col min="9225" max="9225" width="15.42578125" style="266" customWidth="1"/>
    <col min="9226" max="9226" width="17.85546875" style="266" customWidth="1"/>
    <col min="9227" max="9227" width="15.42578125" style="266" customWidth="1"/>
    <col min="9228" max="9228" width="17.85546875" style="266" customWidth="1"/>
    <col min="9229" max="9229" width="15.42578125" style="266" customWidth="1"/>
    <col min="9230" max="9231" width="17.85546875" style="266" customWidth="1"/>
    <col min="9232" max="9232" width="22.42578125" style="266" customWidth="1"/>
    <col min="9233" max="9473" width="12.7109375" style="266"/>
    <col min="9474" max="9474" width="1.85546875" style="266" customWidth="1"/>
    <col min="9475" max="9475" width="4.140625" style="266" customWidth="1"/>
    <col min="9476" max="9477" width="16.7109375" style="266" customWidth="1"/>
    <col min="9478" max="9478" width="17.85546875" style="266" customWidth="1"/>
    <col min="9479" max="9479" width="15.42578125" style="266" customWidth="1"/>
    <col min="9480" max="9480" width="17.85546875" style="266" customWidth="1"/>
    <col min="9481" max="9481" width="15.42578125" style="266" customWidth="1"/>
    <col min="9482" max="9482" width="17.85546875" style="266" customWidth="1"/>
    <col min="9483" max="9483" width="15.42578125" style="266" customWidth="1"/>
    <col min="9484" max="9484" width="17.85546875" style="266" customWidth="1"/>
    <col min="9485" max="9485" width="15.42578125" style="266" customWidth="1"/>
    <col min="9486" max="9487" width="17.85546875" style="266" customWidth="1"/>
    <col min="9488" max="9488" width="22.42578125" style="266" customWidth="1"/>
    <col min="9489" max="9729" width="12.7109375" style="266"/>
    <col min="9730" max="9730" width="1.85546875" style="266" customWidth="1"/>
    <col min="9731" max="9731" width="4.140625" style="266" customWidth="1"/>
    <col min="9732" max="9733" width="16.7109375" style="266" customWidth="1"/>
    <col min="9734" max="9734" width="17.85546875" style="266" customWidth="1"/>
    <col min="9735" max="9735" width="15.42578125" style="266" customWidth="1"/>
    <col min="9736" max="9736" width="17.85546875" style="266" customWidth="1"/>
    <col min="9737" max="9737" width="15.42578125" style="266" customWidth="1"/>
    <col min="9738" max="9738" width="17.85546875" style="266" customWidth="1"/>
    <col min="9739" max="9739" width="15.42578125" style="266" customWidth="1"/>
    <col min="9740" max="9740" width="17.85546875" style="266" customWidth="1"/>
    <col min="9741" max="9741" width="15.42578125" style="266" customWidth="1"/>
    <col min="9742" max="9743" width="17.85546875" style="266" customWidth="1"/>
    <col min="9744" max="9744" width="22.42578125" style="266" customWidth="1"/>
    <col min="9745" max="9985" width="12.7109375" style="266"/>
    <col min="9986" max="9986" width="1.85546875" style="266" customWidth="1"/>
    <col min="9987" max="9987" width="4.140625" style="266" customWidth="1"/>
    <col min="9988" max="9989" width="16.7109375" style="266" customWidth="1"/>
    <col min="9990" max="9990" width="17.85546875" style="266" customWidth="1"/>
    <col min="9991" max="9991" width="15.42578125" style="266" customWidth="1"/>
    <col min="9992" max="9992" width="17.85546875" style="266" customWidth="1"/>
    <col min="9993" max="9993" width="15.42578125" style="266" customWidth="1"/>
    <col min="9994" max="9994" width="17.85546875" style="266" customWidth="1"/>
    <col min="9995" max="9995" width="15.42578125" style="266" customWidth="1"/>
    <col min="9996" max="9996" width="17.85546875" style="266" customWidth="1"/>
    <col min="9997" max="9997" width="15.42578125" style="266" customWidth="1"/>
    <col min="9998" max="9999" width="17.85546875" style="266" customWidth="1"/>
    <col min="10000" max="10000" width="22.42578125" style="266" customWidth="1"/>
    <col min="10001" max="10241" width="12.7109375" style="266"/>
    <col min="10242" max="10242" width="1.85546875" style="266" customWidth="1"/>
    <col min="10243" max="10243" width="4.140625" style="266" customWidth="1"/>
    <col min="10244" max="10245" width="16.7109375" style="266" customWidth="1"/>
    <col min="10246" max="10246" width="17.85546875" style="266" customWidth="1"/>
    <col min="10247" max="10247" width="15.42578125" style="266" customWidth="1"/>
    <col min="10248" max="10248" width="17.85546875" style="266" customWidth="1"/>
    <col min="10249" max="10249" width="15.42578125" style="266" customWidth="1"/>
    <col min="10250" max="10250" width="17.85546875" style="266" customWidth="1"/>
    <col min="10251" max="10251" width="15.42578125" style="266" customWidth="1"/>
    <col min="10252" max="10252" width="17.85546875" style="266" customWidth="1"/>
    <col min="10253" max="10253" width="15.42578125" style="266" customWidth="1"/>
    <col min="10254" max="10255" width="17.85546875" style="266" customWidth="1"/>
    <col min="10256" max="10256" width="22.42578125" style="266" customWidth="1"/>
    <col min="10257" max="10497" width="12.7109375" style="266"/>
    <col min="10498" max="10498" width="1.85546875" style="266" customWidth="1"/>
    <col min="10499" max="10499" width="4.140625" style="266" customWidth="1"/>
    <col min="10500" max="10501" width="16.7109375" style="266" customWidth="1"/>
    <col min="10502" max="10502" width="17.85546875" style="266" customWidth="1"/>
    <col min="10503" max="10503" width="15.42578125" style="266" customWidth="1"/>
    <col min="10504" max="10504" width="17.85546875" style="266" customWidth="1"/>
    <col min="10505" max="10505" width="15.42578125" style="266" customWidth="1"/>
    <col min="10506" max="10506" width="17.85546875" style="266" customWidth="1"/>
    <col min="10507" max="10507" width="15.42578125" style="266" customWidth="1"/>
    <col min="10508" max="10508" width="17.85546875" style="266" customWidth="1"/>
    <col min="10509" max="10509" width="15.42578125" style="266" customWidth="1"/>
    <col min="10510" max="10511" width="17.85546875" style="266" customWidth="1"/>
    <col min="10512" max="10512" width="22.42578125" style="266" customWidth="1"/>
    <col min="10513" max="10753" width="12.7109375" style="266"/>
    <col min="10754" max="10754" width="1.85546875" style="266" customWidth="1"/>
    <col min="10755" max="10755" width="4.140625" style="266" customWidth="1"/>
    <col min="10756" max="10757" width="16.7109375" style="266" customWidth="1"/>
    <col min="10758" max="10758" width="17.85546875" style="266" customWidth="1"/>
    <col min="10759" max="10759" width="15.42578125" style="266" customWidth="1"/>
    <col min="10760" max="10760" width="17.85546875" style="266" customWidth="1"/>
    <col min="10761" max="10761" width="15.42578125" style="266" customWidth="1"/>
    <col min="10762" max="10762" width="17.85546875" style="266" customWidth="1"/>
    <col min="10763" max="10763" width="15.42578125" style="266" customWidth="1"/>
    <col min="10764" max="10764" width="17.85546875" style="266" customWidth="1"/>
    <col min="10765" max="10765" width="15.42578125" style="266" customWidth="1"/>
    <col min="10766" max="10767" width="17.85546875" style="266" customWidth="1"/>
    <col min="10768" max="10768" width="22.42578125" style="266" customWidth="1"/>
    <col min="10769" max="11009" width="12.7109375" style="266"/>
    <col min="11010" max="11010" width="1.85546875" style="266" customWidth="1"/>
    <col min="11011" max="11011" width="4.140625" style="266" customWidth="1"/>
    <col min="11012" max="11013" width="16.7109375" style="266" customWidth="1"/>
    <col min="11014" max="11014" width="17.85546875" style="266" customWidth="1"/>
    <col min="11015" max="11015" width="15.42578125" style="266" customWidth="1"/>
    <col min="11016" max="11016" width="17.85546875" style="266" customWidth="1"/>
    <col min="11017" max="11017" width="15.42578125" style="266" customWidth="1"/>
    <col min="11018" max="11018" width="17.85546875" style="266" customWidth="1"/>
    <col min="11019" max="11019" width="15.42578125" style="266" customWidth="1"/>
    <col min="11020" max="11020" width="17.85546875" style="266" customWidth="1"/>
    <col min="11021" max="11021" width="15.42578125" style="266" customWidth="1"/>
    <col min="11022" max="11023" width="17.85546875" style="266" customWidth="1"/>
    <col min="11024" max="11024" width="22.42578125" style="266" customWidth="1"/>
    <col min="11025" max="11265" width="12.7109375" style="266"/>
    <col min="11266" max="11266" width="1.85546875" style="266" customWidth="1"/>
    <col min="11267" max="11267" width="4.140625" style="266" customWidth="1"/>
    <col min="11268" max="11269" width="16.7109375" style="266" customWidth="1"/>
    <col min="11270" max="11270" width="17.85546875" style="266" customWidth="1"/>
    <col min="11271" max="11271" width="15.42578125" style="266" customWidth="1"/>
    <col min="11272" max="11272" width="17.85546875" style="266" customWidth="1"/>
    <col min="11273" max="11273" width="15.42578125" style="266" customWidth="1"/>
    <col min="11274" max="11274" width="17.85546875" style="266" customWidth="1"/>
    <col min="11275" max="11275" width="15.42578125" style="266" customWidth="1"/>
    <col min="11276" max="11276" width="17.85546875" style="266" customWidth="1"/>
    <col min="11277" max="11277" width="15.42578125" style="266" customWidth="1"/>
    <col min="11278" max="11279" width="17.85546875" style="266" customWidth="1"/>
    <col min="11280" max="11280" width="22.42578125" style="266" customWidth="1"/>
    <col min="11281" max="11521" width="12.7109375" style="266"/>
    <col min="11522" max="11522" width="1.85546875" style="266" customWidth="1"/>
    <col min="11523" max="11523" width="4.140625" style="266" customWidth="1"/>
    <col min="11524" max="11525" width="16.7109375" style="266" customWidth="1"/>
    <col min="11526" max="11526" width="17.85546875" style="266" customWidth="1"/>
    <col min="11527" max="11527" width="15.42578125" style="266" customWidth="1"/>
    <col min="11528" max="11528" width="17.85546875" style="266" customWidth="1"/>
    <col min="11529" max="11529" width="15.42578125" style="266" customWidth="1"/>
    <col min="11530" max="11530" width="17.85546875" style="266" customWidth="1"/>
    <col min="11531" max="11531" width="15.42578125" style="266" customWidth="1"/>
    <col min="11532" max="11532" width="17.85546875" style="266" customWidth="1"/>
    <col min="11533" max="11533" width="15.42578125" style="266" customWidth="1"/>
    <col min="11534" max="11535" width="17.85546875" style="266" customWidth="1"/>
    <col min="11536" max="11536" width="22.42578125" style="266" customWidth="1"/>
    <col min="11537" max="11777" width="12.7109375" style="266"/>
    <col min="11778" max="11778" width="1.85546875" style="266" customWidth="1"/>
    <col min="11779" max="11779" width="4.140625" style="266" customWidth="1"/>
    <col min="11780" max="11781" width="16.7109375" style="266" customWidth="1"/>
    <col min="11782" max="11782" width="17.85546875" style="266" customWidth="1"/>
    <col min="11783" max="11783" width="15.42578125" style="266" customWidth="1"/>
    <col min="11784" max="11784" width="17.85546875" style="266" customWidth="1"/>
    <col min="11785" max="11785" width="15.42578125" style="266" customWidth="1"/>
    <col min="11786" max="11786" width="17.85546875" style="266" customWidth="1"/>
    <col min="11787" max="11787" width="15.42578125" style="266" customWidth="1"/>
    <col min="11788" max="11788" width="17.85546875" style="266" customWidth="1"/>
    <col min="11789" max="11789" width="15.42578125" style="266" customWidth="1"/>
    <col min="11790" max="11791" width="17.85546875" style="266" customWidth="1"/>
    <col min="11792" max="11792" width="22.42578125" style="266" customWidth="1"/>
    <col min="11793" max="12033" width="12.7109375" style="266"/>
    <col min="12034" max="12034" width="1.85546875" style="266" customWidth="1"/>
    <col min="12035" max="12035" width="4.140625" style="266" customWidth="1"/>
    <col min="12036" max="12037" width="16.7109375" style="266" customWidth="1"/>
    <col min="12038" max="12038" width="17.85546875" style="266" customWidth="1"/>
    <col min="12039" max="12039" width="15.42578125" style="266" customWidth="1"/>
    <col min="12040" max="12040" width="17.85546875" style="266" customWidth="1"/>
    <col min="12041" max="12041" width="15.42578125" style="266" customWidth="1"/>
    <col min="12042" max="12042" width="17.85546875" style="266" customWidth="1"/>
    <col min="12043" max="12043" width="15.42578125" style="266" customWidth="1"/>
    <col min="12044" max="12044" width="17.85546875" style="266" customWidth="1"/>
    <col min="12045" max="12045" width="15.42578125" style="266" customWidth="1"/>
    <col min="12046" max="12047" width="17.85546875" style="266" customWidth="1"/>
    <col min="12048" max="12048" width="22.42578125" style="266" customWidth="1"/>
    <col min="12049" max="12289" width="12.7109375" style="266"/>
    <col min="12290" max="12290" width="1.85546875" style="266" customWidth="1"/>
    <col min="12291" max="12291" width="4.140625" style="266" customWidth="1"/>
    <col min="12292" max="12293" width="16.7109375" style="266" customWidth="1"/>
    <col min="12294" max="12294" width="17.85546875" style="266" customWidth="1"/>
    <col min="12295" max="12295" width="15.42578125" style="266" customWidth="1"/>
    <col min="12296" max="12296" width="17.85546875" style="266" customWidth="1"/>
    <col min="12297" max="12297" width="15.42578125" style="266" customWidth="1"/>
    <col min="12298" max="12298" width="17.85546875" style="266" customWidth="1"/>
    <col min="12299" max="12299" width="15.42578125" style="266" customWidth="1"/>
    <col min="12300" max="12300" width="17.85546875" style="266" customWidth="1"/>
    <col min="12301" max="12301" width="15.42578125" style="266" customWidth="1"/>
    <col min="12302" max="12303" width="17.85546875" style="266" customWidth="1"/>
    <col min="12304" max="12304" width="22.42578125" style="266" customWidth="1"/>
    <col min="12305" max="12545" width="12.7109375" style="266"/>
    <col min="12546" max="12546" width="1.85546875" style="266" customWidth="1"/>
    <col min="12547" max="12547" width="4.140625" style="266" customWidth="1"/>
    <col min="12548" max="12549" width="16.7109375" style="266" customWidth="1"/>
    <col min="12550" max="12550" width="17.85546875" style="266" customWidth="1"/>
    <col min="12551" max="12551" width="15.42578125" style="266" customWidth="1"/>
    <col min="12552" max="12552" width="17.85546875" style="266" customWidth="1"/>
    <col min="12553" max="12553" width="15.42578125" style="266" customWidth="1"/>
    <col min="12554" max="12554" width="17.85546875" style="266" customWidth="1"/>
    <col min="12555" max="12555" width="15.42578125" style="266" customWidth="1"/>
    <col min="12556" max="12556" width="17.85546875" style="266" customWidth="1"/>
    <col min="12557" max="12557" width="15.42578125" style="266" customWidth="1"/>
    <col min="12558" max="12559" width="17.85546875" style="266" customWidth="1"/>
    <col min="12560" max="12560" width="22.42578125" style="266" customWidth="1"/>
    <col min="12561" max="12801" width="12.7109375" style="266"/>
    <col min="12802" max="12802" width="1.85546875" style="266" customWidth="1"/>
    <col min="12803" max="12803" width="4.140625" style="266" customWidth="1"/>
    <col min="12804" max="12805" width="16.7109375" style="266" customWidth="1"/>
    <col min="12806" max="12806" width="17.85546875" style="266" customWidth="1"/>
    <col min="12807" max="12807" width="15.42578125" style="266" customWidth="1"/>
    <col min="12808" max="12808" width="17.85546875" style="266" customWidth="1"/>
    <col min="12809" max="12809" width="15.42578125" style="266" customWidth="1"/>
    <col min="12810" max="12810" width="17.85546875" style="266" customWidth="1"/>
    <col min="12811" max="12811" width="15.42578125" style="266" customWidth="1"/>
    <col min="12812" max="12812" width="17.85546875" style="266" customWidth="1"/>
    <col min="12813" max="12813" width="15.42578125" style="266" customWidth="1"/>
    <col min="12814" max="12815" width="17.85546875" style="266" customWidth="1"/>
    <col min="12816" max="12816" width="22.42578125" style="266" customWidth="1"/>
    <col min="12817" max="13057" width="12.7109375" style="266"/>
    <col min="13058" max="13058" width="1.85546875" style="266" customWidth="1"/>
    <col min="13059" max="13059" width="4.140625" style="266" customWidth="1"/>
    <col min="13060" max="13061" width="16.7109375" style="266" customWidth="1"/>
    <col min="13062" max="13062" width="17.85546875" style="266" customWidth="1"/>
    <col min="13063" max="13063" width="15.42578125" style="266" customWidth="1"/>
    <col min="13064" max="13064" width="17.85546875" style="266" customWidth="1"/>
    <col min="13065" max="13065" width="15.42578125" style="266" customWidth="1"/>
    <col min="13066" max="13066" width="17.85546875" style="266" customWidth="1"/>
    <col min="13067" max="13067" width="15.42578125" style="266" customWidth="1"/>
    <col min="13068" max="13068" width="17.85546875" style="266" customWidth="1"/>
    <col min="13069" max="13069" width="15.42578125" style="266" customWidth="1"/>
    <col min="13070" max="13071" width="17.85546875" style="266" customWidth="1"/>
    <col min="13072" max="13072" width="22.42578125" style="266" customWidth="1"/>
    <col min="13073" max="13313" width="12.7109375" style="266"/>
    <col min="13314" max="13314" width="1.85546875" style="266" customWidth="1"/>
    <col min="13315" max="13315" width="4.140625" style="266" customWidth="1"/>
    <col min="13316" max="13317" width="16.7109375" style="266" customWidth="1"/>
    <col min="13318" max="13318" width="17.85546875" style="266" customWidth="1"/>
    <col min="13319" max="13319" width="15.42578125" style="266" customWidth="1"/>
    <col min="13320" max="13320" width="17.85546875" style="266" customWidth="1"/>
    <col min="13321" max="13321" width="15.42578125" style="266" customWidth="1"/>
    <col min="13322" max="13322" width="17.85546875" style="266" customWidth="1"/>
    <col min="13323" max="13323" width="15.42578125" style="266" customWidth="1"/>
    <col min="13324" max="13324" width="17.85546875" style="266" customWidth="1"/>
    <col min="13325" max="13325" width="15.42578125" style="266" customWidth="1"/>
    <col min="13326" max="13327" width="17.85546875" style="266" customWidth="1"/>
    <col min="13328" max="13328" width="22.42578125" style="266" customWidth="1"/>
    <col min="13329" max="13569" width="12.7109375" style="266"/>
    <col min="13570" max="13570" width="1.85546875" style="266" customWidth="1"/>
    <col min="13571" max="13571" width="4.140625" style="266" customWidth="1"/>
    <col min="13572" max="13573" width="16.7109375" style="266" customWidth="1"/>
    <col min="13574" max="13574" width="17.85546875" style="266" customWidth="1"/>
    <col min="13575" max="13575" width="15.42578125" style="266" customWidth="1"/>
    <col min="13576" max="13576" width="17.85546875" style="266" customWidth="1"/>
    <col min="13577" max="13577" width="15.42578125" style="266" customWidth="1"/>
    <col min="13578" max="13578" width="17.85546875" style="266" customWidth="1"/>
    <col min="13579" max="13579" width="15.42578125" style="266" customWidth="1"/>
    <col min="13580" max="13580" width="17.85546875" style="266" customWidth="1"/>
    <col min="13581" max="13581" width="15.42578125" style="266" customWidth="1"/>
    <col min="13582" max="13583" width="17.85546875" style="266" customWidth="1"/>
    <col min="13584" max="13584" width="22.42578125" style="266" customWidth="1"/>
    <col min="13585" max="13825" width="12.7109375" style="266"/>
    <col min="13826" max="13826" width="1.85546875" style="266" customWidth="1"/>
    <col min="13827" max="13827" width="4.140625" style="266" customWidth="1"/>
    <col min="13828" max="13829" width="16.7109375" style="266" customWidth="1"/>
    <col min="13830" max="13830" width="17.85546875" style="266" customWidth="1"/>
    <col min="13831" max="13831" width="15.42578125" style="266" customWidth="1"/>
    <col min="13832" max="13832" width="17.85546875" style="266" customWidth="1"/>
    <col min="13833" max="13833" width="15.42578125" style="266" customWidth="1"/>
    <col min="13834" max="13834" width="17.85546875" style="266" customWidth="1"/>
    <col min="13835" max="13835" width="15.42578125" style="266" customWidth="1"/>
    <col min="13836" max="13836" width="17.85546875" style="266" customWidth="1"/>
    <col min="13837" max="13837" width="15.42578125" style="266" customWidth="1"/>
    <col min="13838" max="13839" width="17.85546875" style="266" customWidth="1"/>
    <col min="13840" max="13840" width="22.42578125" style="266" customWidth="1"/>
    <col min="13841" max="14081" width="12.7109375" style="266"/>
    <col min="14082" max="14082" width="1.85546875" style="266" customWidth="1"/>
    <col min="14083" max="14083" width="4.140625" style="266" customWidth="1"/>
    <col min="14084" max="14085" width="16.7109375" style="266" customWidth="1"/>
    <col min="14086" max="14086" width="17.85546875" style="266" customWidth="1"/>
    <col min="14087" max="14087" width="15.42578125" style="266" customWidth="1"/>
    <col min="14088" max="14088" width="17.85546875" style="266" customWidth="1"/>
    <col min="14089" max="14089" width="15.42578125" style="266" customWidth="1"/>
    <col min="14090" max="14090" width="17.85546875" style="266" customWidth="1"/>
    <col min="14091" max="14091" width="15.42578125" style="266" customWidth="1"/>
    <col min="14092" max="14092" width="17.85546875" style="266" customWidth="1"/>
    <col min="14093" max="14093" width="15.42578125" style="266" customWidth="1"/>
    <col min="14094" max="14095" width="17.85546875" style="266" customWidth="1"/>
    <col min="14096" max="14096" width="22.42578125" style="266" customWidth="1"/>
    <col min="14097" max="14337" width="12.7109375" style="266"/>
    <col min="14338" max="14338" width="1.85546875" style="266" customWidth="1"/>
    <col min="14339" max="14339" width="4.140625" style="266" customWidth="1"/>
    <col min="14340" max="14341" width="16.7109375" style="266" customWidth="1"/>
    <col min="14342" max="14342" width="17.85546875" style="266" customWidth="1"/>
    <col min="14343" max="14343" width="15.42578125" style="266" customWidth="1"/>
    <col min="14344" max="14344" width="17.85546875" style="266" customWidth="1"/>
    <col min="14345" max="14345" width="15.42578125" style="266" customWidth="1"/>
    <col min="14346" max="14346" width="17.85546875" style="266" customWidth="1"/>
    <col min="14347" max="14347" width="15.42578125" style="266" customWidth="1"/>
    <col min="14348" max="14348" width="17.85546875" style="266" customWidth="1"/>
    <col min="14349" max="14349" width="15.42578125" style="266" customWidth="1"/>
    <col min="14350" max="14351" width="17.85546875" style="266" customWidth="1"/>
    <col min="14352" max="14352" width="22.42578125" style="266" customWidth="1"/>
    <col min="14353" max="14593" width="12.7109375" style="266"/>
    <col min="14594" max="14594" width="1.85546875" style="266" customWidth="1"/>
    <col min="14595" max="14595" width="4.140625" style="266" customWidth="1"/>
    <col min="14596" max="14597" width="16.7109375" style="266" customWidth="1"/>
    <col min="14598" max="14598" width="17.85546875" style="266" customWidth="1"/>
    <col min="14599" max="14599" width="15.42578125" style="266" customWidth="1"/>
    <col min="14600" max="14600" width="17.85546875" style="266" customWidth="1"/>
    <col min="14601" max="14601" width="15.42578125" style="266" customWidth="1"/>
    <col min="14602" max="14602" width="17.85546875" style="266" customWidth="1"/>
    <col min="14603" max="14603" width="15.42578125" style="266" customWidth="1"/>
    <col min="14604" max="14604" width="17.85546875" style="266" customWidth="1"/>
    <col min="14605" max="14605" width="15.42578125" style="266" customWidth="1"/>
    <col min="14606" max="14607" width="17.85546875" style="266" customWidth="1"/>
    <col min="14608" max="14608" width="22.42578125" style="266" customWidth="1"/>
    <col min="14609" max="14849" width="12.7109375" style="266"/>
    <col min="14850" max="14850" width="1.85546875" style="266" customWidth="1"/>
    <col min="14851" max="14851" width="4.140625" style="266" customWidth="1"/>
    <col min="14852" max="14853" width="16.7109375" style="266" customWidth="1"/>
    <col min="14854" max="14854" width="17.85546875" style="266" customWidth="1"/>
    <col min="14855" max="14855" width="15.42578125" style="266" customWidth="1"/>
    <col min="14856" max="14856" width="17.85546875" style="266" customWidth="1"/>
    <col min="14857" max="14857" width="15.42578125" style="266" customWidth="1"/>
    <col min="14858" max="14858" width="17.85546875" style="266" customWidth="1"/>
    <col min="14859" max="14859" width="15.42578125" style="266" customWidth="1"/>
    <col min="14860" max="14860" width="17.85546875" style="266" customWidth="1"/>
    <col min="14861" max="14861" width="15.42578125" style="266" customWidth="1"/>
    <col min="14862" max="14863" width="17.85546875" style="266" customWidth="1"/>
    <col min="14864" max="14864" width="22.42578125" style="266" customWidth="1"/>
    <col min="14865" max="15105" width="12.7109375" style="266"/>
    <col min="15106" max="15106" width="1.85546875" style="266" customWidth="1"/>
    <col min="15107" max="15107" width="4.140625" style="266" customWidth="1"/>
    <col min="15108" max="15109" width="16.7109375" style="266" customWidth="1"/>
    <col min="15110" max="15110" width="17.85546875" style="266" customWidth="1"/>
    <col min="15111" max="15111" width="15.42578125" style="266" customWidth="1"/>
    <col min="15112" max="15112" width="17.85546875" style="266" customWidth="1"/>
    <col min="15113" max="15113" width="15.42578125" style="266" customWidth="1"/>
    <col min="15114" max="15114" width="17.85546875" style="266" customWidth="1"/>
    <col min="15115" max="15115" width="15.42578125" style="266" customWidth="1"/>
    <col min="15116" max="15116" width="17.85546875" style="266" customWidth="1"/>
    <col min="15117" max="15117" width="15.42578125" style="266" customWidth="1"/>
    <col min="15118" max="15119" width="17.85546875" style="266" customWidth="1"/>
    <col min="15120" max="15120" width="22.42578125" style="266" customWidth="1"/>
    <col min="15121" max="15361" width="12.7109375" style="266"/>
    <col min="15362" max="15362" width="1.85546875" style="266" customWidth="1"/>
    <col min="15363" max="15363" width="4.140625" style="266" customWidth="1"/>
    <col min="15364" max="15365" width="16.7109375" style="266" customWidth="1"/>
    <col min="15366" max="15366" width="17.85546875" style="266" customWidth="1"/>
    <col min="15367" max="15367" width="15.42578125" style="266" customWidth="1"/>
    <col min="15368" max="15368" width="17.85546875" style="266" customWidth="1"/>
    <col min="15369" max="15369" width="15.42578125" style="266" customWidth="1"/>
    <col min="15370" max="15370" width="17.85546875" style="266" customWidth="1"/>
    <col min="15371" max="15371" width="15.42578125" style="266" customWidth="1"/>
    <col min="15372" max="15372" width="17.85546875" style="266" customWidth="1"/>
    <col min="15373" max="15373" width="15.42578125" style="266" customWidth="1"/>
    <col min="15374" max="15375" width="17.85546875" style="266" customWidth="1"/>
    <col min="15376" max="15376" width="22.42578125" style="266" customWidth="1"/>
    <col min="15377" max="15617" width="12.7109375" style="266"/>
    <col min="15618" max="15618" width="1.85546875" style="266" customWidth="1"/>
    <col min="15619" max="15619" width="4.140625" style="266" customWidth="1"/>
    <col min="15620" max="15621" width="16.7109375" style="266" customWidth="1"/>
    <col min="15622" max="15622" width="17.85546875" style="266" customWidth="1"/>
    <col min="15623" max="15623" width="15.42578125" style="266" customWidth="1"/>
    <col min="15624" max="15624" width="17.85546875" style="266" customWidth="1"/>
    <col min="15625" max="15625" width="15.42578125" style="266" customWidth="1"/>
    <col min="15626" max="15626" width="17.85546875" style="266" customWidth="1"/>
    <col min="15627" max="15627" width="15.42578125" style="266" customWidth="1"/>
    <col min="15628" max="15628" width="17.85546875" style="266" customWidth="1"/>
    <col min="15629" max="15629" width="15.42578125" style="266" customWidth="1"/>
    <col min="15630" max="15631" width="17.85546875" style="266" customWidth="1"/>
    <col min="15632" max="15632" width="22.42578125" style="266" customWidth="1"/>
    <col min="15633" max="15873" width="12.7109375" style="266"/>
    <col min="15874" max="15874" width="1.85546875" style="266" customWidth="1"/>
    <col min="15875" max="15875" width="4.140625" style="266" customWidth="1"/>
    <col min="15876" max="15877" width="16.7109375" style="266" customWidth="1"/>
    <col min="15878" max="15878" width="17.85546875" style="266" customWidth="1"/>
    <col min="15879" max="15879" width="15.42578125" style="266" customWidth="1"/>
    <col min="15880" max="15880" width="17.85546875" style="266" customWidth="1"/>
    <col min="15881" max="15881" width="15.42578125" style="266" customWidth="1"/>
    <col min="15882" max="15882" width="17.85546875" style="266" customWidth="1"/>
    <col min="15883" max="15883" width="15.42578125" style="266" customWidth="1"/>
    <col min="15884" max="15884" width="17.85546875" style="266" customWidth="1"/>
    <col min="15885" max="15885" width="15.42578125" style="266" customWidth="1"/>
    <col min="15886" max="15887" width="17.85546875" style="266" customWidth="1"/>
    <col min="15888" max="15888" width="22.42578125" style="266" customWidth="1"/>
    <col min="15889" max="16129" width="12.7109375" style="266"/>
    <col min="16130" max="16130" width="1.85546875" style="266" customWidth="1"/>
    <col min="16131" max="16131" width="4.140625" style="266" customWidth="1"/>
    <col min="16132" max="16133" width="16.7109375" style="266" customWidth="1"/>
    <col min="16134" max="16134" width="17.85546875" style="266" customWidth="1"/>
    <col min="16135" max="16135" width="15.42578125" style="266" customWidth="1"/>
    <col min="16136" max="16136" width="17.85546875" style="266" customWidth="1"/>
    <col min="16137" max="16137" width="15.42578125" style="266" customWidth="1"/>
    <col min="16138" max="16138" width="17.85546875" style="266" customWidth="1"/>
    <col min="16139" max="16139" width="15.42578125" style="266" customWidth="1"/>
    <col min="16140" max="16140" width="17.85546875" style="266" customWidth="1"/>
    <col min="16141" max="16141" width="15.42578125" style="266" customWidth="1"/>
    <col min="16142" max="16143" width="17.85546875" style="266" customWidth="1"/>
    <col min="16144" max="16144" width="22.42578125" style="266" customWidth="1"/>
    <col min="16145" max="16384" width="12.7109375" style="266"/>
  </cols>
  <sheetData>
    <row r="2" spans="1:17">
      <c r="B2" s="380"/>
      <c r="D2" s="268"/>
      <c r="E2" s="268"/>
      <c r="F2" s="268"/>
      <c r="G2" s="268"/>
      <c r="H2" s="268"/>
      <c r="I2" s="268"/>
      <c r="J2" s="268"/>
    </row>
    <row r="3" spans="1:17" ht="18.75">
      <c r="B3" s="267" t="str">
        <f ca="1">RIGHT(CELL("filename",$A$2),LEN(CELL("filename",$A$2))-SEARCH("]",CELL("filename",$A$2)))</f>
        <v>Funding - Share Dilution</v>
      </c>
      <c r="D3" s="270"/>
      <c r="E3" s="270"/>
      <c r="F3" s="270"/>
      <c r="G3" s="270"/>
      <c r="H3" s="270"/>
      <c r="I3" s="270"/>
      <c r="J3" s="270"/>
    </row>
    <row r="4" spans="1:17">
      <c r="B4" s="271" t="s">
        <v>5</v>
      </c>
      <c r="C4" s="271"/>
      <c r="D4" s="270"/>
      <c r="E4" s="270"/>
      <c r="F4" s="270"/>
      <c r="G4" s="270"/>
      <c r="H4" s="270"/>
      <c r="I4" s="270"/>
      <c r="J4" s="270"/>
    </row>
    <row r="5" spans="1:17" ht="18">
      <c r="B5" s="270"/>
      <c r="C5" s="272" t="s">
        <v>88</v>
      </c>
      <c r="D5" s="270"/>
      <c r="E5" s="270"/>
      <c r="F5" s="270"/>
      <c r="G5" s="270"/>
      <c r="H5" s="270"/>
      <c r="I5" s="270"/>
      <c r="J5" s="270"/>
    </row>
    <row r="6" spans="1:17">
      <c r="A6" s="273"/>
      <c r="C6" s="10" t="s">
        <v>4</v>
      </c>
      <c r="D6" s="273"/>
      <c r="E6" s="273"/>
      <c r="F6" s="273"/>
      <c r="G6" s="274"/>
      <c r="H6" s="274"/>
      <c r="I6" s="273"/>
      <c r="J6" s="273"/>
      <c r="K6" s="273"/>
      <c r="L6" s="273"/>
      <c r="M6" s="273"/>
      <c r="N6" s="273"/>
      <c r="O6" s="275"/>
      <c r="P6" s="273"/>
      <c r="Q6" s="273"/>
    </row>
    <row r="7" spans="1:17" ht="12.75" customHeight="1">
      <c r="A7" s="273"/>
      <c r="B7" s="273"/>
      <c r="C7" s="276"/>
      <c r="D7" s="273"/>
      <c r="E7" s="277"/>
      <c r="F7" s="273"/>
      <c r="G7" s="274"/>
      <c r="H7" s="274"/>
      <c r="I7" s="273"/>
      <c r="J7" s="273"/>
      <c r="K7" s="273"/>
      <c r="L7" s="273"/>
      <c r="M7" s="273"/>
      <c r="N7" s="273"/>
      <c r="O7" s="275"/>
      <c r="P7" s="273"/>
      <c r="Q7" s="273"/>
    </row>
    <row r="8" spans="1:17" s="289" customFormat="1">
      <c r="A8" s="278"/>
      <c r="B8" s="278"/>
      <c r="C8" s="279" t="s">
        <v>89</v>
      </c>
      <c r="D8" s="280" t="s">
        <v>90</v>
      </c>
      <c r="E8" s="281" t="s">
        <v>91</v>
      </c>
      <c r="F8" s="281" t="s">
        <v>92</v>
      </c>
      <c r="G8" s="282" t="s">
        <v>84</v>
      </c>
      <c r="H8" s="283" t="s">
        <v>83</v>
      </c>
      <c r="I8" s="284" t="s">
        <v>85</v>
      </c>
      <c r="J8" s="284" t="s">
        <v>83</v>
      </c>
      <c r="K8" s="285" t="s">
        <v>86</v>
      </c>
      <c r="L8" s="285" t="s">
        <v>83</v>
      </c>
      <c r="M8" s="286" t="s">
        <v>87</v>
      </c>
      <c r="N8" s="286" t="s">
        <v>83</v>
      </c>
      <c r="O8" s="287"/>
      <c r="P8" s="288" t="s">
        <v>93</v>
      </c>
    </row>
    <row r="9" spans="1:17">
      <c r="A9" s="290"/>
      <c r="B9" s="291" t="s">
        <v>138</v>
      </c>
      <c r="C9" s="292" t="s">
        <v>94</v>
      </c>
      <c r="D9" s="293" t="s">
        <v>39</v>
      </c>
      <c r="E9" s="294">
        <f>'IRR '!G10</f>
        <v>3000000</v>
      </c>
      <c r="F9" s="295" t="s">
        <v>92</v>
      </c>
      <c r="G9" s="296">
        <v>0</v>
      </c>
      <c r="H9" s="297"/>
      <c r="I9" s="296">
        <v>0</v>
      </c>
      <c r="J9" s="298"/>
      <c r="K9" s="296">
        <v>0</v>
      </c>
      <c r="L9" s="299"/>
      <c r="M9" s="296">
        <v>0</v>
      </c>
      <c r="N9" s="286"/>
      <c r="O9" s="300"/>
      <c r="P9" s="301">
        <f>SUM(G9+I9+K9+M9+E9)</f>
        <v>3000000</v>
      </c>
    </row>
    <row r="10" spans="1:17">
      <c r="A10" s="290"/>
      <c r="B10" s="291" t="s">
        <v>84</v>
      </c>
      <c r="C10" s="415" t="s">
        <v>84</v>
      </c>
      <c r="D10" s="293" t="s">
        <v>127</v>
      </c>
      <c r="E10" s="302">
        <v>0</v>
      </c>
      <c r="F10" s="295" t="s">
        <v>92</v>
      </c>
      <c r="G10" s="436">
        <v>500000</v>
      </c>
      <c r="H10" s="303">
        <f>G10/$G$21</f>
        <v>0.14285714285714285</v>
      </c>
      <c r="I10" s="296">
        <v>0</v>
      </c>
      <c r="J10" s="304">
        <f>G10/$I$21</f>
        <v>0.14285714285714285</v>
      </c>
      <c r="K10" s="296">
        <v>0</v>
      </c>
      <c r="L10" s="305">
        <f>G10/$K$21</f>
        <v>0.14285714285714285</v>
      </c>
      <c r="M10" s="296">
        <v>0</v>
      </c>
      <c r="N10" s="306">
        <f>G10/$M$21</f>
        <v>0.14285714285714285</v>
      </c>
      <c r="O10" s="300"/>
      <c r="P10" s="301">
        <f>SUM(G10+I10+K10+M10)</f>
        <v>500000</v>
      </c>
    </row>
    <row r="11" spans="1:17">
      <c r="A11" s="290"/>
      <c r="B11" s="291" t="s">
        <v>85</v>
      </c>
      <c r="C11" s="292"/>
      <c r="D11" s="293" t="s">
        <v>128</v>
      </c>
      <c r="E11" s="302">
        <v>0</v>
      </c>
      <c r="F11" s="295" t="s">
        <v>92</v>
      </c>
      <c r="G11" s="296">
        <v>0</v>
      </c>
      <c r="H11" s="303">
        <f>G11/$G$21</f>
        <v>0</v>
      </c>
      <c r="I11" s="436">
        <v>0</v>
      </c>
      <c r="J11" s="304">
        <f>I11/$I$21</f>
        <v>0</v>
      </c>
      <c r="K11" s="296">
        <v>0</v>
      </c>
      <c r="L11" s="307">
        <f>I11/$K$21</f>
        <v>0</v>
      </c>
      <c r="M11" s="296">
        <v>0</v>
      </c>
      <c r="N11" s="306">
        <f>I11/$M$21</f>
        <v>0</v>
      </c>
      <c r="O11" s="300"/>
      <c r="P11" s="301">
        <f>SUM(G11+I11+K11+M11)</f>
        <v>0</v>
      </c>
    </row>
    <row r="12" spans="1:17">
      <c r="A12" s="290"/>
      <c r="B12" s="291" t="s">
        <v>86</v>
      </c>
      <c r="C12" s="292"/>
      <c r="D12" s="293" t="s">
        <v>129</v>
      </c>
      <c r="E12" s="302">
        <v>0</v>
      </c>
      <c r="F12" s="295" t="s">
        <v>92</v>
      </c>
      <c r="G12" s="296">
        <v>0</v>
      </c>
      <c r="H12" s="303">
        <f>G12/$G$21</f>
        <v>0</v>
      </c>
      <c r="I12" s="296">
        <v>0</v>
      </c>
      <c r="J12" s="304">
        <f t="shared" ref="J12:J13" si="0">I12/$I$21</f>
        <v>0</v>
      </c>
      <c r="K12" s="436">
        <v>0</v>
      </c>
      <c r="L12" s="307">
        <f>K12/$K$21</f>
        <v>0</v>
      </c>
      <c r="M12" s="296">
        <v>0</v>
      </c>
      <c r="N12" s="306">
        <f>K12/$M$21</f>
        <v>0</v>
      </c>
      <c r="O12" s="300"/>
      <c r="P12" s="301">
        <f>SUM(G12+I12+K12+M12)</f>
        <v>0</v>
      </c>
    </row>
    <row r="13" spans="1:17">
      <c r="A13" s="290"/>
      <c r="B13" s="291" t="s">
        <v>87</v>
      </c>
      <c r="C13" s="292"/>
      <c r="D13" s="293" t="s">
        <v>130</v>
      </c>
      <c r="E13" s="302">
        <v>0</v>
      </c>
      <c r="F13" s="295" t="s">
        <v>92</v>
      </c>
      <c r="G13" s="296">
        <v>0</v>
      </c>
      <c r="H13" s="303">
        <f>G13/$G$21</f>
        <v>0</v>
      </c>
      <c r="I13" s="296">
        <v>0</v>
      </c>
      <c r="J13" s="304">
        <f t="shared" si="0"/>
        <v>0</v>
      </c>
      <c r="K13" s="296">
        <v>0</v>
      </c>
      <c r="L13" s="307">
        <f>K13/$K$21</f>
        <v>0</v>
      </c>
      <c r="M13" s="436">
        <v>0</v>
      </c>
      <c r="N13" s="306">
        <f>M13/$M$21</f>
        <v>0</v>
      </c>
      <c r="O13" s="300"/>
      <c r="P13" s="301">
        <f>SUM(G13+I13+K13+M13)</f>
        <v>0</v>
      </c>
    </row>
    <row r="14" spans="1:17" s="318" customFormat="1">
      <c r="A14" s="308"/>
      <c r="B14" s="308"/>
      <c r="C14" s="309" t="s">
        <v>95</v>
      </c>
      <c r="D14" s="310" t="s">
        <v>92</v>
      </c>
      <c r="E14" s="311">
        <f>SUM(E9:E13)</f>
        <v>3000000</v>
      </c>
      <c r="F14" s="311"/>
      <c r="G14" s="312">
        <f>SUM(G9:G13)</f>
        <v>500000</v>
      </c>
      <c r="H14" s="432">
        <f>SUM(H10:H13)</f>
        <v>0.14285714285714285</v>
      </c>
      <c r="I14" s="313">
        <f>SUM(I9:I13)</f>
        <v>0</v>
      </c>
      <c r="J14" s="431">
        <f>SUM(J10:J13)</f>
        <v>0.14285714285714285</v>
      </c>
      <c r="K14" s="314">
        <f>SUM(K9:K13)</f>
        <v>0</v>
      </c>
      <c r="L14" s="430">
        <f>SUM(L10:L13)</f>
        <v>0.14285714285714285</v>
      </c>
      <c r="M14" s="315">
        <f>SUM(M9:M13)</f>
        <v>0</v>
      </c>
      <c r="N14" s="429">
        <f>SUM(N10:N13)</f>
        <v>0.14285714285714285</v>
      </c>
      <c r="O14" s="316"/>
      <c r="P14" s="317">
        <f>SUM(G14+I14+K14+M14+E14)</f>
        <v>3500000</v>
      </c>
    </row>
    <row r="15" spans="1:17">
      <c r="A15" s="290"/>
      <c r="B15" s="290"/>
      <c r="C15" s="319"/>
      <c r="D15" s="290"/>
      <c r="E15" s="290"/>
      <c r="F15" s="290"/>
      <c r="G15" s="290"/>
      <c r="H15" s="290"/>
      <c r="I15" s="290"/>
      <c r="J15" s="290"/>
      <c r="K15" s="290"/>
      <c r="L15" s="290"/>
      <c r="M15" s="290"/>
      <c r="N15" s="290"/>
      <c r="O15" s="320"/>
      <c r="P15" s="290"/>
      <c r="Q15" s="290"/>
    </row>
    <row r="16" spans="1:17">
      <c r="A16" s="290"/>
      <c r="B16" s="268"/>
      <c r="C16" s="321"/>
      <c r="D16" s="322"/>
      <c r="E16" s="268"/>
      <c r="F16" s="268"/>
      <c r="G16" s="268"/>
      <c r="H16" s="268"/>
      <c r="I16" s="290"/>
      <c r="J16" s="290"/>
      <c r="K16" s="290"/>
      <c r="L16" s="290"/>
      <c r="M16" s="290"/>
      <c r="N16" s="290"/>
      <c r="O16" s="320"/>
      <c r="P16" s="290"/>
      <c r="Q16" s="290"/>
    </row>
    <row r="17" spans="1:18">
      <c r="A17" s="290"/>
      <c r="B17" s="273"/>
      <c r="C17" s="319"/>
      <c r="D17" s="290"/>
      <c r="E17" s="290"/>
      <c r="F17" s="290"/>
      <c r="G17" s="290"/>
      <c r="H17" s="290"/>
      <c r="I17" s="290"/>
      <c r="J17" s="290"/>
      <c r="K17" s="290"/>
      <c r="L17" s="290"/>
      <c r="M17" s="290"/>
      <c r="N17" s="290"/>
      <c r="O17" s="320"/>
      <c r="P17" s="290"/>
      <c r="Q17" s="290"/>
    </row>
    <row r="18" spans="1:18">
      <c r="A18" s="290"/>
      <c r="B18" s="290"/>
      <c r="C18" s="319"/>
      <c r="D18" s="290"/>
      <c r="E18" s="290"/>
      <c r="F18" s="290"/>
      <c r="G18" s="626" t="s">
        <v>84</v>
      </c>
      <c r="H18" s="626"/>
      <c r="I18" s="626" t="s">
        <v>85</v>
      </c>
      <c r="J18" s="626"/>
      <c r="K18" s="626" t="s">
        <v>86</v>
      </c>
      <c r="L18" s="626"/>
      <c r="M18" s="626" t="s">
        <v>87</v>
      </c>
      <c r="N18" s="626"/>
      <c r="O18" s="323"/>
      <c r="R18" s="290"/>
    </row>
    <row r="19" spans="1:18" ht="18" customHeight="1" thickBot="1">
      <c r="A19" s="290"/>
      <c r="B19" s="290"/>
      <c r="C19" s="324"/>
      <c r="D19" s="325"/>
      <c r="E19" s="326"/>
      <c r="F19" s="327" t="s">
        <v>97</v>
      </c>
      <c r="G19" s="328">
        <v>1</v>
      </c>
      <c r="H19" s="327" t="s">
        <v>97</v>
      </c>
      <c r="I19" s="328">
        <v>1</v>
      </c>
      <c r="J19" s="327" t="s">
        <v>97</v>
      </c>
      <c r="K19" s="328">
        <v>1</v>
      </c>
      <c r="L19" s="327" t="s">
        <v>97</v>
      </c>
      <c r="M19" s="328">
        <v>1</v>
      </c>
      <c r="N19" s="329"/>
      <c r="O19" s="330"/>
      <c r="R19" s="273"/>
    </row>
    <row r="20" spans="1:18" ht="18" customHeight="1">
      <c r="A20" s="290"/>
      <c r="B20" s="290"/>
      <c r="C20" s="324" t="s">
        <v>98</v>
      </c>
      <c r="D20" s="325"/>
      <c r="E20" s="331"/>
      <c r="F20" s="332" t="s">
        <v>99</v>
      </c>
      <c r="G20" s="333">
        <f>VLOOKUP(G19,B41:K50,2)</f>
        <v>3000000</v>
      </c>
      <c r="H20" s="329" t="s">
        <v>99</v>
      </c>
      <c r="I20" s="333">
        <f>VLOOKUP(I19,B56:K65,2)</f>
        <v>3500000</v>
      </c>
      <c r="J20" s="329" t="s">
        <v>99</v>
      </c>
      <c r="K20" s="334">
        <f>VLOOKUP(K19,B71:K80,2)</f>
        <v>3500000</v>
      </c>
      <c r="L20" s="335" t="s">
        <v>99</v>
      </c>
      <c r="M20" s="333">
        <f>IF(M19=0,0,VLOOKUP(M19,B86:K95,2))</f>
        <v>3500000</v>
      </c>
      <c r="N20" s="329" t="s">
        <v>99</v>
      </c>
      <c r="O20" s="330"/>
      <c r="P20" s="336"/>
      <c r="Q20" s="337" t="s">
        <v>100</v>
      </c>
    </row>
    <row r="21" spans="1:18" ht="18" customHeight="1">
      <c r="A21" s="290"/>
      <c r="B21" s="290"/>
      <c r="C21" s="338"/>
      <c r="D21" s="325"/>
      <c r="E21" s="331"/>
      <c r="F21" s="332" t="s">
        <v>101</v>
      </c>
      <c r="G21" s="333">
        <f>VLOOKUP(G19,B41:K50,3)</f>
        <v>3500000</v>
      </c>
      <c r="H21" s="329" t="s">
        <v>101</v>
      </c>
      <c r="I21" s="333">
        <f>VLOOKUP(I19,B56:K65,3)</f>
        <v>3500000</v>
      </c>
      <c r="J21" s="329" t="s">
        <v>101</v>
      </c>
      <c r="K21" s="334">
        <f>VLOOKUP(K19,B71:K80,3)</f>
        <v>3500000</v>
      </c>
      <c r="L21" s="335" t="s">
        <v>101</v>
      </c>
      <c r="M21" s="333">
        <f>IF(M19=0,0,VLOOKUP(M19,B86:K95,3))</f>
        <v>3500000</v>
      </c>
      <c r="N21" s="329" t="s">
        <v>101</v>
      </c>
      <c r="O21" s="330"/>
      <c r="P21" s="339" t="s">
        <v>98</v>
      </c>
      <c r="Q21" s="340" t="s">
        <v>102</v>
      </c>
      <c r="R21" s="290"/>
    </row>
    <row r="22" spans="1:18" ht="18" customHeight="1">
      <c r="A22" s="290"/>
      <c r="B22" s="290"/>
      <c r="C22" s="341" t="s">
        <v>103</v>
      </c>
      <c r="D22" s="342"/>
      <c r="E22" s="342"/>
      <c r="F22" s="342"/>
      <c r="G22" s="343" t="s">
        <v>92</v>
      </c>
      <c r="H22" s="339"/>
      <c r="I22" s="343" t="s">
        <v>92</v>
      </c>
      <c r="J22" s="339"/>
      <c r="K22" s="343" t="s">
        <v>92</v>
      </c>
      <c r="L22" s="339"/>
      <c r="M22" s="343" t="s">
        <v>92</v>
      </c>
      <c r="N22" s="339"/>
      <c r="O22" s="344"/>
      <c r="P22" s="345"/>
      <c r="Q22" s="346">
        <v>50000000</v>
      </c>
      <c r="R22" s="347" t="s">
        <v>104</v>
      </c>
    </row>
    <row r="23" spans="1:18" ht="18" customHeight="1">
      <c r="A23" s="290"/>
      <c r="B23" s="290"/>
      <c r="C23" s="324" t="s">
        <v>105</v>
      </c>
      <c r="D23" s="325"/>
      <c r="E23" s="348" t="s">
        <v>106</v>
      </c>
      <c r="F23" s="349" t="s">
        <v>107</v>
      </c>
      <c r="G23" s="348" t="s">
        <v>106</v>
      </c>
      <c r="H23" s="349" t="s">
        <v>107</v>
      </c>
      <c r="I23" s="348" t="s">
        <v>106</v>
      </c>
      <c r="J23" s="349" t="s">
        <v>107</v>
      </c>
      <c r="K23" s="348" t="s">
        <v>106</v>
      </c>
      <c r="L23" s="349" t="s">
        <v>107</v>
      </c>
      <c r="M23" s="348" t="s">
        <v>106</v>
      </c>
      <c r="N23" s="349" t="s">
        <v>107</v>
      </c>
      <c r="O23" s="350"/>
      <c r="P23" s="351"/>
      <c r="Q23" s="352" t="s">
        <v>108</v>
      </c>
      <c r="R23" s="290"/>
    </row>
    <row r="24" spans="1:18" ht="18" customHeight="1">
      <c r="A24" s="290"/>
      <c r="B24" s="290"/>
      <c r="C24" s="324"/>
      <c r="D24" s="325"/>
      <c r="E24" s="348" t="s">
        <v>109</v>
      </c>
      <c r="F24" s="349" t="s">
        <v>110</v>
      </c>
      <c r="G24" s="348" t="s">
        <v>109</v>
      </c>
      <c r="H24" s="349" t="s">
        <v>110</v>
      </c>
      <c r="I24" s="348" t="s">
        <v>109</v>
      </c>
      <c r="J24" s="349" t="s">
        <v>110</v>
      </c>
      <c r="K24" s="348" t="s">
        <v>109</v>
      </c>
      <c r="L24" s="349" t="s">
        <v>110</v>
      </c>
      <c r="M24" s="348" t="s">
        <v>109</v>
      </c>
      <c r="N24" s="349" t="s">
        <v>110</v>
      </c>
      <c r="O24" s="350"/>
      <c r="P24" s="339" t="s">
        <v>105</v>
      </c>
      <c r="Q24" s="352" t="s">
        <v>111</v>
      </c>
      <c r="R24" s="290"/>
    </row>
    <row r="25" spans="1:18" ht="18" customHeight="1">
      <c r="A25" s="290"/>
      <c r="B25" s="290"/>
      <c r="C25" s="353" t="s">
        <v>139</v>
      </c>
      <c r="D25" s="325"/>
      <c r="E25" s="354">
        <v>1</v>
      </c>
      <c r="F25" s="355" t="s">
        <v>96</v>
      </c>
      <c r="G25" s="356">
        <f>(+I53)</f>
        <v>0.85714285714285721</v>
      </c>
      <c r="H25" s="357">
        <f>SUM(G25*G$21)/1000000</f>
        <v>3</v>
      </c>
      <c r="I25" s="358">
        <f>+I68</f>
        <v>0.85714285714285721</v>
      </c>
      <c r="J25" s="357">
        <f t="shared" ref="J25:J32" si="1">SUM(I25*I$21)/1000000</f>
        <v>3</v>
      </c>
      <c r="K25" s="358">
        <f>+I83</f>
        <v>0.85714285714285721</v>
      </c>
      <c r="L25" s="357">
        <f t="shared" ref="L25:L32" si="2">SUM(K25*K$21)/1000000</f>
        <v>3</v>
      </c>
      <c r="M25" s="358">
        <f>IF(M19=0,+K25,VLOOKUP(M19,B86:K95,8))</f>
        <v>0.85714285714285721</v>
      </c>
      <c r="N25" s="357">
        <f t="shared" ref="N25:N30" si="3">SUM(M25*M$21)/1000000</f>
        <v>3</v>
      </c>
      <c r="O25" s="359"/>
      <c r="P25" s="360" t="s">
        <v>139</v>
      </c>
      <c r="Q25" s="361">
        <f t="shared" ref="Q25:Q32" si="4">SUM($Q$22*M25)/1000000</f>
        <v>42.857142857142861</v>
      </c>
      <c r="R25" s="290"/>
    </row>
    <row r="26" spans="1:18" ht="18" customHeight="1">
      <c r="A26" s="290"/>
      <c r="B26" s="433"/>
      <c r="C26" s="434" t="s">
        <v>112</v>
      </c>
      <c r="D26" s="362"/>
      <c r="E26" s="363"/>
      <c r="F26" s="364" t="s">
        <v>96</v>
      </c>
      <c r="G26" s="365">
        <v>0</v>
      </c>
      <c r="H26" s="366">
        <f>SUM(G26*G$21)/1000000</f>
        <v>0</v>
      </c>
      <c r="I26" s="358">
        <f>+J68</f>
        <v>0</v>
      </c>
      <c r="J26" s="366">
        <f t="shared" si="1"/>
        <v>0</v>
      </c>
      <c r="K26" s="358">
        <f>+J83</f>
        <v>0</v>
      </c>
      <c r="L26" s="366">
        <f t="shared" si="2"/>
        <v>0</v>
      </c>
      <c r="M26" s="358">
        <f>IF(M19=0,+K26,VLOOKUP(M19,B86:K95,9))</f>
        <v>0</v>
      </c>
      <c r="N26" s="366">
        <f t="shared" si="3"/>
        <v>0</v>
      </c>
      <c r="O26" s="367"/>
      <c r="P26" s="368" t="str">
        <f>C26</f>
        <v>Mgt Options</v>
      </c>
      <c r="Q26" s="361">
        <f>SUM($Q$22*M26)/1000000</f>
        <v>0</v>
      </c>
    </row>
    <row r="27" spans="1:18" ht="18" customHeight="1">
      <c r="A27" s="290"/>
      <c r="B27" s="433"/>
      <c r="C27" s="435" t="s">
        <v>113</v>
      </c>
      <c r="D27" s="325"/>
      <c r="E27" s="363"/>
      <c r="F27" s="364" t="s">
        <v>96</v>
      </c>
      <c r="G27" s="365">
        <v>0</v>
      </c>
      <c r="H27" s="366">
        <f t="shared" ref="H27:H32" si="5">SUM(G27*G$21)/1000000</f>
        <v>0</v>
      </c>
      <c r="I27" s="358">
        <f>+K68</f>
        <v>0</v>
      </c>
      <c r="J27" s="366">
        <f t="shared" si="1"/>
        <v>0</v>
      </c>
      <c r="K27" s="358">
        <f>+K83</f>
        <v>0</v>
      </c>
      <c r="L27" s="366">
        <f t="shared" si="2"/>
        <v>0</v>
      </c>
      <c r="M27" s="358">
        <f>IF(M19=0,K27,VLOOKUP(M19,B86:K95,10))</f>
        <v>0</v>
      </c>
      <c r="N27" s="366">
        <f t="shared" si="3"/>
        <v>0</v>
      </c>
      <c r="O27" s="367"/>
      <c r="P27" s="368" t="str">
        <f>C27</f>
        <v xml:space="preserve">   Options Pool</v>
      </c>
      <c r="Q27" s="361">
        <f>SUM($Q$22*M27)/1000000</f>
        <v>0</v>
      </c>
      <c r="R27" s="369" t="s">
        <v>114</v>
      </c>
    </row>
    <row r="28" spans="1:18" ht="18" customHeight="1">
      <c r="A28" s="290"/>
      <c r="B28" s="290"/>
      <c r="C28" s="324" t="s">
        <v>115</v>
      </c>
      <c r="D28" s="325"/>
      <c r="E28" s="354"/>
      <c r="F28" s="364" t="s">
        <v>96</v>
      </c>
      <c r="G28" s="356">
        <f>SUM(E53)</f>
        <v>0.14285714285714285</v>
      </c>
      <c r="H28" s="366">
        <f>SUM(G28*G$21)/1000000</f>
        <v>0.5</v>
      </c>
      <c r="I28" s="358">
        <f>+E68</f>
        <v>0.14285714285714285</v>
      </c>
      <c r="J28" s="366">
        <f t="shared" si="1"/>
        <v>0.5</v>
      </c>
      <c r="K28" s="358">
        <f>+E83</f>
        <v>0.14285714285714285</v>
      </c>
      <c r="L28" s="366">
        <f t="shared" si="2"/>
        <v>0.5</v>
      </c>
      <c r="M28" s="358">
        <f>IF(M19=0,+K28,VLOOKUP(M19,B86:K95,4))</f>
        <v>0.14285714285714285</v>
      </c>
      <c r="N28" s="366">
        <f t="shared" si="3"/>
        <v>0.5</v>
      </c>
      <c r="O28" s="367"/>
      <c r="P28" s="360" t="s">
        <v>115</v>
      </c>
      <c r="Q28" s="361">
        <f>SUM($Q$22*M28)/1000000</f>
        <v>7.1428571428571423</v>
      </c>
      <c r="R28" s="370">
        <f>IF(ISERROR(SUM(Q28/(G14/1000000))),0,(SUM(Q28/(G14/1000000))))</f>
        <v>14.285714285714285</v>
      </c>
    </row>
    <row r="29" spans="1:18" ht="18" customHeight="1">
      <c r="A29" s="290"/>
      <c r="B29" s="290"/>
      <c r="C29" s="324" t="s">
        <v>116</v>
      </c>
      <c r="D29" s="325"/>
      <c r="E29" s="354"/>
      <c r="F29" s="364" t="s">
        <v>96</v>
      </c>
      <c r="G29" s="356"/>
      <c r="H29" s="366">
        <f t="shared" si="5"/>
        <v>0</v>
      </c>
      <c r="I29" s="358">
        <f>+F68</f>
        <v>0</v>
      </c>
      <c r="J29" s="366">
        <f t="shared" si="1"/>
        <v>0</v>
      </c>
      <c r="K29" s="358">
        <f>+F83</f>
        <v>0</v>
      </c>
      <c r="L29" s="366">
        <f>SUM(K29*K$21)/1000000</f>
        <v>0</v>
      </c>
      <c r="M29" s="358">
        <f>IF(M19=0,+K29,VLOOKUP(M19,B86:K95,5))</f>
        <v>0</v>
      </c>
      <c r="N29" s="366">
        <f t="shared" si="3"/>
        <v>0</v>
      </c>
      <c r="O29" s="367"/>
      <c r="P29" s="360" t="s">
        <v>116</v>
      </c>
      <c r="Q29" s="361">
        <f t="shared" si="4"/>
        <v>0</v>
      </c>
      <c r="R29" s="370">
        <f>IF(ISERROR(SUM(Q29/(I14/1000000))),0,(SUM(Q29/(I14/1000000))))</f>
        <v>0</v>
      </c>
    </row>
    <row r="30" spans="1:18" ht="18" customHeight="1">
      <c r="A30" s="290"/>
      <c r="B30" s="290"/>
      <c r="C30" s="324" t="s">
        <v>117</v>
      </c>
      <c r="D30" s="325"/>
      <c r="E30" s="354"/>
      <c r="F30" s="364" t="s">
        <v>96</v>
      </c>
      <c r="G30" s="356"/>
      <c r="H30" s="366">
        <f t="shared" si="5"/>
        <v>0</v>
      </c>
      <c r="I30" s="358"/>
      <c r="J30" s="366">
        <f t="shared" si="1"/>
        <v>0</v>
      </c>
      <c r="K30" s="358">
        <f>+G83</f>
        <v>0</v>
      </c>
      <c r="L30" s="366">
        <f t="shared" si="2"/>
        <v>0</v>
      </c>
      <c r="M30" s="358">
        <f>IF(M19=0,+K30,VLOOKUP(M19,B86:K95,6))</f>
        <v>0</v>
      </c>
      <c r="N30" s="366">
        <f t="shared" si="3"/>
        <v>0</v>
      </c>
      <c r="O30" s="367"/>
      <c r="P30" s="360" t="str">
        <f>+C30</f>
        <v xml:space="preserve">     Series C</v>
      </c>
      <c r="Q30" s="361">
        <f t="shared" si="4"/>
        <v>0</v>
      </c>
      <c r="R30" s="370">
        <f>IF(ISERROR(SUM(Q30/(K14/1000000))),0,(SUM(Q30/(K14/1000000))))</f>
        <v>0</v>
      </c>
    </row>
    <row r="31" spans="1:18" ht="18" customHeight="1">
      <c r="A31" s="290"/>
      <c r="B31" s="290"/>
      <c r="C31" s="324" t="s">
        <v>118</v>
      </c>
      <c r="D31" s="325"/>
      <c r="E31" s="354"/>
      <c r="F31" s="364" t="s">
        <v>96</v>
      </c>
      <c r="G31" s="356"/>
      <c r="H31" s="366">
        <f t="shared" si="5"/>
        <v>0</v>
      </c>
      <c r="I31" s="358"/>
      <c r="J31" s="366">
        <f t="shared" si="1"/>
        <v>0</v>
      </c>
      <c r="K31" s="358"/>
      <c r="L31" s="366">
        <f t="shared" si="2"/>
        <v>0</v>
      </c>
      <c r="M31" s="358">
        <f>IF(M19=0,+K31,VLOOKUP(M19,B86:K95,7))</f>
        <v>0</v>
      </c>
      <c r="N31" s="366">
        <f>SUM(M31*M$21)/1000000</f>
        <v>0</v>
      </c>
      <c r="O31" s="367"/>
      <c r="P31" s="360" t="str">
        <f>+C31</f>
        <v xml:space="preserve">     Series D</v>
      </c>
      <c r="Q31" s="361">
        <f t="shared" si="4"/>
        <v>0</v>
      </c>
      <c r="R31" s="370">
        <f>IF(ISERROR(SUM(Q31/(M14/1000000))),0,(SUM(Q31/(M14/1000000))))</f>
        <v>0</v>
      </c>
    </row>
    <row r="32" spans="1:18" ht="18" customHeight="1">
      <c r="A32" s="290"/>
      <c r="B32" s="290"/>
      <c r="C32" s="324" t="s">
        <v>119</v>
      </c>
      <c r="D32" s="325"/>
      <c r="E32" s="371">
        <f>SUM(E25+E26+E27+E28+E29+E30+E31)</f>
        <v>1</v>
      </c>
      <c r="F32" s="364" t="s">
        <v>96</v>
      </c>
      <c r="G32" s="358">
        <f>SUM(G25+G26+G27+G28+G29+G30+G31)</f>
        <v>1</v>
      </c>
      <c r="H32" s="366">
        <f t="shared" si="5"/>
        <v>3.5</v>
      </c>
      <c r="I32" s="358">
        <f>SUM(I25+I26+I27+I28+I29+I30+I31)</f>
        <v>1</v>
      </c>
      <c r="J32" s="366">
        <f t="shared" si="1"/>
        <v>3.5</v>
      </c>
      <c r="K32" s="358">
        <f>SUM(K25+K26+K27+K28+K29+K30+K31)</f>
        <v>1</v>
      </c>
      <c r="L32" s="366">
        <f t="shared" si="2"/>
        <v>3.5</v>
      </c>
      <c r="M32" s="358">
        <f>SUM(M25+M26+M27+M28+M29+M30+M31)</f>
        <v>1</v>
      </c>
      <c r="N32" s="366">
        <f>SUM(M32*M$21)/1000000</f>
        <v>3.5</v>
      </c>
      <c r="O32" s="367"/>
      <c r="P32" s="372" t="s">
        <v>119</v>
      </c>
      <c r="Q32" s="373">
        <f t="shared" si="4"/>
        <v>50</v>
      </c>
    </row>
    <row r="33" spans="1:18">
      <c r="A33" s="290"/>
      <c r="B33" s="290"/>
      <c r="C33" s="374"/>
      <c r="D33" s="320"/>
      <c r="E33" s="375"/>
      <c r="F33" s="376"/>
      <c r="G33" s="377"/>
      <c r="H33" s="367"/>
      <c r="I33" s="378"/>
      <c r="J33" s="367"/>
      <c r="K33" s="375"/>
      <c r="L33" s="367"/>
      <c r="M33" s="375"/>
      <c r="N33" s="367"/>
      <c r="O33" s="367"/>
      <c r="P33" s="379"/>
    </row>
    <row r="34" spans="1:18">
      <c r="A34" s="290"/>
      <c r="B34" s="290"/>
      <c r="F34" s="381"/>
      <c r="G34" s="381"/>
      <c r="H34" s="381"/>
      <c r="I34" s="378"/>
      <c r="J34" s="367"/>
      <c r="K34" s="375"/>
      <c r="L34" s="367"/>
      <c r="M34" s="375"/>
      <c r="N34" s="367"/>
      <c r="O34" s="367"/>
      <c r="P34" s="379"/>
    </row>
    <row r="35" spans="1:18">
      <c r="A35" s="290"/>
      <c r="B35" s="290"/>
      <c r="C35" s="374"/>
      <c r="D35" s="320"/>
      <c r="E35" s="382"/>
      <c r="F35" s="290"/>
      <c r="G35" s="290"/>
      <c r="H35" s="290"/>
      <c r="I35" s="290"/>
      <c r="J35" s="290"/>
      <c r="K35" s="290"/>
      <c r="L35" s="290"/>
      <c r="M35" s="290"/>
      <c r="N35" s="290"/>
      <c r="O35" s="320"/>
      <c r="P35" s="290"/>
      <c r="R35" s="383"/>
    </row>
    <row r="36" spans="1:18" ht="15.75">
      <c r="A36" s="290"/>
      <c r="B36" s="290"/>
      <c r="C36" s="437" t="s">
        <v>120</v>
      </c>
      <c r="D36" s="290"/>
      <c r="E36" s="384" t="s">
        <v>92</v>
      </c>
      <c r="F36" s="290"/>
      <c r="G36" s="384" t="s">
        <v>92</v>
      </c>
      <c r="H36" s="290"/>
      <c r="I36" s="384" t="s">
        <v>92</v>
      </c>
      <c r="J36" s="290"/>
      <c r="K36" s="290"/>
      <c r="L36" s="290"/>
      <c r="M36" s="384" t="s">
        <v>92</v>
      </c>
      <c r="N36" s="290"/>
      <c r="O36" s="320"/>
      <c r="P36" s="290"/>
      <c r="Q36" s="290"/>
    </row>
    <row r="37" spans="1:18">
      <c r="A37" s="273"/>
      <c r="B37" s="385" t="s">
        <v>84</v>
      </c>
      <c r="C37" s="386"/>
      <c r="D37" s="387"/>
      <c r="E37" s="387"/>
      <c r="F37" s="387"/>
      <c r="G37" s="386"/>
      <c r="H37" s="388"/>
      <c r="I37" s="387"/>
      <c r="J37" s="387"/>
      <c r="K37" s="389"/>
      <c r="L37" s="273"/>
      <c r="M37" s="273"/>
      <c r="N37" s="273"/>
      <c r="O37" s="275"/>
      <c r="P37" s="273"/>
      <c r="Q37" s="273"/>
    </row>
    <row r="38" spans="1:18" ht="15.75" customHeight="1">
      <c r="A38" s="290"/>
      <c r="B38" s="627" t="s">
        <v>121</v>
      </c>
      <c r="C38" s="545" t="s">
        <v>122</v>
      </c>
      <c r="D38" s="546"/>
      <c r="E38" s="547"/>
      <c r="F38" s="547"/>
      <c r="G38" s="547"/>
      <c r="H38" s="547"/>
      <c r="I38" s="548">
        <f>SUM(1-J38-K38)</f>
        <v>1</v>
      </c>
      <c r="J38" s="548"/>
      <c r="K38" s="548"/>
      <c r="L38" s="390">
        <f>SUM(E38:K38)</f>
        <v>1</v>
      </c>
      <c r="M38" s="290"/>
      <c r="N38" s="290"/>
      <c r="O38" s="320"/>
      <c r="P38" s="290"/>
      <c r="Q38" s="290"/>
    </row>
    <row r="39" spans="1:18">
      <c r="A39" s="290"/>
      <c r="B39" s="628"/>
      <c r="C39" s="549" t="s">
        <v>123</v>
      </c>
      <c r="D39" s="369" t="s">
        <v>123</v>
      </c>
      <c r="E39" s="369" t="s">
        <v>84</v>
      </c>
      <c r="F39" s="369" t="s">
        <v>85</v>
      </c>
      <c r="G39" s="340" t="s">
        <v>86</v>
      </c>
      <c r="H39" s="340" t="s">
        <v>87</v>
      </c>
      <c r="I39" s="369" t="str">
        <f>C25</f>
        <v xml:space="preserve">New Company </v>
      </c>
      <c r="J39" s="369" t="str">
        <f>C26</f>
        <v>Mgt Options</v>
      </c>
      <c r="K39" s="369" t="str">
        <f>C27</f>
        <v xml:space="preserve">   Options Pool</v>
      </c>
      <c r="L39" s="290"/>
      <c r="M39" s="290"/>
      <c r="N39" s="290"/>
      <c r="O39" s="320"/>
      <c r="P39" s="290"/>
      <c r="Q39" s="290"/>
    </row>
    <row r="40" spans="1:18" ht="21" customHeight="1">
      <c r="A40" s="290"/>
      <c r="B40" s="628"/>
      <c r="C40" s="549" t="s">
        <v>99</v>
      </c>
      <c r="D40" s="369" t="s">
        <v>101</v>
      </c>
      <c r="E40" s="369" t="s">
        <v>106</v>
      </c>
      <c r="F40" s="369" t="s">
        <v>106</v>
      </c>
      <c r="G40" s="340" t="s">
        <v>106</v>
      </c>
      <c r="H40" s="340" t="s">
        <v>106</v>
      </c>
      <c r="I40" s="369" t="s">
        <v>106</v>
      </c>
      <c r="J40" s="369" t="s">
        <v>124</v>
      </c>
      <c r="K40" s="369" t="s">
        <v>124</v>
      </c>
      <c r="L40" s="290"/>
      <c r="M40" s="290"/>
      <c r="N40" s="290"/>
      <c r="O40" s="320"/>
      <c r="P40" s="290"/>
      <c r="Q40" s="290"/>
    </row>
    <row r="41" spans="1:18">
      <c r="A41" s="290"/>
      <c r="B41" s="397">
        <v>1</v>
      </c>
      <c r="C41" s="391">
        <f>E14</f>
        <v>3000000</v>
      </c>
      <c r="D41" s="392">
        <f>SUM(C41+$G$14)</f>
        <v>3500000</v>
      </c>
      <c r="E41" s="393">
        <f t="shared" ref="E41:E50" si="6">SUM($G$14/D41)</f>
        <v>0.14285714285714285</v>
      </c>
      <c r="F41" s="394" t="s">
        <v>92</v>
      </c>
      <c r="G41" s="395" t="s">
        <v>92</v>
      </c>
      <c r="H41" s="396" t="s">
        <v>92</v>
      </c>
      <c r="I41" s="393">
        <f>(SUM(1-E41)*$I$38)-J41-K41</f>
        <v>0.85714285714285721</v>
      </c>
      <c r="J41" s="544">
        <f>G26</f>
        <v>0</v>
      </c>
      <c r="K41" s="393">
        <f>G27</f>
        <v>0</v>
      </c>
      <c r="L41" s="290"/>
      <c r="M41" s="290"/>
      <c r="N41" s="290"/>
      <c r="O41" s="320"/>
      <c r="P41" s="290"/>
      <c r="Q41" s="290"/>
    </row>
    <row r="42" spans="1:18">
      <c r="A42" s="290"/>
      <c r="B42" s="397">
        <v>2</v>
      </c>
      <c r="C42" s="391">
        <f>C41+1000000</f>
        <v>4000000</v>
      </c>
      <c r="D42" s="392">
        <f>SUM(C42+$G$14)</f>
        <v>4500000</v>
      </c>
      <c r="E42" s="398">
        <f t="shared" si="6"/>
        <v>0.1111111111111111</v>
      </c>
      <c r="F42" s="399" t="s">
        <v>92</v>
      </c>
      <c r="G42" s="400" t="s">
        <v>92</v>
      </c>
      <c r="H42" s="401" t="s">
        <v>92</v>
      </c>
      <c r="I42" s="398">
        <f t="shared" ref="I42:I50" si="7">SUM(1-E42)*$I$38</f>
        <v>0.88888888888888884</v>
      </c>
      <c r="J42" s="402">
        <f t="shared" ref="J42:J50" si="8">(1-E42)*$J$38</f>
        <v>0</v>
      </c>
      <c r="K42" s="398">
        <f t="shared" ref="K42:K50" si="9">SUM(1-E42)*$K$38</f>
        <v>0</v>
      </c>
      <c r="L42" s="290"/>
      <c r="M42" s="290"/>
      <c r="N42" s="290"/>
      <c r="O42" s="320"/>
      <c r="P42" s="290"/>
      <c r="Q42" s="290"/>
    </row>
    <row r="43" spans="1:18">
      <c r="A43" s="290"/>
      <c r="B43" s="397">
        <v>3</v>
      </c>
      <c r="C43" s="391">
        <f t="shared" ref="C43:C50" si="10">C42+1000000</f>
        <v>5000000</v>
      </c>
      <c r="D43" s="392">
        <f t="shared" ref="D43:D50" si="11">SUM(C43+$G$14)</f>
        <v>5500000</v>
      </c>
      <c r="E43" s="398">
        <f t="shared" si="6"/>
        <v>9.0909090909090912E-2</v>
      </c>
      <c r="F43" s="399" t="s">
        <v>92</v>
      </c>
      <c r="G43" s="400" t="s">
        <v>92</v>
      </c>
      <c r="H43" s="401" t="s">
        <v>92</v>
      </c>
      <c r="I43" s="398">
        <f t="shared" si="7"/>
        <v>0.90909090909090906</v>
      </c>
      <c r="J43" s="402">
        <f t="shared" si="8"/>
        <v>0</v>
      </c>
      <c r="K43" s="398">
        <f t="shared" si="9"/>
        <v>0</v>
      </c>
      <c r="L43" s="290"/>
      <c r="M43" s="290"/>
      <c r="N43" s="290"/>
      <c r="O43" s="320"/>
      <c r="P43" s="290"/>
      <c r="Q43" s="290"/>
    </row>
    <row r="44" spans="1:18">
      <c r="A44" s="290"/>
      <c r="B44" s="397">
        <v>4</v>
      </c>
      <c r="C44" s="391">
        <f t="shared" si="10"/>
        <v>6000000</v>
      </c>
      <c r="D44" s="392">
        <f t="shared" si="11"/>
        <v>6500000</v>
      </c>
      <c r="E44" s="398">
        <f t="shared" si="6"/>
        <v>7.6923076923076927E-2</v>
      </c>
      <c r="F44" s="399" t="s">
        <v>92</v>
      </c>
      <c r="G44" s="400" t="s">
        <v>92</v>
      </c>
      <c r="H44" s="401" t="s">
        <v>92</v>
      </c>
      <c r="I44" s="398">
        <f t="shared" si="7"/>
        <v>0.92307692307692313</v>
      </c>
      <c r="J44" s="402">
        <f t="shared" si="8"/>
        <v>0</v>
      </c>
      <c r="K44" s="398">
        <f t="shared" si="9"/>
        <v>0</v>
      </c>
      <c r="L44" s="290"/>
      <c r="M44" s="290"/>
      <c r="N44" s="290"/>
      <c r="O44" s="320"/>
      <c r="P44" s="290"/>
      <c r="Q44" s="290"/>
    </row>
    <row r="45" spans="1:18">
      <c r="A45" s="290"/>
      <c r="B45" s="397">
        <v>5</v>
      </c>
      <c r="C45" s="391">
        <f t="shared" si="10"/>
        <v>7000000</v>
      </c>
      <c r="D45" s="392">
        <f t="shared" si="11"/>
        <v>7500000</v>
      </c>
      <c r="E45" s="398">
        <f t="shared" si="6"/>
        <v>6.6666666666666666E-2</v>
      </c>
      <c r="F45" s="399" t="s">
        <v>92</v>
      </c>
      <c r="G45" s="400" t="s">
        <v>92</v>
      </c>
      <c r="H45" s="401" t="s">
        <v>92</v>
      </c>
      <c r="I45" s="398">
        <f t="shared" si="7"/>
        <v>0.93333333333333335</v>
      </c>
      <c r="J45" s="402">
        <f t="shared" si="8"/>
        <v>0</v>
      </c>
      <c r="K45" s="398">
        <f t="shared" si="9"/>
        <v>0</v>
      </c>
      <c r="L45" s="290"/>
      <c r="M45" s="290"/>
      <c r="N45" s="290"/>
      <c r="O45" s="320"/>
      <c r="P45" s="290"/>
      <c r="Q45" s="290"/>
    </row>
    <row r="46" spans="1:18">
      <c r="A46" s="290"/>
      <c r="B46" s="397">
        <v>6</v>
      </c>
      <c r="C46" s="391">
        <f t="shared" si="10"/>
        <v>8000000</v>
      </c>
      <c r="D46" s="392">
        <f t="shared" si="11"/>
        <v>8500000</v>
      </c>
      <c r="E46" s="398">
        <f t="shared" si="6"/>
        <v>5.8823529411764705E-2</v>
      </c>
      <c r="F46" s="399" t="s">
        <v>92</v>
      </c>
      <c r="G46" s="400" t="s">
        <v>92</v>
      </c>
      <c r="H46" s="401" t="s">
        <v>92</v>
      </c>
      <c r="I46" s="398">
        <f t="shared" si="7"/>
        <v>0.94117647058823528</v>
      </c>
      <c r="J46" s="402">
        <f t="shared" si="8"/>
        <v>0</v>
      </c>
      <c r="K46" s="398">
        <f t="shared" si="9"/>
        <v>0</v>
      </c>
      <c r="L46" s="290"/>
      <c r="M46" s="290"/>
      <c r="N46" s="290"/>
      <c r="O46" s="320"/>
      <c r="P46" s="290"/>
      <c r="Q46" s="290"/>
    </row>
    <row r="47" spans="1:18">
      <c r="A47" s="290"/>
      <c r="B47" s="397">
        <v>7</v>
      </c>
      <c r="C47" s="391">
        <f t="shared" si="10"/>
        <v>9000000</v>
      </c>
      <c r="D47" s="392">
        <f t="shared" si="11"/>
        <v>9500000</v>
      </c>
      <c r="E47" s="398">
        <f t="shared" si="6"/>
        <v>5.2631578947368418E-2</v>
      </c>
      <c r="F47" s="399" t="s">
        <v>92</v>
      </c>
      <c r="G47" s="400" t="s">
        <v>92</v>
      </c>
      <c r="H47" s="401" t="s">
        <v>92</v>
      </c>
      <c r="I47" s="398">
        <f t="shared" si="7"/>
        <v>0.94736842105263164</v>
      </c>
      <c r="J47" s="402">
        <f t="shared" si="8"/>
        <v>0</v>
      </c>
      <c r="K47" s="398">
        <f t="shared" si="9"/>
        <v>0</v>
      </c>
      <c r="L47" s="290"/>
      <c r="M47" s="290"/>
      <c r="N47" s="290"/>
      <c r="O47" s="320"/>
      <c r="P47" s="290"/>
      <c r="Q47" s="290"/>
    </row>
    <row r="48" spans="1:18">
      <c r="A48" s="290"/>
      <c r="B48" s="397">
        <v>8</v>
      </c>
      <c r="C48" s="391">
        <f>C47+1000000</f>
        <v>10000000</v>
      </c>
      <c r="D48" s="392">
        <f t="shared" si="11"/>
        <v>10500000</v>
      </c>
      <c r="E48" s="398">
        <f t="shared" si="6"/>
        <v>4.7619047619047616E-2</v>
      </c>
      <c r="F48" s="399" t="s">
        <v>92</v>
      </c>
      <c r="G48" s="400" t="s">
        <v>92</v>
      </c>
      <c r="H48" s="401" t="s">
        <v>92</v>
      </c>
      <c r="I48" s="398">
        <f t="shared" si="7"/>
        <v>0.95238095238095233</v>
      </c>
      <c r="J48" s="402">
        <f t="shared" si="8"/>
        <v>0</v>
      </c>
      <c r="K48" s="398">
        <f t="shared" si="9"/>
        <v>0</v>
      </c>
      <c r="L48" s="290"/>
      <c r="M48" s="290"/>
      <c r="N48" s="290"/>
      <c r="O48" s="320"/>
      <c r="P48" s="290"/>
      <c r="Q48" s="290"/>
    </row>
    <row r="49" spans="1:17">
      <c r="A49" s="290"/>
      <c r="B49" s="397">
        <v>9</v>
      </c>
      <c r="C49" s="391">
        <f t="shared" si="10"/>
        <v>11000000</v>
      </c>
      <c r="D49" s="392">
        <f t="shared" si="11"/>
        <v>11500000</v>
      </c>
      <c r="E49" s="398">
        <f t="shared" si="6"/>
        <v>4.3478260869565216E-2</v>
      </c>
      <c r="F49" s="399" t="s">
        <v>92</v>
      </c>
      <c r="G49" s="400" t="s">
        <v>92</v>
      </c>
      <c r="H49" s="401" t="s">
        <v>92</v>
      </c>
      <c r="I49" s="398">
        <f t="shared" si="7"/>
        <v>0.95652173913043481</v>
      </c>
      <c r="J49" s="402">
        <f t="shared" si="8"/>
        <v>0</v>
      </c>
      <c r="K49" s="398">
        <f t="shared" si="9"/>
        <v>0</v>
      </c>
      <c r="L49" s="290"/>
      <c r="M49" s="290"/>
      <c r="N49" s="290"/>
      <c r="O49" s="320"/>
      <c r="P49" s="290"/>
      <c r="Q49" s="290"/>
    </row>
    <row r="50" spans="1:17">
      <c r="A50" s="290"/>
      <c r="B50" s="397">
        <v>10</v>
      </c>
      <c r="C50" s="391">
        <f t="shared" si="10"/>
        <v>12000000</v>
      </c>
      <c r="D50" s="392">
        <f t="shared" si="11"/>
        <v>12500000</v>
      </c>
      <c r="E50" s="398">
        <f t="shared" si="6"/>
        <v>0.04</v>
      </c>
      <c r="F50" s="399" t="s">
        <v>92</v>
      </c>
      <c r="G50" s="400" t="s">
        <v>92</v>
      </c>
      <c r="H50" s="401" t="s">
        <v>92</v>
      </c>
      <c r="I50" s="398">
        <f t="shared" si="7"/>
        <v>0.96</v>
      </c>
      <c r="J50" s="402">
        <f t="shared" si="8"/>
        <v>0</v>
      </c>
      <c r="K50" s="398">
        <f t="shared" si="9"/>
        <v>0</v>
      </c>
      <c r="L50" s="290"/>
      <c r="M50" s="290"/>
      <c r="N50" s="290"/>
      <c r="O50" s="320"/>
      <c r="P50" s="290"/>
      <c r="Q50" s="290"/>
    </row>
    <row r="51" spans="1:17">
      <c r="A51" s="290"/>
      <c r="B51" s="290"/>
      <c r="C51" s="319"/>
      <c r="D51" s="290"/>
      <c r="E51" s="290"/>
      <c r="F51" s="290"/>
      <c r="G51" s="403"/>
      <c r="H51" s="403"/>
      <c r="I51" s="290"/>
      <c r="J51" s="290"/>
      <c r="K51" s="290"/>
      <c r="L51" s="290"/>
      <c r="M51" s="290"/>
      <c r="N51" s="290"/>
      <c r="O51" s="320"/>
      <c r="P51" s="290"/>
      <c r="Q51" s="290"/>
    </row>
    <row r="52" spans="1:17">
      <c r="A52" s="273"/>
      <c r="B52" s="385" t="s">
        <v>85</v>
      </c>
      <c r="C52" s="386"/>
      <c r="D52" s="387"/>
      <c r="E52" s="387"/>
      <c r="F52" s="387"/>
      <c r="G52" s="386"/>
      <c r="H52" s="388"/>
      <c r="I52" s="387"/>
      <c r="J52" s="387"/>
      <c r="K52" s="389"/>
      <c r="L52" s="273"/>
      <c r="M52" s="273"/>
      <c r="N52" s="273"/>
      <c r="O52" s="275"/>
      <c r="P52" s="273"/>
      <c r="Q52" s="273"/>
    </row>
    <row r="53" spans="1:17">
      <c r="A53" s="290"/>
      <c r="B53" s="629" t="s">
        <v>121</v>
      </c>
      <c r="C53" s="550" t="s">
        <v>122</v>
      </c>
      <c r="D53" s="551"/>
      <c r="E53" s="552">
        <f>VLOOKUP(G19,B41:K50,4)</f>
        <v>0.14285714285714285</v>
      </c>
      <c r="F53" s="553" t="str">
        <f>VLOOKUP(G19,B41:K50,5)</f>
        <v xml:space="preserve"> </v>
      </c>
      <c r="G53" s="553"/>
      <c r="H53" s="553"/>
      <c r="I53" s="552">
        <f>VLOOKUP(G19,B41:K50,8)</f>
        <v>0.85714285714285721</v>
      </c>
      <c r="J53" s="552">
        <f>VLOOKUP(G19,B41:K50,9)</f>
        <v>0</v>
      </c>
      <c r="K53" s="552">
        <f>VLOOKUP(G19,B41:K50,10)</f>
        <v>0</v>
      </c>
      <c r="L53" s="390">
        <f>SUM(E53:K53)</f>
        <v>1</v>
      </c>
      <c r="M53" s="290"/>
      <c r="N53" s="290"/>
      <c r="O53" s="320"/>
      <c r="P53" s="290"/>
      <c r="Q53" s="290"/>
    </row>
    <row r="54" spans="1:17">
      <c r="A54" s="290"/>
      <c r="B54" s="630"/>
      <c r="C54" s="549" t="s">
        <v>123</v>
      </c>
      <c r="D54" s="369" t="s">
        <v>123</v>
      </c>
      <c r="E54" s="369" t="s">
        <v>84</v>
      </c>
      <c r="F54" s="369" t="s">
        <v>85</v>
      </c>
      <c r="G54" s="340" t="s">
        <v>86</v>
      </c>
      <c r="H54" s="340" t="s">
        <v>87</v>
      </c>
      <c r="I54" s="369" t="s">
        <v>125</v>
      </c>
      <c r="J54" s="369" t="str">
        <f>J39</f>
        <v>Mgt Options</v>
      </c>
      <c r="K54" s="369" t="s">
        <v>126</v>
      </c>
      <c r="L54" s="290"/>
      <c r="M54" s="290"/>
      <c r="N54" s="290"/>
      <c r="O54" s="320"/>
      <c r="P54" s="290"/>
      <c r="Q54" s="290"/>
    </row>
    <row r="55" spans="1:17">
      <c r="A55" s="290"/>
      <c r="B55" s="630"/>
      <c r="C55" s="549" t="s">
        <v>99</v>
      </c>
      <c r="D55" s="369" t="s">
        <v>101</v>
      </c>
      <c r="E55" s="369" t="s">
        <v>106</v>
      </c>
      <c r="F55" s="369" t="s">
        <v>106</v>
      </c>
      <c r="G55" s="340" t="s">
        <v>106</v>
      </c>
      <c r="H55" s="340" t="s">
        <v>106</v>
      </c>
      <c r="I55" s="369" t="s">
        <v>106</v>
      </c>
      <c r="J55" s="369" t="s">
        <v>126</v>
      </c>
      <c r="K55" s="369" t="s">
        <v>124</v>
      </c>
      <c r="L55" s="290"/>
      <c r="M55" s="290"/>
      <c r="N55" s="290"/>
      <c r="O55" s="320"/>
      <c r="P55" s="290"/>
      <c r="Q55" s="290"/>
    </row>
    <row r="56" spans="1:17">
      <c r="A56" s="290"/>
      <c r="B56" s="407">
        <v>1</v>
      </c>
      <c r="C56" s="404">
        <f>D41</f>
        <v>3500000</v>
      </c>
      <c r="D56" s="405">
        <f>SUM(C56+$I$14)</f>
        <v>3500000</v>
      </c>
      <c r="E56" s="398">
        <f t="shared" ref="E56:E65" si="12">SUM(1-F56)*$E$53</f>
        <v>0.14285714285714285</v>
      </c>
      <c r="F56" s="406">
        <f t="shared" ref="F56:F65" si="13">SUM($I$14/D56)</f>
        <v>0</v>
      </c>
      <c r="G56" s="400" t="s">
        <v>92</v>
      </c>
      <c r="H56" s="401" t="s">
        <v>92</v>
      </c>
      <c r="I56" s="398">
        <f t="shared" ref="I56:I65" si="14">SUM(1-F56)*$I$53</f>
        <v>0.85714285714285721</v>
      </c>
      <c r="J56" s="406">
        <f t="shared" ref="J56:J65" si="15">SUM(1-F56)*$J$53</f>
        <v>0</v>
      </c>
      <c r="K56" s="398">
        <f t="shared" ref="K56:K65" si="16">SUM(1-F56)*$K$53</f>
        <v>0</v>
      </c>
      <c r="L56" s="290"/>
      <c r="M56" s="290"/>
      <c r="N56" s="290"/>
      <c r="O56" s="320"/>
      <c r="P56" s="290"/>
      <c r="Q56" s="290"/>
    </row>
    <row r="57" spans="1:17">
      <c r="A57" s="290"/>
      <c r="B57" s="407">
        <v>2</v>
      </c>
      <c r="C57" s="391">
        <f>SUM(C56+1000000)</f>
        <v>4500000</v>
      </c>
      <c r="D57" s="405">
        <f t="shared" ref="D57:D65" si="17">SUM(C57+$I$14)</f>
        <v>4500000</v>
      </c>
      <c r="E57" s="398">
        <f t="shared" si="12"/>
        <v>0.14285714285714285</v>
      </c>
      <c r="F57" s="406">
        <f t="shared" si="13"/>
        <v>0</v>
      </c>
      <c r="G57" s="400" t="s">
        <v>92</v>
      </c>
      <c r="H57" s="401" t="s">
        <v>92</v>
      </c>
      <c r="I57" s="398">
        <f t="shared" si="14"/>
        <v>0.85714285714285721</v>
      </c>
      <c r="J57" s="402">
        <f t="shared" si="15"/>
        <v>0</v>
      </c>
      <c r="K57" s="398">
        <f t="shared" si="16"/>
        <v>0</v>
      </c>
      <c r="L57" s="290"/>
      <c r="M57" s="290"/>
      <c r="N57" s="290"/>
      <c r="O57" s="320"/>
      <c r="P57" s="290"/>
      <c r="Q57" s="290"/>
    </row>
    <row r="58" spans="1:17">
      <c r="A58" s="290"/>
      <c r="B58" s="407">
        <v>3</v>
      </c>
      <c r="C58" s="391">
        <f t="shared" ref="C58:C65" si="18">SUM(C57+1000000)</f>
        <v>5500000</v>
      </c>
      <c r="D58" s="405">
        <f t="shared" si="17"/>
        <v>5500000</v>
      </c>
      <c r="E58" s="398">
        <f t="shared" si="12"/>
        <v>0.14285714285714285</v>
      </c>
      <c r="F58" s="406">
        <f t="shared" si="13"/>
        <v>0</v>
      </c>
      <c r="G58" s="400" t="s">
        <v>92</v>
      </c>
      <c r="H58" s="401" t="s">
        <v>92</v>
      </c>
      <c r="I58" s="398">
        <f t="shared" si="14"/>
        <v>0.85714285714285721</v>
      </c>
      <c r="J58" s="402">
        <f t="shared" si="15"/>
        <v>0</v>
      </c>
      <c r="K58" s="398">
        <f t="shared" si="16"/>
        <v>0</v>
      </c>
      <c r="L58" s="290"/>
      <c r="M58" s="290"/>
      <c r="N58" s="290"/>
      <c r="O58" s="320"/>
      <c r="P58" s="290"/>
      <c r="Q58" s="290"/>
    </row>
    <row r="59" spans="1:17">
      <c r="A59" s="290"/>
      <c r="B59" s="407">
        <v>4</v>
      </c>
      <c r="C59" s="391">
        <f t="shared" si="18"/>
        <v>6500000</v>
      </c>
      <c r="D59" s="405">
        <f t="shared" si="17"/>
        <v>6500000</v>
      </c>
      <c r="E59" s="398">
        <f t="shared" si="12"/>
        <v>0.14285714285714285</v>
      </c>
      <c r="F59" s="406">
        <f t="shared" si="13"/>
        <v>0</v>
      </c>
      <c r="G59" s="400" t="s">
        <v>92</v>
      </c>
      <c r="H59" s="401" t="s">
        <v>92</v>
      </c>
      <c r="I59" s="398">
        <f t="shared" si="14"/>
        <v>0.85714285714285721</v>
      </c>
      <c r="J59" s="402">
        <f t="shared" si="15"/>
        <v>0</v>
      </c>
      <c r="K59" s="398">
        <f t="shared" si="16"/>
        <v>0</v>
      </c>
      <c r="L59" s="290"/>
      <c r="M59" s="290"/>
      <c r="N59" s="290"/>
      <c r="O59" s="320"/>
      <c r="P59" s="290"/>
      <c r="Q59" s="290"/>
    </row>
    <row r="60" spans="1:17">
      <c r="A60" s="290"/>
      <c r="B60" s="407">
        <v>5</v>
      </c>
      <c r="C60" s="391">
        <f t="shared" si="18"/>
        <v>7500000</v>
      </c>
      <c r="D60" s="405">
        <f t="shared" si="17"/>
        <v>7500000</v>
      </c>
      <c r="E60" s="398">
        <f t="shared" si="12"/>
        <v>0.14285714285714285</v>
      </c>
      <c r="F60" s="406">
        <f t="shared" si="13"/>
        <v>0</v>
      </c>
      <c r="G60" s="400" t="s">
        <v>92</v>
      </c>
      <c r="H60" s="401" t="s">
        <v>92</v>
      </c>
      <c r="I60" s="398">
        <f t="shared" si="14"/>
        <v>0.85714285714285721</v>
      </c>
      <c r="J60" s="402">
        <f t="shared" si="15"/>
        <v>0</v>
      </c>
      <c r="K60" s="398">
        <f t="shared" si="16"/>
        <v>0</v>
      </c>
      <c r="L60" s="290"/>
      <c r="M60" s="290"/>
      <c r="N60" s="290"/>
      <c r="O60" s="320"/>
      <c r="P60" s="290"/>
      <c r="Q60" s="290"/>
    </row>
    <row r="61" spans="1:17">
      <c r="A61" s="290"/>
      <c r="B61" s="407">
        <v>6</v>
      </c>
      <c r="C61" s="391">
        <f t="shared" si="18"/>
        <v>8500000</v>
      </c>
      <c r="D61" s="405">
        <f t="shared" si="17"/>
        <v>8500000</v>
      </c>
      <c r="E61" s="398">
        <f t="shared" si="12"/>
        <v>0.14285714285714285</v>
      </c>
      <c r="F61" s="406">
        <f t="shared" si="13"/>
        <v>0</v>
      </c>
      <c r="G61" s="400" t="s">
        <v>92</v>
      </c>
      <c r="H61" s="401" t="s">
        <v>92</v>
      </c>
      <c r="I61" s="398">
        <f t="shared" si="14"/>
        <v>0.85714285714285721</v>
      </c>
      <c r="J61" s="402">
        <f t="shared" si="15"/>
        <v>0</v>
      </c>
      <c r="K61" s="398">
        <f t="shared" si="16"/>
        <v>0</v>
      </c>
      <c r="L61" s="290"/>
      <c r="M61" s="290"/>
      <c r="N61" s="290"/>
      <c r="O61" s="320"/>
      <c r="P61" s="290"/>
      <c r="Q61" s="290"/>
    </row>
    <row r="62" spans="1:17">
      <c r="A62" s="290"/>
      <c r="B62" s="407">
        <v>7</v>
      </c>
      <c r="C62" s="391">
        <f t="shared" si="18"/>
        <v>9500000</v>
      </c>
      <c r="D62" s="405">
        <f t="shared" si="17"/>
        <v>9500000</v>
      </c>
      <c r="E62" s="398">
        <f t="shared" si="12"/>
        <v>0.14285714285714285</v>
      </c>
      <c r="F62" s="406">
        <f t="shared" si="13"/>
        <v>0</v>
      </c>
      <c r="G62" s="400" t="s">
        <v>92</v>
      </c>
      <c r="H62" s="401" t="s">
        <v>92</v>
      </c>
      <c r="I62" s="398">
        <f t="shared" si="14"/>
        <v>0.85714285714285721</v>
      </c>
      <c r="J62" s="402">
        <f t="shared" si="15"/>
        <v>0</v>
      </c>
      <c r="K62" s="398">
        <f t="shared" si="16"/>
        <v>0</v>
      </c>
      <c r="L62" s="290"/>
      <c r="M62" s="290"/>
      <c r="N62" s="290"/>
      <c r="O62" s="320"/>
      <c r="P62" s="290"/>
      <c r="Q62" s="290"/>
    </row>
    <row r="63" spans="1:17">
      <c r="A63" s="290"/>
      <c r="B63" s="407">
        <v>8</v>
      </c>
      <c r="C63" s="391">
        <f t="shared" si="18"/>
        <v>10500000</v>
      </c>
      <c r="D63" s="405">
        <f t="shared" si="17"/>
        <v>10500000</v>
      </c>
      <c r="E63" s="398">
        <f t="shared" si="12"/>
        <v>0.14285714285714285</v>
      </c>
      <c r="F63" s="406">
        <f t="shared" si="13"/>
        <v>0</v>
      </c>
      <c r="G63" s="400" t="s">
        <v>92</v>
      </c>
      <c r="H63" s="401" t="s">
        <v>92</v>
      </c>
      <c r="I63" s="398">
        <f t="shared" si="14"/>
        <v>0.85714285714285721</v>
      </c>
      <c r="J63" s="402">
        <f t="shared" si="15"/>
        <v>0</v>
      </c>
      <c r="K63" s="398">
        <f t="shared" si="16"/>
        <v>0</v>
      </c>
      <c r="L63" s="290"/>
      <c r="M63" s="290"/>
      <c r="N63" s="290"/>
      <c r="O63" s="320"/>
      <c r="P63" s="290"/>
      <c r="Q63" s="290"/>
    </row>
    <row r="64" spans="1:17">
      <c r="A64" s="290"/>
      <c r="B64" s="407">
        <v>9</v>
      </c>
      <c r="C64" s="391">
        <f t="shared" si="18"/>
        <v>11500000</v>
      </c>
      <c r="D64" s="405">
        <f t="shared" si="17"/>
        <v>11500000</v>
      </c>
      <c r="E64" s="398">
        <f t="shared" si="12"/>
        <v>0.14285714285714285</v>
      </c>
      <c r="F64" s="406">
        <f t="shared" si="13"/>
        <v>0</v>
      </c>
      <c r="G64" s="400" t="s">
        <v>92</v>
      </c>
      <c r="H64" s="401" t="s">
        <v>92</v>
      </c>
      <c r="I64" s="398">
        <f t="shared" si="14"/>
        <v>0.85714285714285721</v>
      </c>
      <c r="J64" s="402">
        <f t="shared" si="15"/>
        <v>0</v>
      </c>
      <c r="K64" s="398">
        <f t="shared" si="16"/>
        <v>0</v>
      </c>
      <c r="L64" s="290"/>
      <c r="M64" s="290"/>
      <c r="N64" s="290"/>
      <c r="O64" s="320"/>
      <c r="P64" s="290"/>
      <c r="Q64" s="290"/>
    </row>
    <row r="65" spans="1:17">
      <c r="A65" s="290"/>
      <c r="B65" s="407">
        <v>10</v>
      </c>
      <c r="C65" s="391">
        <f t="shared" si="18"/>
        <v>12500000</v>
      </c>
      <c r="D65" s="405">
        <f t="shared" si="17"/>
        <v>12500000</v>
      </c>
      <c r="E65" s="398">
        <f t="shared" si="12"/>
        <v>0.14285714285714285</v>
      </c>
      <c r="F65" s="406">
        <f t="shared" si="13"/>
        <v>0</v>
      </c>
      <c r="G65" s="400" t="s">
        <v>92</v>
      </c>
      <c r="H65" s="401" t="s">
        <v>92</v>
      </c>
      <c r="I65" s="398">
        <f t="shared" si="14"/>
        <v>0.85714285714285721</v>
      </c>
      <c r="J65" s="402">
        <f t="shared" si="15"/>
        <v>0</v>
      </c>
      <c r="K65" s="398">
        <f t="shared" si="16"/>
        <v>0</v>
      </c>
      <c r="L65" s="290"/>
      <c r="M65" s="290"/>
      <c r="N65" s="290"/>
      <c r="O65" s="320"/>
      <c r="P65" s="290"/>
      <c r="Q65" s="290"/>
    </row>
    <row r="66" spans="1:17">
      <c r="A66" s="290"/>
      <c r="B66" s="408"/>
      <c r="C66" s="409"/>
      <c r="D66" s="410"/>
      <c r="E66" s="410"/>
      <c r="F66" s="410"/>
      <c r="G66" s="411"/>
      <c r="H66" s="411"/>
      <c r="I66" s="410"/>
      <c r="J66" s="410"/>
      <c r="K66" s="412"/>
      <c r="L66" s="290"/>
      <c r="M66" s="290"/>
      <c r="N66" s="290"/>
      <c r="O66" s="320"/>
      <c r="P66" s="290"/>
      <c r="Q66" s="290"/>
    </row>
    <row r="67" spans="1:17">
      <c r="A67" s="273"/>
      <c r="B67" s="385" t="s">
        <v>86</v>
      </c>
      <c r="C67" s="386"/>
      <c r="D67" s="387"/>
      <c r="E67" s="387"/>
      <c r="F67" s="387"/>
      <c r="G67" s="386"/>
      <c r="H67" s="388"/>
      <c r="I67" s="387"/>
      <c r="J67" s="387"/>
      <c r="K67" s="389"/>
      <c r="L67" s="273"/>
      <c r="M67" s="273"/>
      <c r="N67" s="273"/>
      <c r="O67" s="275"/>
      <c r="P67" s="273"/>
      <c r="Q67" s="273"/>
    </row>
    <row r="68" spans="1:17">
      <c r="A68" s="290"/>
      <c r="B68" s="631" t="s">
        <v>121</v>
      </c>
      <c r="C68" s="555" t="s">
        <v>122</v>
      </c>
      <c r="D68" s="556"/>
      <c r="E68" s="557">
        <f>VLOOKUP(I19,B56:K65,4)</f>
        <v>0.14285714285714285</v>
      </c>
      <c r="F68" s="557">
        <f>VLOOKUP(I19,B56:K65,5)</f>
        <v>0</v>
      </c>
      <c r="G68" s="557"/>
      <c r="H68" s="557"/>
      <c r="I68" s="557">
        <f>VLOOKUP(I19,B56:K65,8)</f>
        <v>0.85714285714285721</v>
      </c>
      <c r="J68" s="557">
        <f>VLOOKUP(I19,B56:K65,9)</f>
        <v>0</v>
      </c>
      <c r="K68" s="557">
        <f>VLOOKUP(I19,B56:K65,10)</f>
        <v>0</v>
      </c>
      <c r="L68" s="390">
        <f>SUM(E68:K68)</f>
        <v>1</v>
      </c>
      <c r="M68" s="290"/>
      <c r="N68" s="290"/>
      <c r="O68" s="320"/>
      <c r="P68" s="290"/>
      <c r="Q68" s="290"/>
    </row>
    <row r="69" spans="1:17">
      <c r="A69" s="290"/>
      <c r="B69" s="632"/>
      <c r="C69" s="549" t="s">
        <v>123</v>
      </c>
      <c r="D69" s="369" t="s">
        <v>123</v>
      </c>
      <c r="E69" s="369" t="s">
        <v>84</v>
      </c>
      <c r="F69" s="369" t="s">
        <v>85</v>
      </c>
      <c r="G69" s="340" t="s">
        <v>86</v>
      </c>
      <c r="H69" s="340" t="s">
        <v>87</v>
      </c>
      <c r="I69" s="369" t="s">
        <v>125</v>
      </c>
      <c r="J69" s="369" t="str">
        <f>J54</f>
        <v>Mgt Options</v>
      </c>
      <c r="K69" s="369" t="s">
        <v>126</v>
      </c>
      <c r="L69" s="290"/>
      <c r="M69" s="290"/>
      <c r="N69" s="290"/>
      <c r="O69" s="320"/>
      <c r="P69" s="290"/>
      <c r="Q69" s="290"/>
    </row>
    <row r="70" spans="1:17">
      <c r="A70" s="290"/>
      <c r="B70" s="632"/>
      <c r="C70" s="549" t="s">
        <v>99</v>
      </c>
      <c r="D70" s="369" t="s">
        <v>101</v>
      </c>
      <c r="E70" s="369" t="s">
        <v>106</v>
      </c>
      <c r="F70" s="369" t="s">
        <v>106</v>
      </c>
      <c r="G70" s="340" t="s">
        <v>106</v>
      </c>
      <c r="H70" s="340" t="s">
        <v>106</v>
      </c>
      <c r="I70" s="369" t="s">
        <v>106</v>
      </c>
      <c r="J70" s="369" t="s">
        <v>126</v>
      </c>
      <c r="K70" s="369" t="s">
        <v>124</v>
      </c>
      <c r="L70" s="290"/>
      <c r="M70" s="290"/>
      <c r="N70" s="290"/>
      <c r="O70" s="320"/>
      <c r="P70" s="290"/>
      <c r="Q70" s="290"/>
    </row>
    <row r="71" spans="1:17">
      <c r="A71" s="290"/>
      <c r="B71" s="413">
        <v>1</v>
      </c>
      <c r="C71" s="404">
        <f>D56</f>
        <v>3500000</v>
      </c>
      <c r="D71" s="405">
        <f t="shared" ref="D71:D80" si="19">SUM(C71+$K$14)</f>
        <v>3500000</v>
      </c>
      <c r="E71" s="398">
        <f t="shared" ref="E71:E80" si="20">SUM(1-G71)*$E$68</f>
        <v>0.14285714285714285</v>
      </c>
      <c r="F71" s="406">
        <f t="shared" ref="F71:F80" si="21">SUM(1-G71)*$F$68</f>
        <v>0</v>
      </c>
      <c r="G71" s="400">
        <f t="shared" ref="G71:G80" si="22">SUM($K$14/D71)</f>
        <v>0</v>
      </c>
      <c r="H71" s="401" t="s">
        <v>92</v>
      </c>
      <c r="I71" s="398">
        <f t="shared" ref="I71:I80" si="23">SUM(1-G71)*$I$68</f>
        <v>0.85714285714285721</v>
      </c>
      <c r="J71" s="406">
        <f t="shared" ref="J71:J80" si="24">SUM(1-G71)*$J$68</f>
        <v>0</v>
      </c>
      <c r="K71" s="554">
        <f t="shared" ref="K71:K80" si="25">SUM(1-G71)*$K$68</f>
        <v>0</v>
      </c>
      <c r="L71" s="290"/>
      <c r="M71" s="290"/>
      <c r="N71" s="290"/>
      <c r="O71" s="320"/>
      <c r="P71" s="290"/>
      <c r="Q71" s="290"/>
    </row>
    <row r="72" spans="1:17">
      <c r="A72" s="290"/>
      <c r="B72" s="413">
        <v>2</v>
      </c>
      <c r="C72" s="391">
        <f>SUM(C71+5000000)</f>
        <v>8500000</v>
      </c>
      <c r="D72" s="405">
        <f t="shared" si="19"/>
        <v>8500000</v>
      </c>
      <c r="E72" s="398">
        <f t="shared" si="20"/>
        <v>0.14285714285714285</v>
      </c>
      <c r="F72" s="406">
        <f t="shared" si="21"/>
        <v>0</v>
      </c>
      <c r="G72" s="400">
        <f t="shared" si="22"/>
        <v>0</v>
      </c>
      <c r="H72" s="401" t="s">
        <v>92</v>
      </c>
      <c r="I72" s="398">
        <f t="shared" si="23"/>
        <v>0.85714285714285721</v>
      </c>
      <c r="J72" s="402">
        <f t="shared" si="24"/>
        <v>0</v>
      </c>
      <c r="K72" s="398">
        <f t="shared" si="25"/>
        <v>0</v>
      </c>
      <c r="L72" s="290"/>
      <c r="M72" s="290"/>
      <c r="N72" s="290"/>
      <c r="O72" s="320"/>
      <c r="P72" s="290"/>
      <c r="Q72" s="290"/>
    </row>
    <row r="73" spans="1:17">
      <c r="A73" s="290"/>
      <c r="B73" s="413">
        <v>3</v>
      </c>
      <c r="C73" s="391">
        <f t="shared" ref="C73:C80" si="26">SUM(C72+5000000)</f>
        <v>13500000</v>
      </c>
      <c r="D73" s="405">
        <f t="shared" si="19"/>
        <v>13500000</v>
      </c>
      <c r="E73" s="398">
        <f t="shared" si="20"/>
        <v>0.14285714285714285</v>
      </c>
      <c r="F73" s="406">
        <f t="shared" si="21"/>
        <v>0</v>
      </c>
      <c r="G73" s="400">
        <f t="shared" si="22"/>
        <v>0</v>
      </c>
      <c r="H73" s="401" t="s">
        <v>92</v>
      </c>
      <c r="I73" s="398">
        <f t="shared" si="23"/>
        <v>0.85714285714285721</v>
      </c>
      <c r="J73" s="402">
        <f t="shared" si="24"/>
        <v>0</v>
      </c>
      <c r="K73" s="398">
        <f t="shared" si="25"/>
        <v>0</v>
      </c>
      <c r="L73" s="290"/>
      <c r="M73" s="290"/>
      <c r="N73" s="290"/>
      <c r="O73" s="320"/>
      <c r="P73" s="290"/>
      <c r="Q73" s="290"/>
    </row>
    <row r="74" spans="1:17">
      <c r="A74" s="290"/>
      <c r="B74" s="413">
        <v>4</v>
      </c>
      <c r="C74" s="391">
        <f t="shared" si="26"/>
        <v>18500000</v>
      </c>
      <c r="D74" s="405">
        <f t="shared" si="19"/>
        <v>18500000</v>
      </c>
      <c r="E74" s="398">
        <f t="shared" si="20"/>
        <v>0.14285714285714285</v>
      </c>
      <c r="F74" s="406">
        <f t="shared" si="21"/>
        <v>0</v>
      </c>
      <c r="G74" s="400">
        <f t="shared" si="22"/>
        <v>0</v>
      </c>
      <c r="H74" s="401" t="s">
        <v>92</v>
      </c>
      <c r="I74" s="398">
        <f t="shared" si="23"/>
        <v>0.85714285714285721</v>
      </c>
      <c r="J74" s="402">
        <f t="shared" si="24"/>
        <v>0</v>
      </c>
      <c r="K74" s="398">
        <f t="shared" si="25"/>
        <v>0</v>
      </c>
      <c r="L74" s="290"/>
      <c r="M74" s="290"/>
      <c r="N74" s="290"/>
      <c r="O74" s="320"/>
      <c r="P74" s="290"/>
      <c r="Q74" s="290"/>
    </row>
    <row r="75" spans="1:17">
      <c r="A75" s="290"/>
      <c r="B75" s="413">
        <v>5</v>
      </c>
      <c r="C75" s="391">
        <f t="shared" si="26"/>
        <v>23500000</v>
      </c>
      <c r="D75" s="405">
        <f t="shared" si="19"/>
        <v>23500000</v>
      </c>
      <c r="E75" s="398">
        <f t="shared" si="20"/>
        <v>0.14285714285714285</v>
      </c>
      <c r="F75" s="406">
        <f t="shared" si="21"/>
        <v>0</v>
      </c>
      <c r="G75" s="400">
        <f t="shared" si="22"/>
        <v>0</v>
      </c>
      <c r="H75" s="401" t="s">
        <v>92</v>
      </c>
      <c r="I75" s="398">
        <f t="shared" si="23"/>
        <v>0.85714285714285721</v>
      </c>
      <c r="J75" s="402">
        <f t="shared" si="24"/>
        <v>0</v>
      </c>
      <c r="K75" s="398">
        <f t="shared" si="25"/>
        <v>0</v>
      </c>
      <c r="L75" s="290"/>
      <c r="M75" s="290"/>
      <c r="N75" s="290"/>
      <c r="O75" s="320"/>
      <c r="P75" s="290"/>
      <c r="Q75" s="290"/>
    </row>
    <row r="76" spans="1:17">
      <c r="A76" s="290"/>
      <c r="B76" s="413">
        <v>6</v>
      </c>
      <c r="C76" s="391">
        <f t="shared" si="26"/>
        <v>28500000</v>
      </c>
      <c r="D76" s="405">
        <f t="shared" si="19"/>
        <v>28500000</v>
      </c>
      <c r="E76" s="398">
        <f t="shared" si="20"/>
        <v>0.14285714285714285</v>
      </c>
      <c r="F76" s="406">
        <f t="shared" si="21"/>
        <v>0</v>
      </c>
      <c r="G76" s="400">
        <f t="shared" si="22"/>
        <v>0</v>
      </c>
      <c r="H76" s="401"/>
      <c r="I76" s="398">
        <f t="shared" si="23"/>
        <v>0.85714285714285721</v>
      </c>
      <c r="J76" s="402">
        <f t="shared" si="24"/>
        <v>0</v>
      </c>
      <c r="K76" s="398">
        <f t="shared" si="25"/>
        <v>0</v>
      </c>
      <c r="L76" s="290"/>
      <c r="M76" s="290"/>
      <c r="N76" s="290"/>
      <c r="O76" s="320"/>
      <c r="P76" s="290"/>
      <c r="Q76" s="290"/>
    </row>
    <row r="77" spans="1:17">
      <c r="A77" s="290"/>
      <c r="B77" s="413">
        <v>7</v>
      </c>
      <c r="C77" s="391">
        <f t="shared" si="26"/>
        <v>33500000</v>
      </c>
      <c r="D77" s="405">
        <f t="shared" si="19"/>
        <v>33500000</v>
      </c>
      <c r="E77" s="398">
        <f t="shared" si="20"/>
        <v>0.14285714285714285</v>
      </c>
      <c r="F77" s="406">
        <f t="shared" si="21"/>
        <v>0</v>
      </c>
      <c r="G77" s="400">
        <f t="shared" si="22"/>
        <v>0</v>
      </c>
      <c r="H77" s="401"/>
      <c r="I77" s="398">
        <f t="shared" si="23"/>
        <v>0.85714285714285721</v>
      </c>
      <c r="J77" s="402">
        <f t="shared" si="24"/>
        <v>0</v>
      </c>
      <c r="K77" s="398">
        <f t="shared" si="25"/>
        <v>0</v>
      </c>
      <c r="L77" s="290"/>
      <c r="M77" s="290"/>
      <c r="N77" s="290"/>
      <c r="O77" s="320"/>
      <c r="P77" s="290"/>
      <c r="Q77" s="290"/>
    </row>
    <row r="78" spans="1:17">
      <c r="A78" s="290"/>
      <c r="B78" s="413">
        <v>8</v>
      </c>
      <c r="C78" s="391">
        <f t="shared" si="26"/>
        <v>38500000</v>
      </c>
      <c r="D78" s="405">
        <f t="shared" si="19"/>
        <v>38500000</v>
      </c>
      <c r="E78" s="398">
        <f t="shared" si="20"/>
        <v>0.14285714285714285</v>
      </c>
      <c r="F78" s="406">
        <f t="shared" si="21"/>
        <v>0</v>
      </c>
      <c r="G78" s="400">
        <f t="shared" si="22"/>
        <v>0</v>
      </c>
      <c r="H78" s="401"/>
      <c r="I78" s="398">
        <f t="shared" si="23"/>
        <v>0.85714285714285721</v>
      </c>
      <c r="J78" s="402">
        <f t="shared" si="24"/>
        <v>0</v>
      </c>
      <c r="K78" s="398">
        <f t="shared" si="25"/>
        <v>0</v>
      </c>
      <c r="L78" s="290"/>
      <c r="M78" s="290"/>
      <c r="N78" s="290"/>
      <c r="O78" s="320"/>
      <c r="P78" s="290"/>
      <c r="Q78" s="290"/>
    </row>
    <row r="79" spans="1:17">
      <c r="A79" s="290"/>
      <c r="B79" s="413">
        <v>9</v>
      </c>
      <c r="C79" s="391">
        <f t="shared" si="26"/>
        <v>43500000</v>
      </c>
      <c r="D79" s="405">
        <f t="shared" si="19"/>
        <v>43500000</v>
      </c>
      <c r="E79" s="398">
        <f t="shared" si="20"/>
        <v>0.14285714285714285</v>
      </c>
      <c r="F79" s="406">
        <f t="shared" si="21"/>
        <v>0</v>
      </c>
      <c r="G79" s="400">
        <f t="shared" si="22"/>
        <v>0</v>
      </c>
      <c r="H79" s="401"/>
      <c r="I79" s="398">
        <f t="shared" si="23"/>
        <v>0.85714285714285721</v>
      </c>
      <c r="J79" s="402">
        <f t="shared" si="24"/>
        <v>0</v>
      </c>
      <c r="K79" s="398">
        <f t="shared" si="25"/>
        <v>0</v>
      </c>
      <c r="L79" s="290"/>
      <c r="M79" s="290"/>
      <c r="N79" s="290"/>
      <c r="O79" s="320"/>
      <c r="P79" s="290"/>
      <c r="Q79" s="290"/>
    </row>
    <row r="80" spans="1:17">
      <c r="A80" s="290"/>
      <c r="B80" s="413">
        <v>10</v>
      </c>
      <c r="C80" s="391">
        <f t="shared" si="26"/>
        <v>48500000</v>
      </c>
      <c r="D80" s="405">
        <f t="shared" si="19"/>
        <v>48500000</v>
      </c>
      <c r="E80" s="398">
        <f t="shared" si="20"/>
        <v>0.14285714285714285</v>
      </c>
      <c r="F80" s="406">
        <f t="shared" si="21"/>
        <v>0</v>
      </c>
      <c r="G80" s="400">
        <f t="shared" si="22"/>
        <v>0</v>
      </c>
      <c r="H80" s="401"/>
      <c r="I80" s="398">
        <f t="shared" si="23"/>
        <v>0.85714285714285721</v>
      </c>
      <c r="J80" s="402">
        <f t="shared" si="24"/>
        <v>0</v>
      </c>
      <c r="K80" s="398">
        <f t="shared" si="25"/>
        <v>0</v>
      </c>
      <c r="L80" s="290"/>
      <c r="M80" s="290"/>
      <c r="N80" s="290"/>
      <c r="O80" s="320"/>
      <c r="P80" s="290"/>
      <c r="Q80" s="290"/>
    </row>
    <row r="81" spans="1:17">
      <c r="A81" s="290"/>
      <c r="B81" s="290"/>
      <c r="C81" s="319"/>
      <c r="D81" s="290"/>
      <c r="E81" s="290"/>
      <c r="F81" s="290"/>
      <c r="G81" s="403"/>
      <c r="H81" s="403"/>
      <c r="I81" s="290"/>
      <c r="J81" s="290"/>
      <c r="K81" s="290"/>
      <c r="L81" s="290"/>
      <c r="M81" s="290"/>
      <c r="N81" s="290"/>
      <c r="O81" s="320"/>
      <c r="P81" s="290"/>
      <c r="Q81" s="290"/>
    </row>
    <row r="82" spans="1:17">
      <c r="A82" s="273"/>
      <c r="B82" s="385" t="s">
        <v>87</v>
      </c>
      <c r="C82" s="386"/>
      <c r="D82" s="387"/>
      <c r="E82" s="387"/>
      <c r="F82" s="387"/>
      <c r="G82" s="386"/>
      <c r="H82" s="388"/>
      <c r="I82" s="387"/>
      <c r="J82" s="387"/>
      <c r="K82" s="389"/>
      <c r="L82" s="273"/>
      <c r="M82" s="273"/>
      <c r="N82" s="273"/>
      <c r="O82" s="275"/>
      <c r="P82" s="273"/>
      <c r="Q82" s="273"/>
    </row>
    <row r="83" spans="1:17">
      <c r="A83" s="290"/>
      <c r="B83" s="624" t="s">
        <v>121</v>
      </c>
      <c r="C83" s="558" t="s">
        <v>122</v>
      </c>
      <c r="D83" s="558"/>
      <c r="E83" s="559">
        <f>VLOOKUP(K19,B71:K80,4)</f>
        <v>0.14285714285714285</v>
      </c>
      <c r="F83" s="559">
        <f>VLOOKUP(K19,B71:K80,5)</f>
        <v>0</v>
      </c>
      <c r="G83" s="559">
        <f>VLOOKUP(K19,B71:K80,6)</f>
        <v>0</v>
      </c>
      <c r="H83" s="559"/>
      <c r="I83" s="559">
        <f>VLOOKUP(K19,B71:K80,8)</f>
        <v>0.85714285714285721</v>
      </c>
      <c r="J83" s="559">
        <f>VLOOKUP(K19,B71:K80,9)</f>
        <v>0</v>
      </c>
      <c r="K83" s="559">
        <f>VLOOKUP(K19,B71:K80,10)</f>
        <v>0</v>
      </c>
      <c r="L83" s="390">
        <f>SUM(E83:K83)</f>
        <v>1</v>
      </c>
      <c r="M83" s="290"/>
      <c r="N83" s="290"/>
      <c r="O83" s="320"/>
      <c r="P83" s="290"/>
      <c r="Q83" s="290"/>
    </row>
    <row r="84" spans="1:17">
      <c r="A84" s="290"/>
      <c r="B84" s="625"/>
      <c r="C84" s="549" t="s">
        <v>123</v>
      </c>
      <c r="D84" s="549" t="s">
        <v>123</v>
      </c>
      <c r="E84" s="549" t="s">
        <v>84</v>
      </c>
      <c r="F84" s="549" t="s">
        <v>85</v>
      </c>
      <c r="G84" s="560" t="s">
        <v>86</v>
      </c>
      <c r="H84" s="560" t="s">
        <v>87</v>
      </c>
      <c r="I84" s="549" t="s">
        <v>125</v>
      </c>
      <c r="J84" s="549" t="str">
        <f>J69</f>
        <v>Mgt Options</v>
      </c>
      <c r="K84" s="549" t="s">
        <v>126</v>
      </c>
      <c r="L84" s="290"/>
      <c r="M84" s="290"/>
      <c r="N84" s="290"/>
      <c r="O84" s="320"/>
      <c r="P84" s="290"/>
      <c r="Q84" s="290"/>
    </row>
    <row r="85" spans="1:17">
      <c r="A85" s="290"/>
      <c r="B85" s="625"/>
      <c r="C85" s="549" t="s">
        <v>99</v>
      </c>
      <c r="D85" s="549" t="s">
        <v>101</v>
      </c>
      <c r="E85" s="549" t="s">
        <v>106</v>
      </c>
      <c r="F85" s="549" t="s">
        <v>106</v>
      </c>
      <c r="G85" s="560" t="s">
        <v>106</v>
      </c>
      <c r="H85" s="560" t="s">
        <v>106</v>
      </c>
      <c r="I85" s="549" t="s">
        <v>106</v>
      </c>
      <c r="J85" s="549" t="s">
        <v>126</v>
      </c>
      <c r="K85" s="549" t="s">
        <v>124</v>
      </c>
      <c r="L85" s="290"/>
      <c r="M85" s="290"/>
      <c r="N85" s="290"/>
      <c r="O85" s="320"/>
      <c r="P85" s="290"/>
      <c r="Q85" s="290"/>
    </row>
    <row r="86" spans="1:17">
      <c r="A86" s="290"/>
      <c r="B86" s="414">
        <v>1</v>
      </c>
      <c r="C86" s="404">
        <f>D71</f>
        <v>3500000</v>
      </c>
      <c r="D86" s="405">
        <f t="shared" ref="D86:D95" si="27">SUM(C86+$M$14)</f>
        <v>3500000</v>
      </c>
      <c r="E86" s="398">
        <f t="shared" ref="E86:E95" si="28">SUM(1-H86)*$E$83</f>
        <v>0.14285714285714285</v>
      </c>
      <c r="F86" s="406">
        <f t="shared" ref="F86:F95" si="29">SUM(1-H86)*$F$83</f>
        <v>0</v>
      </c>
      <c r="G86" s="400">
        <f t="shared" ref="G86:G95" si="30">SUM(1-H86)*$G$83</f>
        <v>0</v>
      </c>
      <c r="H86" s="401">
        <f t="shared" ref="H86:H95" si="31">SUM($M$14/D86)</f>
        <v>0</v>
      </c>
      <c r="I86" s="398">
        <f t="shared" ref="I86:I95" si="32">SUM(1-H86)*$I$83</f>
        <v>0.85714285714285721</v>
      </c>
      <c r="J86" s="406">
        <f t="shared" ref="J86:J95" si="33">SUM(1-H86)*$J$83</f>
        <v>0</v>
      </c>
      <c r="K86" s="554">
        <f t="shared" ref="K86:K95" si="34">SUM(1-H86)*$K$83</f>
        <v>0</v>
      </c>
      <c r="L86" s="290"/>
      <c r="M86" s="290"/>
      <c r="N86" s="290"/>
      <c r="O86" s="320"/>
      <c r="P86" s="290"/>
      <c r="Q86" s="290"/>
    </row>
    <row r="87" spans="1:17">
      <c r="A87" s="290"/>
      <c r="B87" s="414">
        <v>2</v>
      </c>
      <c r="C87" s="391">
        <f>SUM(C86+5000000)</f>
        <v>8500000</v>
      </c>
      <c r="D87" s="405">
        <f t="shared" si="27"/>
        <v>8500000</v>
      </c>
      <c r="E87" s="398">
        <f t="shared" si="28"/>
        <v>0.14285714285714285</v>
      </c>
      <c r="F87" s="406">
        <f t="shared" si="29"/>
        <v>0</v>
      </c>
      <c r="G87" s="400">
        <f t="shared" si="30"/>
        <v>0</v>
      </c>
      <c r="H87" s="401">
        <f t="shared" si="31"/>
        <v>0</v>
      </c>
      <c r="I87" s="398">
        <f t="shared" si="32"/>
        <v>0.85714285714285721</v>
      </c>
      <c r="J87" s="402">
        <f t="shared" si="33"/>
        <v>0</v>
      </c>
      <c r="K87" s="398">
        <f t="shared" si="34"/>
        <v>0</v>
      </c>
      <c r="L87" s="290"/>
      <c r="M87" s="290"/>
      <c r="N87" s="290"/>
      <c r="O87" s="320"/>
      <c r="P87" s="290"/>
      <c r="Q87" s="290"/>
    </row>
    <row r="88" spans="1:17">
      <c r="A88" s="290"/>
      <c r="B88" s="414">
        <v>3</v>
      </c>
      <c r="C88" s="391">
        <f t="shared" ref="C88:C95" si="35">SUM(C87+5000000)</f>
        <v>13500000</v>
      </c>
      <c r="D88" s="405">
        <f t="shared" si="27"/>
        <v>13500000</v>
      </c>
      <c r="E88" s="398">
        <f t="shared" si="28"/>
        <v>0.14285714285714285</v>
      </c>
      <c r="F88" s="406">
        <f t="shared" si="29"/>
        <v>0</v>
      </c>
      <c r="G88" s="400">
        <f t="shared" si="30"/>
        <v>0</v>
      </c>
      <c r="H88" s="401">
        <f t="shared" si="31"/>
        <v>0</v>
      </c>
      <c r="I88" s="398">
        <f t="shared" si="32"/>
        <v>0.85714285714285721</v>
      </c>
      <c r="J88" s="402">
        <f t="shared" si="33"/>
        <v>0</v>
      </c>
      <c r="K88" s="398">
        <f t="shared" si="34"/>
        <v>0</v>
      </c>
      <c r="L88" s="290"/>
      <c r="M88" s="290"/>
      <c r="N88" s="290"/>
      <c r="O88" s="320"/>
      <c r="P88" s="290"/>
      <c r="Q88" s="290"/>
    </row>
    <row r="89" spans="1:17">
      <c r="A89" s="290"/>
      <c r="B89" s="414">
        <v>4</v>
      </c>
      <c r="C89" s="391">
        <f t="shared" si="35"/>
        <v>18500000</v>
      </c>
      <c r="D89" s="405">
        <f t="shared" si="27"/>
        <v>18500000</v>
      </c>
      <c r="E89" s="398">
        <f t="shared" si="28"/>
        <v>0.14285714285714285</v>
      </c>
      <c r="F89" s="406">
        <f t="shared" si="29"/>
        <v>0</v>
      </c>
      <c r="G89" s="400">
        <f t="shared" si="30"/>
        <v>0</v>
      </c>
      <c r="H89" s="401">
        <f t="shared" si="31"/>
        <v>0</v>
      </c>
      <c r="I89" s="398">
        <f t="shared" si="32"/>
        <v>0.85714285714285721</v>
      </c>
      <c r="J89" s="402">
        <f t="shared" si="33"/>
        <v>0</v>
      </c>
      <c r="K89" s="398">
        <f t="shared" si="34"/>
        <v>0</v>
      </c>
      <c r="L89" s="290"/>
      <c r="M89" s="290"/>
      <c r="N89" s="290"/>
      <c r="O89" s="320"/>
      <c r="P89" s="290"/>
      <c r="Q89" s="290"/>
    </row>
    <row r="90" spans="1:17">
      <c r="A90" s="290"/>
      <c r="B90" s="414">
        <v>5</v>
      </c>
      <c r="C90" s="391">
        <f t="shared" si="35"/>
        <v>23500000</v>
      </c>
      <c r="D90" s="405">
        <f t="shared" si="27"/>
        <v>23500000</v>
      </c>
      <c r="E90" s="398">
        <f t="shared" si="28"/>
        <v>0.14285714285714285</v>
      </c>
      <c r="F90" s="406">
        <f t="shared" si="29"/>
        <v>0</v>
      </c>
      <c r="G90" s="400">
        <f t="shared" si="30"/>
        <v>0</v>
      </c>
      <c r="H90" s="401">
        <f t="shared" si="31"/>
        <v>0</v>
      </c>
      <c r="I90" s="398">
        <f t="shared" si="32"/>
        <v>0.85714285714285721</v>
      </c>
      <c r="J90" s="402">
        <f t="shared" si="33"/>
        <v>0</v>
      </c>
      <c r="K90" s="398">
        <f t="shared" si="34"/>
        <v>0</v>
      </c>
      <c r="L90" s="290"/>
      <c r="M90" s="290"/>
      <c r="N90" s="290"/>
      <c r="O90" s="320"/>
      <c r="P90" s="290"/>
      <c r="Q90" s="290"/>
    </row>
    <row r="91" spans="1:17">
      <c r="A91" s="290"/>
      <c r="B91" s="414">
        <v>6</v>
      </c>
      <c r="C91" s="391">
        <f t="shared" si="35"/>
        <v>28500000</v>
      </c>
      <c r="D91" s="405">
        <f t="shared" si="27"/>
        <v>28500000</v>
      </c>
      <c r="E91" s="398">
        <f t="shared" si="28"/>
        <v>0.14285714285714285</v>
      </c>
      <c r="F91" s="406">
        <f t="shared" si="29"/>
        <v>0</v>
      </c>
      <c r="G91" s="400">
        <f t="shared" si="30"/>
        <v>0</v>
      </c>
      <c r="H91" s="401">
        <f t="shared" si="31"/>
        <v>0</v>
      </c>
      <c r="I91" s="398">
        <f t="shared" si="32"/>
        <v>0.85714285714285721</v>
      </c>
      <c r="J91" s="402">
        <f t="shared" si="33"/>
        <v>0</v>
      </c>
      <c r="K91" s="398">
        <f t="shared" si="34"/>
        <v>0</v>
      </c>
      <c r="L91" s="290"/>
      <c r="M91" s="290"/>
      <c r="N91" s="290"/>
      <c r="O91" s="320"/>
      <c r="P91" s="290"/>
      <c r="Q91" s="290"/>
    </row>
    <row r="92" spans="1:17">
      <c r="A92" s="290"/>
      <c r="B92" s="414">
        <v>7</v>
      </c>
      <c r="C92" s="391">
        <f t="shared" si="35"/>
        <v>33500000</v>
      </c>
      <c r="D92" s="405">
        <f t="shared" si="27"/>
        <v>33500000</v>
      </c>
      <c r="E92" s="398">
        <f t="shared" si="28"/>
        <v>0.14285714285714285</v>
      </c>
      <c r="F92" s="406">
        <f t="shared" si="29"/>
        <v>0</v>
      </c>
      <c r="G92" s="400">
        <f t="shared" si="30"/>
        <v>0</v>
      </c>
      <c r="H92" s="401">
        <f t="shared" si="31"/>
        <v>0</v>
      </c>
      <c r="I92" s="398">
        <f t="shared" si="32"/>
        <v>0.85714285714285721</v>
      </c>
      <c r="J92" s="402">
        <f t="shared" si="33"/>
        <v>0</v>
      </c>
      <c r="K92" s="398">
        <f t="shared" si="34"/>
        <v>0</v>
      </c>
      <c r="L92" s="290"/>
      <c r="M92" s="290"/>
      <c r="N92" s="290"/>
      <c r="O92" s="320"/>
      <c r="P92" s="290"/>
      <c r="Q92" s="290"/>
    </row>
    <row r="93" spans="1:17">
      <c r="A93" s="290"/>
      <c r="B93" s="414">
        <v>8</v>
      </c>
      <c r="C93" s="391">
        <f t="shared" si="35"/>
        <v>38500000</v>
      </c>
      <c r="D93" s="405">
        <f t="shared" si="27"/>
        <v>38500000</v>
      </c>
      <c r="E93" s="398">
        <f t="shared" si="28"/>
        <v>0.14285714285714285</v>
      </c>
      <c r="F93" s="406">
        <f t="shared" si="29"/>
        <v>0</v>
      </c>
      <c r="G93" s="400">
        <f t="shared" si="30"/>
        <v>0</v>
      </c>
      <c r="H93" s="401">
        <f t="shared" si="31"/>
        <v>0</v>
      </c>
      <c r="I93" s="398">
        <f t="shared" si="32"/>
        <v>0.85714285714285721</v>
      </c>
      <c r="J93" s="402">
        <f t="shared" si="33"/>
        <v>0</v>
      </c>
      <c r="K93" s="398">
        <f t="shared" si="34"/>
        <v>0</v>
      </c>
      <c r="L93" s="290"/>
      <c r="M93" s="290"/>
      <c r="N93" s="290"/>
      <c r="O93" s="320"/>
      <c r="P93" s="290"/>
      <c r="Q93" s="290"/>
    </row>
    <row r="94" spans="1:17">
      <c r="A94" s="290"/>
      <c r="B94" s="414">
        <v>9</v>
      </c>
      <c r="C94" s="391">
        <f t="shared" si="35"/>
        <v>43500000</v>
      </c>
      <c r="D94" s="405">
        <f t="shared" si="27"/>
        <v>43500000</v>
      </c>
      <c r="E94" s="398">
        <f t="shared" si="28"/>
        <v>0.14285714285714285</v>
      </c>
      <c r="F94" s="406">
        <f t="shared" si="29"/>
        <v>0</v>
      </c>
      <c r="G94" s="400">
        <f t="shared" si="30"/>
        <v>0</v>
      </c>
      <c r="H94" s="401">
        <f t="shared" si="31"/>
        <v>0</v>
      </c>
      <c r="I94" s="398">
        <f t="shared" si="32"/>
        <v>0.85714285714285721</v>
      </c>
      <c r="J94" s="402">
        <f t="shared" si="33"/>
        <v>0</v>
      </c>
      <c r="K94" s="398">
        <f t="shared" si="34"/>
        <v>0</v>
      </c>
      <c r="L94" s="290"/>
      <c r="M94" s="290"/>
      <c r="N94" s="290"/>
      <c r="O94" s="320"/>
      <c r="P94" s="290"/>
      <c r="Q94" s="290"/>
    </row>
    <row r="95" spans="1:17">
      <c r="A95" s="290"/>
      <c r="B95" s="414">
        <v>10</v>
      </c>
      <c r="C95" s="391">
        <f t="shared" si="35"/>
        <v>48500000</v>
      </c>
      <c r="D95" s="405">
        <f t="shared" si="27"/>
        <v>48500000</v>
      </c>
      <c r="E95" s="398">
        <f t="shared" si="28"/>
        <v>0.14285714285714285</v>
      </c>
      <c r="F95" s="406">
        <f t="shared" si="29"/>
        <v>0</v>
      </c>
      <c r="G95" s="400">
        <f t="shared" si="30"/>
        <v>0</v>
      </c>
      <c r="H95" s="401">
        <f t="shared" si="31"/>
        <v>0</v>
      </c>
      <c r="I95" s="398">
        <f t="shared" si="32"/>
        <v>0.85714285714285721</v>
      </c>
      <c r="J95" s="402">
        <f t="shared" si="33"/>
        <v>0</v>
      </c>
      <c r="K95" s="398">
        <f t="shared" si="34"/>
        <v>0</v>
      </c>
      <c r="L95" s="290"/>
      <c r="M95" s="290"/>
      <c r="N95" s="290"/>
      <c r="O95" s="320"/>
      <c r="P95" s="290"/>
      <c r="Q95" s="290"/>
    </row>
    <row r="96" spans="1:17">
      <c r="A96" s="290"/>
      <c r="B96" s="290"/>
      <c r="C96" s="319"/>
      <c r="D96" s="290"/>
      <c r="E96" s="290"/>
      <c r="F96" s="290"/>
      <c r="G96" s="403"/>
      <c r="H96" s="403"/>
      <c r="I96" s="290"/>
      <c r="J96" s="290"/>
      <c r="K96" s="290"/>
      <c r="L96" s="290"/>
      <c r="M96" s="290"/>
      <c r="N96" s="290"/>
      <c r="O96" s="320"/>
      <c r="P96" s="290"/>
      <c r="Q96" s="290"/>
    </row>
    <row r="97" spans="1:17">
      <c r="A97" s="290"/>
      <c r="B97" s="290"/>
      <c r="C97" s="319"/>
      <c r="D97" s="290"/>
      <c r="E97" s="290"/>
      <c r="F97" s="290"/>
      <c r="G97" s="403"/>
      <c r="H97" s="403"/>
      <c r="I97" s="290"/>
      <c r="J97" s="290"/>
      <c r="K97" s="290"/>
      <c r="L97" s="290"/>
      <c r="M97" s="290"/>
      <c r="N97" s="290"/>
      <c r="O97" s="320"/>
      <c r="P97" s="290"/>
      <c r="Q97" s="290"/>
    </row>
    <row r="98" spans="1:17">
      <c r="A98" s="290"/>
      <c r="B98" s="290"/>
      <c r="C98" s="319"/>
      <c r="D98" s="290"/>
      <c r="E98" s="290"/>
      <c r="F98" s="290"/>
      <c r="G98" s="403"/>
      <c r="H98" s="403"/>
      <c r="I98" s="290"/>
      <c r="J98" s="290"/>
      <c r="K98" s="290"/>
      <c r="L98" s="290"/>
      <c r="M98" s="290"/>
      <c r="N98" s="290"/>
      <c r="O98" s="320"/>
      <c r="P98" s="290"/>
      <c r="Q98" s="290"/>
    </row>
    <row r="99" spans="1:17">
      <c r="A99" s="290"/>
      <c r="B99" s="290"/>
      <c r="C99" s="319"/>
      <c r="D99" s="290"/>
      <c r="E99" s="290"/>
      <c r="F99" s="290"/>
      <c r="G99" s="403"/>
      <c r="H99" s="403"/>
      <c r="I99" s="290"/>
      <c r="J99" s="290"/>
      <c r="K99" s="290"/>
      <c r="L99" s="290"/>
      <c r="M99" s="290"/>
      <c r="N99" s="290"/>
      <c r="O99" s="320"/>
      <c r="P99" s="290"/>
      <c r="Q99" s="290"/>
    </row>
    <row r="100" spans="1:17">
      <c r="A100" s="290"/>
      <c r="B100" s="290"/>
      <c r="C100" s="319"/>
      <c r="D100" s="290"/>
      <c r="E100" s="290"/>
      <c r="F100" s="290"/>
      <c r="G100" s="403"/>
      <c r="H100" s="403"/>
      <c r="I100" s="290"/>
      <c r="J100" s="290"/>
      <c r="K100" s="290"/>
      <c r="L100" s="290"/>
      <c r="M100" s="290"/>
      <c r="N100" s="290"/>
      <c r="O100" s="320"/>
      <c r="P100" s="290"/>
      <c r="Q100" s="290"/>
    </row>
  </sheetData>
  <mergeCells count="8">
    <mergeCell ref="B83:B85"/>
    <mergeCell ref="G18:H18"/>
    <mergeCell ref="I18:J18"/>
    <mergeCell ref="K18:L18"/>
    <mergeCell ref="M18:N18"/>
    <mergeCell ref="B38:B40"/>
    <mergeCell ref="B53:B55"/>
    <mergeCell ref="B68:B70"/>
  </mergeCells>
  <hyperlinks>
    <hyperlink ref="B4" location="Index!A1" tooltip="Index" display="Index " xr:uid="{00000000-0004-0000-0200-000000000000}"/>
  </hyperlinks>
  <printOptions horizontalCentered="1"/>
  <pageMargins left="0.25" right="0.25" top="1" bottom="1" header="0.5" footer="0.5"/>
  <pageSetup scale="17" orientation="portrait" horizontalDpi="4294967293" verticalDpi="300" r:id="rId1"/>
  <headerFooter alignWithMargins="0">
    <oddHeader>&amp;R&amp;G</oddHeader>
    <oddFooter>&amp;L&amp;"Arial,Regular"&amp;10Copyright 2006 Ewing Marion Kauffman Foundation. All Rights Reserved.&amp;R&amp;"Arial,Regular"&amp;10Instructions</oddFooter>
  </headerFooter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9900"/>
  </sheetPr>
  <dimension ref="A1:AF53"/>
  <sheetViews>
    <sheetView showGridLines="0" zoomScale="75" zoomScaleNormal="75" zoomScalePageLayoutView="125" workbookViewId="0">
      <pane xSplit="3" ySplit="4" topLeftCell="F5" activePane="bottomRight" state="frozen"/>
      <selection pane="topRight"/>
      <selection pane="bottomLeft"/>
      <selection pane="bottomRight" activeCell="D5" sqref="D5"/>
    </sheetView>
  </sheetViews>
  <sheetFormatPr defaultColWidth="7.7109375" defaultRowHeight="18" customHeight="1"/>
  <cols>
    <col min="1" max="1" width="3.28515625" style="117" customWidth="1"/>
    <col min="2" max="2" width="73" style="256" customWidth="1"/>
    <col min="3" max="3" width="15.42578125" style="256" bestFit="1" customWidth="1"/>
    <col min="4" max="4" width="18" style="140" bestFit="1" customWidth="1"/>
    <col min="5" max="5" width="21.42578125" style="257" customWidth="1"/>
    <col min="6" max="6" width="15.7109375" style="170" bestFit="1" customWidth="1"/>
    <col min="7" max="7" width="18.7109375" style="140" bestFit="1" customWidth="1"/>
    <col min="8" max="10" width="18.85546875" style="135" customWidth="1"/>
    <col min="11" max="11" width="21" style="234" customWidth="1"/>
    <col min="12" max="12" width="18.85546875" style="135" customWidth="1"/>
    <col min="13" max="13" width="16.140625" style="135" customWidth="1"/>
    <col min="14" max="14" width="13.28515625" style="135" customWidth="1"/>
    <col min="15" max="15" width="15.42578125" style="135" customWidth="1"/>
    <col min="16" max="22" width="18.28515625" style="135" customWidth="1"/>
    <col min="23" max="32" width="14.42578125" style="135" customWidth="1"/>
    <col min="33" max="16384" width="7.7109375" style="135"/>
  </cols>
  <sheetData>
    <row r="1" spans="1:32" s="1" customFormat="1" ht="20.100000000000001" customHeight="1">
      <c r="B1" s="99"/>
      <c r="C1" s="6"/>
      <c r="E1" s="100"/>
      <c r="F1" s="101"/>
      <c r="K1" s="102"/>
      <c r="M1" s="103"/>
      <c r="N1" s="103"/>
    </row>
    <row r="2" spans="1:32" s="1" customFormat="1" ht="17.100000000000001" customHeight="1">
      <c r="B2" s="104" t="str">
        <f ca="1">RIGHT(CELL("filename",$A$1),LEN(CELL("filename",$A$1))-SEARCH("]",CELL("filename",$A$1)))</f>
        <v xml:space="preserve">IRR </v>
      </c>
      <c r="C2" s="8" t="s">
        <v>5</v>
      </c>
      <c r="E2" s="100"/>
      <c r="F2" s="101"/>
      <c r="K2" s="102"/>
      <c r="M2" s="103"/>
      <c r="N2" s="103"/>
    </row>
    <row r="3" spans="1:32" s="105" customFormat="1" ht="15" customHeight="1">
      <c r="B3" s="106" t="s">
        <v>4</v>
      </c>
      <c r="C3" s="6"/>
      <c r="E3" s="107"/>
      <c r="F3" s="108"/>
      <c r="K3" s="102"/>
      <c r="M3" s="109"/>
      <c r="N3" s="109"/>
    </row>
    <row r="4" spans="1:32" s="1" customFormat="1" ht="22.5" customHeight="1">
      <c r="B4" s="110" t="s">
        <v>50</v>
      </c>
      <c r="C4" s="110" t="s">
        <v>51</v>
      </c>
      <c r="D4" s="111"/>
      <c r="E4" s="112"/>
      <c r="F4" s="113"/>
      <c r="G4" s="114">
        <v>2020</v>
      </c>
      <c r="H4" s="114">
        <f>G4+1</f>
        <v>2021</v>
      </c>
      <c r="I4" s="114">
        <f t="shared" ref="I4:K4" si="0">H4+1</f>
        <v>2022</v>
      </c>
      <c r="J4" s="114">
        <f t="shared" si="0"/>
        <v>2023</v>
      </c>
      <c r="K4" s="114">
        <f t="shared" si="0"/>
        <v>2024</v>
      </c>
      <c r="L4" s="115"/>
      <c r="M4" s="115"/>
      <c r="N4" s="116"/>
    </row>
    <row r="5" spans="1:32" s="117" customFormat="1" ht="17.100000000000001" customHeight="1">
      <c r="B5" s="118"/>
      <c r="C5" s="118"/>
      <c r="D5" s="119"/>
      <c r="E5" s="120"/>
      <c r="F5" s="121"/>
      <c r="G5" s="119" t="s">
        <v>52</v>
      </c>
      <c r="H5" s="119" t="s">
        <v>52</v>
      </c>
      <c r="I5" s="119" t="s">
        <v>52</v>
      </c>
      <c r="J5" s="119" t="s">
        <v>52</v>
      </c>
      <c r="K5" s="119" t="s">
        <v>52</v>
      </c>
      <c r="L5" s="119"/>
      <c r="M5" s="119"/>
      <c r="N5" s="122"/>
      <c r="O5" s="122"/>
      <c r="P5" s="122"/>
      <c r="Q5" s="122"/>
      <c r="R5" s="122"/>
      <c r="S5" s="122"/>
      <c r="T5" s="122"/>
      <c r="U5" s="122"/>
      <c r="V5" s="122"/>
      <c r="W5" s="118"/>
      <c r="X5" s="118"/>
      <c r="Y5" s="118"/>
      <c r="Z5" s="118"/>
      <c r="AA5" s="118"/>
      <c r="AB5" s="118"/>
      <c r="AC5" s="118"/>
      <c r="AD5" s="118"/>
      <c r="AE5" s="118"/>
      <c r="AF5" s="118"/>
    </row>
    <row r="6" spans="1:32" s="117" customFormat="1" ht="18" customHeight="1">
      <c r="B6" s="118"/>
      <c r="C6" s="118"/>
      <c r="D6" s="123"/>
      <c r="E6" s="124"/>
      <c r="F6" s="125"/>
      <c r="G6" s="123"/>
      <c r="H6" s="123"/>
      <c r="I6" s="123"/>
      <c r="J6" s="123"/>
      <c r="K6" s="126"/>
      <c r="L6" s="127"/>
      <c r="M6" s="128"/>
      <c r="N6" s="122"/>
      <c r="O6" s="122"/>
      <c r="P6" s="122"/>
      <c r="Q6" s="122"/>
      <c r="R6" s="122"/>
      <c r="S6" s="122"/>
      <c r="T6" s="122"/>
      <c r="U6" s="122"/>
      <c r="V6" s="122"/>
      <c r="W6" s="118"/>
      <c r="X6" s="118"/>
      <c r="Y6" s="118"/>
      <c r="Z6" s="118"/>
      <c r="AA6" s="118"/>
      <c r="AB6" s="118"/>
      <c r="AC6" s="118"/>
      <c r="AD6" s="118"/>
      <c r="AE6" s="118"/>
      <c r="AF6" s="118"/>
    </row>
    <row r="7" spans="1:32" s="117" customFormat="1" ht="18" customHeight="1">
      <c r="B7" s="129" t="s">
        <v>53</v>
      </c>
      <c r="C7" s="130"/>
      <c r="D7" s="130"/>
      <c r="E7" s="130"/>
      <c r="F7" s="131"/>
      <c r="G7" s="130"/>
      <c r="H7" s="130"/>
      <c r="I7" s="130"/>
      <c r="J7" s="130"/>
      <c r="K7" s="130"/>
      <c r="L7" s="132"/>
      <c r="M7" s="132"/>
      <c r="N7" s="122"/>
      <c r="O7" s="122"/>
      <c r="P7" s="122"/>
      <c r="Q7" s="122"/>
      <c r="R7" s="122"/>
      <c r="S7" s="122"/>
      <c r="T7" s="122"/>
      <c r="U7" s="122"/>
      <c r="V7" s="122"/>
      <c r="W7" s="118"/>
      <c r="X7" s="118"/>
      <c r="Y7" s="118"/>
      <c r="Z7" s="118"/>
      <c r="AA7" s="118"/>
      <c r="AB7" s="118"/>
      <c r="AC7" s="118"/>
      <c r="AD7" s="118"/>
      <c r="AE7" s="118"/>
      <c r="AF7" s="118"/>
    </row>
    <row r="8" spans="1:32" ht="18" customHeight="1">
      <c r="A8" s="133"/>
      <c r="B8" s="134" t="s">
        <v>54</v>
      </c>
      <c r="C8" s="135"/>
      <c r="D8" s="135"/>
      <c r="E8" s="136"/>
      <c r="F8" s="137"/>
      <c r="G8" s="138">
        <v>1</v>
      </c>
      <c r="H8" s="138">
        <v>2</v>
      </c>
      <c r="I8" s="138">
        <v>3</v>
      </c>
      <c r="J8" s="138">
        <v>4</v>
      </c>
      <c r="K8" s="138">
        <v>5</v>
      </c>
      <c r="L8" s="138"/>
      <c r="M8" s="139"/>
      <c r="N8" s="140"/>
      <c r="O8" s="140"/>
      <c r="P8" s="140"/>
      <c r="Q8" s="140"/>
      <c r="R8" s="140"/>
      <c r="S8" s="140"/>
      <c r="T8" s="140"/>
      <c r="U8" s="140"/>
      <c r="V8" s="140"/>
      <c r="W8" s="141"/>
      <c r="X8" s="141"/>
      <c r="Y8" s="141"/>
      <c r="Z8" s="141"/>
      <c r="AA8" s="141"/>
      <c r="AB8" s="141"/>
      <c r="AC8" s="141"/>
      <c r="AD8" s="141"/>
      <c r="AE8" s="141"/>
      <c r="AF8" s="141"/>
    </row>
    <row r="9" spans="1:32" ht="18" customHeight="1">
      <c r="A9" s="133"/>
      <c r="B9" s="142"/>
      <c r="C9" s="143"/>
      <c r="D9" s="144"/>
      <c r="E9" s="145"/>
      <c r="F9" s="146"/>
      <c r="G9" s="144"/>
      <c r="H9" s="144"/>
      <c r="I9" s="144"/>
      <c r="J9" s="144"/>
      <c r="K9" s="144"/>
      <c r="L9" s="144"/>
      <c r="M9" s="139"/>
      <c r="N9" s="140"/>
      <c r="O9" s="140"/>
      <c r="P9" s="140"/>
      <c r="Q9" s="140"/>
      <c r="R9" s="140"/>
      <c r="S9" s="140"/>
      <c r="T9" s="140"/>
      <c r="U9" s="140"/>
      <c r="V9" s="140"/>
      <c r="W9" s="141"/>
      <c r="X9" s="141"/>
      <c r="Y9" s="141"/>
      <c r="Z9" s="141"/>
      <c r="AA9" s="141"/>
      <c r="AB9" s="141"/>
      <c r="AC9" s="141"/>
      <c r="AD9" s="141"/>
      <c r="AE9" s="141"/>
      <c r="AF9" s="141"/>
    </row>
    <row r="10" spans="1:32" ht="18" customHeight="1">
      <c r="A10" s="133"/>
      <c r="B10" s="142" t="s">
        <v>55</v>
      </c>
      <c r="C10" s="143"/>
      <c r="D10" s="144"/>
      <c r="E10" s="145"/>
      <c r="F10" s="146"/>
      <c r="G10" s="147">
        <v>3000000</v>
      </c>
      <c r="H10" s="144"/>
      <c r="I10" s="144"/>
      <c r="J10" s="144"/>
      <c r="K10" s="144"/>
      <c r="L10" s="144"/>
      <c r="M10" s="139"/>
      <c r="N10" s="140"/>
      <c r="O10" s="140"/>
      <c r="P10" s="140"/>
      <c r="Q10" s="140"/>
      <c r="R10" s="140"/>
      <c r="S10" s="140"/>
      <c r="T10" s="140"/>
      <c r="U10" s="140"/>
      <c r="V10" s="140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</row>
    <row r="11" spans="1:32" ht="18" customHeight="1">
      <c r="A11" s="133"/>
      <c r="B11" s="142" t="s">
        <v>56</v>
      </c>
      <c r="C11" s="143"/>
      <c r="D11" s="144"/>
      <c r="E11" s="145"/>
      <c r="F11" s="146"/>
      <c r="G11" s="416">
        <f>'Funding - Share Dilution'!G14</f>
        <v>500000</v>
      </c>
      <c r="H11" s="144"/>
      <c r="I11" s="144"/>
      <c r="J11" s="144"/>
      <c r="K11" s="144"/>
      <c r="L11" s="144"/>
      <c r="M11" s="139"/>
      <c r="N11" s="140"/>
      <c r="O11" s="140"/>
      <c r="P11" s="140"/>
      <c r="Q11" s="140"/>
      <c r="R11" s="140"/>
      <c r="S11" s="140"/>
      <c r="T11" s="140"/>
      <c r="U11" s="140"/>
      <c r="V11" s="140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</row>
    <row r="12" spans="1:32" ht="18" customHeight="1">
      <c r="A12" s="133"/>
      <c r="B12" s="148" t="s">
        <v>57</v>
      </c>
      <c r="C12" s="149"/>
      <c r="D12" s="150"/>
      <c r="E12" s="151"/>
      <c r="F12" s="152"/>
      <c r="G12" s="153">
        <f>SUM(G10:G11)</f>
        <v>3500000</v>
      </c>
      <c r="H12" s="150"/>
      <c r="I12" s="150"/>
      <c r="J12" s="150"/>
      <c r="K12" s="150"/>
      <c r="L12" s="144"/>
      <c r="M12" s="139"/>
      <c r="N12" s="140"/>
      <c r="O12" s="140"/>
      <c r="P12" s="140"/>
      <c r="Q12" s="140"/>
      <c r="R12" s="140"/>
      <c r="S12" s="140"/>
      <c r="T12" s="140"/>
      <c r="U12" s="140"/>
      <c r="V12" s="140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</row>
    <row r="13" spans="1:32" ht="9.75" customHeight="1">
      <c r="A13" s="133"/>
      <c r="B13" s="142"/>
      <c r="C13" s="143"/>
      <c r="D13" s="144"/>
      <c r="E13" s="145"/>
      <c r="F13" s="146"/>
      <c r="G13" s="144"/>
      <c r="H13" s="144"/>
      <c r="I13" s="144"/>
      <c r="J13" s="144"/>
      <c r="K13" s="144"/>
      <c r="L13" s="144"/>
      <c r="M13" s="139"/>
      <c r="N13" s="140"/>
      <c r="O13" s="140"/>
      <c r="P13" s="140"/>
      <c r="Q13" s="140"/>
      <c r="R13" s="140"/>
      <c r="S13" s="140"/>
      <c r="T13" s="140"/>
      <c r="U13" s="140"/>
      <c r="V13" s="140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</row>
    <row r="14" spans="1:32" s="165" customFormat="1" ht="18" customHeight="1">
      <c r="A14" s="154" t="s">
        <v>10</v>
      </c>
      <c r="B14" s="155" t="s">
        <v>58</v>
      </c>
      <c r="C14" s="156"/>
      <c r="D14" s="157"/>
      <c r="E14" s="158"/>
      <c r="F14" s="159"/>
      <c r="G14" s="160"/>
      <c r="H14" s="161"/>
      <c r="I14" s="161"/>
      <c r="J14" s="161"/>
      <c r="K14" s="161"/>
      <c r="L14" s="162"/>
      <c r="M14" s="162"/>
      <c r="N14" s="163"/>
      <c r="O14" s="163"/>
      <c r="P14" s="163"/>
      <c r="Q14" s="163"/>
      <c r="R14" s="163"/>
      <c r="S14" s="163"/>
      <c r="T14" s="163"/>
      <c r="U14" s="163"/>
      <c r="V14" s="163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</row>
    <row r="15" spans="1:32" ht="18" customHeight="1">
      <c r="A15" s="133"/>
      <c r="B15" s="166" t="s">
        <v>136</v>
      </c>
      <c r="C15" s="167" t="s">
        <v>7</v>
      </c>
      <c r="D15" s="168"/>
      <c r="E15" s="169"/>
      <c r="G15" s="425">
        <f>G11/G12</f>
        <v>0.14285714285714285</v>
      </c>
      <c r="H15" s="168"/>
      <c r="I15" s="168"/>
      <c r="J15" s="168"/>
      <c r="K15" s="168"/>
      <c r="L15" s="168"/>
      <c r="M15" s="168"/>
      <c r="N15" s="140"/>
      <c r="O15" s="172">
        <v>0.51</v>
      </c>
      <c r="P15" s="172">
        <f>52%</f>
        <v>0.52</v>
      </c>
      <c r="Q15" s="172">
        <v>0.53</v>
      </c>
      <c r="R15" s="173">
        <v>0.54</v>
      </c>
      <c r="S15" s="173">
        <v>0.55000000000000004</v>
      </c>
      <c r="T15" s="173">
        <v>0.56000000000000005</v>
      </c>
      <c r="U15" s="173">
        <v>0.57999999999999996</v>
      </c>
      <c r="V15" s="173">
        <v>0.59</v>
      </c>
      <c r="W15" s="174">
        <v>0.6</v>
      </c>
      <c r="X15" s="168"/>
      <c r="Y15" s="168"/>
      <c r="Z15" s="168"/>
      <c r="AA15" s="168"/>
      <c r="AB15" s="168"/>
      <c r="AC15" s="168"/>
      <c r="AD15" s="168"/>
      <c r="AE15" s="168"/>
      <c r="AF15" s="168"/>
    </row>
    <row r="16" spans="1:32" ht="18" customHeight="1">
      <c r="A16" s="133"/>
      <c r="B16" s="166" t="s">
        <v>59</v>
      </c>
      <c r="C16" s="175" t="s">
        <v>8</v>
      </c>
      <c r="D16" s="168"/>
      <c r="E16" s="169"/>
      <c r="G16" s="426">
        <f>G12</f>
        <v>3500000</v>
      </c>
      <c r="H16" s="168"/>
      <c r="I16" s="168"/>
      <c r="J16" s="168"/>
      <c r="K16" s="168"/>
      <c r="L16" s="168"/>
      <c r="M16" s="168"/>
      <c r="N16" s="140"/>
      <c r="O16" s="140"/>
      <c r="P16" s="140"/>
      <c r="Q16" s="140"/>
      <c r="R16" s="140"/>
      <c r="S16" s="140"/>
      <c r="T16" s="140"/>
      <c r="U16" s="140"/>
      <c r="V16" s="140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</row>
    <row r="17" spans="1:32" ht="18" customHeight="1">
      <c r="A17" s="133"/>
      <c r="B17" s="176" t="s">
        <v>58</v>
      </c>
      <c r="C17" s="177" t="str">
        <f>C16</f>
        <v>USD</v>
      </c>
      <c r="D17" s="178"/>
      <c r="E17" s="179"/>
      <c r="F17" s="180"/>
      <c r="G17" s="181">
        <f>-(G15*G16)</f>
        <v>-500000</v>
      </c>
      <c r="H17" s="182"/>
      <c r="I17" s="182"/>
      <c r="J17" s="182"/>
      <c r="K17" s="182"/>
      <c r="L17" s="164"/>
      <c r="M17" s="164"/>
      <c r="N17" s="140"/>
      <c r="O17" s="140"/>
      <c r="P17" s="140"/>
      <c r="Q17" s="140"/>
      <c r="R17" s="140"/>
      <c r="S17" s="140"/>
      <c r="T17" s="140"/>
      <c r="U17" s="140"/>
      <c r="V17" s="140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</row>
    <row r="18" spans="1:32" ht="18" customHeight="1">
      <c r="A18" s="133"/>
      <c r="B18" s="183"/>
      <c r="C18" s="143"/>
      <c r="D18" s="168"/>
      <c r="E18" s="169"/>
      <c r="F18" s="184"/>
      <c r="G18" s="168"/>
      <c r="H18" s="168"/>
      <c r="I18" s="168"/>
      <c r="J18" s="168"/>
      <c r="K18" s="417"/>
      <c r="L18" s="139"/>
      <c r="M18" s="139"/>
      <c r="N18" s="140"/>
      <c r="O18" s="140"/>
      <c r="P18" s="140"/>
      <c r="Q18" s="140"/>
      <c r="R18" s="140"/>
      <c r="S18" s="140"/>
      <c r="T18" s="140"/>
      <c r="U18" s="140"/>
      <c r="V18" s="140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</row>
    <row r="19" spans="1:32" ht="18" customHeight="1">
      <c r="A19" s="154" t="s">
        <v>11</v>
      </c>
      <c r="B19" s="185" t="s">
        <v>60</v>
      </c>
      <c r="C19" s="186"/>
      <c r="D19" s="168"/>
      <c r="E19" s="169"/>
      <c r="F19" s="187"/>
      <c r="G19" s="168"/>
      <c r="H19" s="168"/>
      <c r="I19" s="168"/>
      <c r="J19" s="168"/>
      <c r="K19" s="171"/>
      <c r="L19" s="139"/>
      <c r="M19" s="139"/>
      <c r="N19" s="140"/>
      <c r="O19" s="140"/>
      <c r="P19" s="140"/>
      <c r="Q19" s="140"/>
      <c r="R19" s="140"/>
      <c r="S19" s="140"/>
      <c r="T19" s="140"/>
      <c r="U19" s="140"/>
      <c r="V19" s="140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</row>
    <row r="20" spans="1:32" ht="18" customHeight="1">
      <c r="A20" s="133"/>
      <c r="B20" s="188" t="s">
        <v>61</v>
      </c>
      <c r="C20" s="189" t="str">
        <f>C17</f>
        <v>USD</v>
      </c>
      <c r="D20" s="190"/>
      <c r="E20" s="190"/>
      <c r="F20" s="191"/>
      <c r="G20" s="190">
        <f>'Income Statement'!T32</f>
        <v>0</v>
      </c>
      <c r="H20" s="190">
        <f>'Income Statement'!AG32</f>
        <v>0</v>
      </c>
      <c r="I20" s="190">
        <f>'Income Statement'!AT32</f>
        <v>0</v>
      </c>
      <c r="J20" s="190">
        <f>'Income Statement'!BG32</f>
        <v>0</v>
      </c>
      <c r="K20" s="190">
        <f>'Income Statement'!BT32</f>
        <v>0</v>
      </c>
      <c r="L20" s="192"/>
      <c r="M20" s="192"/>
      <c r="N20" s="140"/>
      <c r="O20" s="140"/>
      <c r="P20" s="140"/>
      <c r="Q20" s="140"/>
      <c r="R20" s="140"/>
      <c r="S20" s="140"/>
      <c r="T20" s="140"/>
      <c r="U20" s="140"/>
      <c r="V20" s="140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</row>
    <row r="21" spans="1:32" ht="18" customHeight="1">
      <c r="A21" s="133"/>
      <c r="B21" s="195" t="s">
        <v>137</v>
      </c>
      <c r="C21" s="196" t="s">
        <v>8</v>
      </c>
      <c r="D21" s="197"/>
      <c r="E21" s="198"/>
      <c r="F21" s="199"/>
      <c r="G21" s="200">
        <f>IF($F$28&gt;=G8,(G20),0)*$G$15</f>
        <v>0</v>
      </c>
      <c r="H21" s="200">
        <f>IF($F$28&gt;=H8,(H20),0)*$G$15</f>
        <v>0</v>
      </c>
      <c r="I21" s="200">
        <f>IF($F$28&gt;=I8,(I20),0)*$G$15</f>
        <v>0</v>
      </c>
      <c r="J21" s="200">
        <f>IF($F$28&gt;=J8,(J20),0)*$G$15</f>
        <v>0</v>
      </c>
      <c r="K21" s="200">
        <f>IF($F$28&gt;=K8,(K20),0)*$G$15</f>
        <v>0</v>
      </c>
      <c r="L21" s="201"/>
      <c r="M21" s="201"/>
      <c r="N21" s="140"/>
      <c r="O21" s="140"/>
      <c r="P21" s="140"/>
      <c r="Q21" s="140"/>
      <c r="R21" s="140"/>
      <c r="S21" s="140"/>
      <c r="T21" s="140"/>
      <c r="U21" s="140"/>
      <c r="V21" s="140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</row>
    <row r="22" spans="1:32" ht="18" customHeight="1">
      <c r="A22" s="202"/>
      <c r="B22" s="183"/>
      <c r="C22" s="143"/>
      <c r="D22" s="168"/>
      <c r="E22" s="169"/>
      <c r="F22" s="187"/>
      <c r="G22" s="168"/>
      <c r="H22" s="168"/>
      <c r="I22" s="168"/>
      <c r="J22" s="168"/>
      <c r="K22" s="171"/>
      <c r="L22" s="139"/>
      <c r="M22" s="139"/>
      <c r="N22" s="140"/>
      <c r="O22" s="140"/>
      <c r="P22" s="140"/>
      <c r="Q22" s="140"/>
      <c r="R22" s="140"/>
      <c r="S22" s="140"/>
      <c r="T22" s="140"/>
      <c r="U22" s="140"/>
      <c r="V22" s="140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</row>
    <row r="23" spans="1:32" ht="18" customHeight="1">
      <c r="A23" s="133"/>
      <c r="B23" s="203"/>
      <c r="C23" s="204"/>
      <c r="D23" s="168"/>
      <c r="E23" s="169"/>
      <c r="F23" s="205"/>
      <c r="G23" s="168"/>
      <c r="H23" s="168"/>
      <c r="I23" s="168"/>
      <c r="J23" s="168"/>
      <c r="K23" s="171"/>
      <c r="L23" s="139"/>
      <c r="M23" s="139"/>
      <c r="N23" s="140"/>
      <c r="O23" s="140"/>
      <c r="P23" s="140"/>
      <c r="Q23" s="140"/>
      <c r="R23" s="140"/>
      <c r="S23" s="140"/>
      <c r="T23" s="140"/>
      <c r="U23" s="140"/>
      <c r="V23" s="140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</row>
    <row r="24" spans="1:32" ht="18" customHeight="1">
      <c r="A24" s="133" t="s">
        <v>62</v>
      </c>
      <c r="B24" s="155" t="s">
        <v>63</v>
      </c>
      <c r="C24" s="156"/>
      <c r="D24" s="157"/>
      <c r="E24" s="158"/>
      <c r="F24" s="159"/>
      <c r="G24" s="161"/>
      <c r="H24" s="161"/>
      <c r="I24" s="161"/>
      <c r="J24" s="161"/>
      <c r="K24" s="161"/>
      <c r="L24" s="162"/>
      <c r="M24" s="162"/>
      <c r="N24" s="140"/>
      <c r="O24" s="140"/>
      <c r="P24" s="140"/>
      <c r="Q24" s="140"/>
      <c r="R24" s="140"/>
      <c r="S24" s="140"/>
      <c r="T24" s="140"/>
      <c r="U24" s="140"/>
      <c r="V24" s="140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</row>
    <row r="25" spans="1:32" ht="18" customHeight="1">
      <c r="A25" s="133"/>
      <c r="B25" s="166" t="s">
        <v>64</v>
      </c>
      <c r="C25" s="175" t="e">
        <f>#REF!</f>
        <v>#REF!</v>
      </c>
      <c r="D25" s="168"/>
      <c r="E25" s="169"/>
      <c r="F25" s="206"/>
      <c r="G25" s="207">
        <f>'Income Statement'!T25</f>
        <v>425198.33333333349</v>
      </c>
      <c r="H25" s="207">
        <f>'Income Statement'!AG25</f>
        <v>968825.58333333326</v>
      </c>
      <c r="I25" s="207">
        <f>'Income Statement'!AT25</f>
        <v>1848266.8499999999</v>
      </c>
      <c r="J25" s="207">
        <f>'Income Statement'!BG25</f>
        <v>2914852.7765624993</v>
      </c>
      <c r="K25" s="207">
        <f>'Income Statement'!BT25</f>
        <v>4123876.4044218753</v>
      </c>
      <c r="L25" s="207"/>
      <c r="M25" s="207"/>
      <c r="N25" s="208"/>
      <c r="O25" s="140"/>
      <c r="P25" s="140"/>
      <c r="Q25" s="140"/>
      <c r="R25" s="140"/>
      <c r="S25" s="140"/>
      <c r="T25" s="140"/>
      <c r="U25" s="140"/>
      <c r="V25" s="140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</row>
    <row r="26" spans="1:32" ht="18" customHeight="1">
      <c r="A26" s="133"/>
      <c r="B26" s="166" t="s">
        <v>65</v>
      </c>
      <c r="C26" s="175" t="s">
        <v>66</v>
      </c>
      <c r="D26" s="168"/>
      <c r="E26" s="168"/>
      <c r="F26" s="209"/>
      <c r="G26" s="424">
        <v>6</v>
      </c>
      <c r="H26" s="423">
        <f>G26</f>
        <v>6</v>
      </c>
      <c r="I26" s="423">
        <f t="shared" ref="I26:K26" si="1">H26</f>
        <v>6</v>
      </c>
      <c r="J26" s="423">
        <f t="shared" si="1"/>
        <v>6</v>
      </c>
      <c r="K26" s="423">
        <f t="shared" si="1"/>
        <v>6</v>
      </c>
      <c r="L26" s="210"/>
      <c r="M26" s="210"/>
      <c r="N26" s="140"/>
      <c r="O26" s="140"/>
      <c r="P26" s="140"/>
      <c r="Q26" s="140"/>
      <c r="R26" s="140"/>
      <c r="S26" s="140"/>
      <c r="T26" s="140"/>
      <c r="U26" s="140"/>
      <c r="V26" s="140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</row>
    <row r="27" spans="1:32" ht="18" customHeight="1">
      <c r="A27" s="133"/>
      <c r="B27" s="166" t="s">
        <v>67</v>
      </c>
      <c r="C27" s="175" t="s">
        <v>8</v>
      </c>
      <c r="D27" s="168"/>
      <c r="E27" s="169"/>
      <c r="F27" s="205"/>
      <c r="G27" s="168">
        <f>IF(G25&gt;0,G25*G26,0)</f>
        <v>2551190.0000000009</v>
      </c>
      <c r="H27" s="168">
        <f>IF(H25&gt;0,H25*H26,0)</f>
        <v>5812953.5</v>
      </c>
      <c r="I27" s="168">
        <f>IF(I25&gt;0,I25*I26,0)</f>
        <v>11089601.1</v>
      </c>
      <c r="J27" s="168">
        <f t="shared" ref="J27" si="2">IF(J25&gt;0,J25*J26,0)</f>
        <v>17489116.659374997</v>
      </c>
      <c r="K27" s="168">
        <f>IF(K25&gt;0,K25*K26,0)</f>
        <v>24743258.426531252</v>
      </c>
      <c r="L27" s="168"/>
      <c r="M27" s="168"/>
      <c r="N27" s="140"/>
      <c r="O27" s="140"/>
      <c r="P27" s="140"/>
      <c r="Q27" s="140"/>
      <c r="R27" s="140"/>
      <c r="S27" s="140"/>
      <c r="T27" s="140"/>
      <c r="U27" s="140"/>
      <c r="V27" s="140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</row>
    <row r="28" spans="1:32" ht="18" customHeight="1">
      <c r="A28" s="133"/>
      <c r="B28" s="211" t="s">
        <v>68</v>
      </c>
      <c r="C28" s="212" t="s">
        <v>69</v>
      </c>
      <c r="D28" s="213"/>
      <c r="E28" s="214" t="s">
        <v>70</v>
      </c>
      <c r="F28" s="215">
        <v>5</v>
      </c>
      <c r="G28" s="216"/>
      <c r="H28" s="216"/>
      <c r="I28" s="216"/>
      <c r="J28" s="216"/>
      <c r="K28" s="216"/>
      <c r="L28" s="164"/>
      <c r="M28" s="164"/>
      <c r="N28" s="140"/>
      <c r="O28" s="140"/>
      <c r="P28" s="140"/>
      <c r="Q28" s="140"/>
      <c r="R28" s="140"/>
      <c r="S28" s="140"/>
      <c r="T28" s="140"/>
      <c r="U28" s="140"/>
      <c r="V28" s="140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</row>
    <row r="29" spans="1:32" ht="18" customHeight="1">
      <c r="A29" s="133"/>
      <c r="B29" s="185" t="s">
        <v>71</v>
      </c>
      <c r="C29" s="143" t="str">
        <f>C27</f>
        <v>USD</v>
      </c>
      <c r="D29" s="164"/>
      <c r="E29" s="217"/>
      <c r="F29" s="427">
        <f>G15</f>
        <v>0.14285714285714285</v>
      </c>
      <c r="G29" s="164">
        <f>IF(G8=$F$28,G27*$G$15,0)</f>
        <v>0</v>
      </c>
      <c r="H29" s="164">
        <f>IF(H8=$F$28,H27*$G$15,0)</f>
        <v>0</v>
      </c>
      <c r="I29" s="164">
        <f>IF(I8=$F$28,I27*$G$15,0)</f>
        <v>0</v>
      </c>
      <c r="J29" s="164">
        <f>IF(J8=$F$28,J27*$G$15,0)</f>
        <v>0</v>
      </c>
      <c r="K29" s="164">
        <f>IF(K8=$F$28,K27*$G$15,0)</f>
        <v>3534751.2037901785</v>
      </c>
      <c r="L29" s="164"/>
      <c r="M29" s="164"/>
      <c r="N29" s="140"/>
      <c r="O29" s="140"/>
      <c r="P29" s="140"/>
      <c r="Q29" s="140"/>
      <c r="R29" s="140"/>
      <c r="S29" s="140"/>
      <c r="T29" s="140"/>
      <c r="U29" s="140"/>
      <c r="V29" s="140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</row>
    <row r="30" spans="1:32" ht="18" customHeight="1">
      <c r="A30" s="133"/>
      <c r="B30" s="193"/>
      <c r="C30" s="175"/>
      <c r="D30" s="168"/>
      <c r="E30" s="169"/>
      <c r="F30" s="218"/>
      <c r="G30" s="135"/>
      <c r="K30" s="171"/>
      <c r="L30" s="139"/>
      <c r="M30" s="139"/>
      <c r="N30" s="140"/>
      <c r="O30" s="140"/>
      <c r="P30" s="140"/>
      <c r="Q30" s="140"/>
      <c r="R30" s="140"/>
      <c r="S30" s="140"/>
      <c r="T30" s="140"/>
      <c r="U30" s="140"/>
      <c r="V30" s="140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</row>
    <row r="31" spans="1:32" ht="18" customHeight="1">
      <c r="A31" s="133"/>
      <c r="B31" s="193"/>
      <c r="C31" s="175"/>
      <c r="D31" s="168"/>
      <c r="E31" s="168"/>
      <c r="F31" s="219"/>
      <c r="G31" s="135"/>
      <c r="K31" s="171"/>
      <c r="L31" s="139"/>
      <c r="M31" s="139"/>
      <c r="N31" s="140"/>
      <c r="O31" s="140"/>
      <c r="P31" s="140"/>
      <c r="Q31" s="140"/>
      <c r="R31" s="140"/>
      <c r="S31" s="140"/>
      <c r="T31" s="140"/>
      <c r="U31" s="140"/>
      <c r="V31" s="140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</row>
    <row r="32" spans="1:32" ht="18" customHeight="1">
      <c r="A32" s="133" t="s">
        <v>72</v>
      </c>
      <c r="B32" s="220" t="s">
        <v>73</v>
      </c>
      <c r="C32" s="221"/>
      <c r="D32" s="221"/>
      <c r="E32" s="221"/>
      <c r="F32" s="222"/>
      <c r="G32" s="221"/>
      <c r="H32" s="221"/>
      <c r="I32" s="221"/>
      <c r="J32" s="221"/>
      <c r="K32" s="221"/>
      <c r="L32" s="132"/>
      <c r="M32" s="132"/>
      <c r="N32" s="140"/>
      <c r="O32" s="140"/>
      <c r="P32" s="140"/>
      <c r="Q32" s="140"/>
      <c r="R32" s="140"/>
      <c r="S32" s="140"/>
      <c r="T32" s="140"/>
      <c r="U32" s="140"/>
      <c r="V32" s="140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</row>
    <row r="33" spans="1:32" ht="18" customHeight="1">
      <c r="A33" s="133"/>
      <c r="B33" s="166" t="s">
        <v>74</v>
      </c>
      <c r="C33" s="175" t="str">
        <f>C29</f>
        <v>USD</v>
      </c>
      <c r="D33" s="168"/>
      <c r="E33" s="169"/>
      <c r="F33" s="205"/>
      <c r="G33" s="168">
        <f>G17</f>
        <v>-500000</v>
      </c>
      <c r="H33" s="168">
        <f>H17</f>
        <v>0</v>
      </c>
      <c r="I33" s="168">
        <f>I17</f>
        <v>0</v>
      </c>
      <c r="J33" s="168">
        <f>J17</f>
        <v>0</v>
      </c>
      <c r="K33" s="168">
        <f>K17</f>
        <v>0</v>
      </c>
      <c r="L33" s="168"/>
      <c r="M33" s="168"/>
      <c r="N33" s="140"/>
      <c r="O33" s="140"/>
      <c r="P33" s="140"/>
      <c r="Q33" s="140"/>
      <c r="R33" s="140"/>
      <c r="S33" s="140"/>
      <c r="T33" s="140"/>
      <c r="U33" s="140"/>
      <c r="V33" s="140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</row>
    <row r="34" spans="1:32" ht="18" customHeight="1">
      <c r="A34" s="133"/>
      <c r="B34" s="166" t="s">
        <v>75</v>
      </c>
      <c r="C34" s="175" t="str">
        <f>C33</f>
        <v>USD</v>
      </c>
      <c r="D34" s="168"/>
      <c r="E34" s="169"/>
      <c r="F34" s="205"/>
      <c r="G34" s="223">
        <f>IF($F$28&gt;=G8,(G21),0)</f>
        <v>0</v>
      </c>
      <c r="H34" s="223">
        <f>IF($F$28&gt;=H8,(H21),0)</f>
        <v>0</v>
      </c>
      <c r="I34" s="223">
        <f>IF($F$28&gt;=I8,(I21),0)</f>
        <v>0</v>
      </c>
      <c r="J34" s="223">
        <f>IF($F$28&gt;=J8,(J21),0)</f>
        <v>0</v>
      </c>
      <c r="K34" s="223">
        <f>IF($F$28&gt;=K8,(K21),0)</f>
        <v>0</v>
      </c>
      <c r="L34" s="223"/>
      <c r="M34" s="223"/>
      <c r="N34" s="208"/>
      <c r="O34" s="140"/>
      <c r="P34" s="140"/>
      <c r="Q34" s="140"/>
      <c r="R34" s="140"/>
      <c r="S34" s="140"/>
      <c r="T34" s="140"/>
      <c r="U34" s="140"/>
      <c r="V34" s="140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</row>
    <row r="35" spans="1:32" ht="18" customHeight="1">
      <c r="A35" s="133"/>
      <c r="B35" s="166" t="s">
        <v>71</v>
      </c>
      <c r="C35" s="175" t="str">
        <f>C34</f>
        <v>USD</v>
      </c>
      <c r="D35" s="168"/>
      <c r="E35" s="169"/>
      <c r="F35" s="205"/>
      <c r="G35" s="168">
        <f>G29</f>
        <v>0</v>
      </c>
      <c r="H35" s="168">
        <f t="shared" ref="H35" si="3">H29</f>
        <v>0</v>
      </c>
      <c r="I35" s="168">
        <f t="shared" ref="I35:J35" si="4">I29</f>
        <v>0</v>
      </c>
      <c r="J35" s="168">
        <f t="shared" si="4"/>
        <v>0</v>
      </c>
      <c r="K35" s="168">
        <f>K29</f>
        <v>3534751.2037901785</v>
      </c>
      <c r="L35" s="168"/>
      <c r="M35" s="168"/>
      <c r="N35" s="140"/>
      <c r="O35" s="140"/>
      <c r="P35" s="140"/>
      <c r="Q35" s="140"/>
      <c r="R35" s="140"/>
      <c r="S35" s="140"/>
      <c r="T35" s="140"/>
      <c r="U35" s="140"/>
      <c r="V35" s="140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</row>
    <row r="36" spans="1:32" ht="18" customHeight="1" thickBot="1">
      <c r="A36" s="133"/>
      <c r="B36" s="224" t="s">
        <v>76</v>
      </c>
      <c r="C36" s="225" t="str">
        <f>C35</f>
        <v>USD</v>
      </c>
      <c r="D36" s="226"/>
      <c r="E36" s="227"/>
      <c r="F36" s="228">
        <f>SUM(F33:F35)</f>
        <v>0</v>
      </c>
      <c r="G36" s="229">
        <f>SUM(G33:G35)</f>
        <v>-500000</v>
      </c>
      <c r="H36" s="229">
        <f>SUM(H33:H35)</f>
        <v>0</v>
      </c>
      <c r="I36" s="229">
        <f t="shared" ref="I36:J36" si="5">SUM(I33:I35)</f>
        <v>0</v>
      </c>
      <c r="J36" s="229">
        <f t="shared" si="5"/>
        <v>0</v>
      </c>
      <c r="K36" s="229">
        <f>SUM(K33:K35)</f>
        <v>3534751.2037901785</v>
      </c>
      <c r="L36" s="164"/>
      <c r="M36" s="164"/>
      <c r="N36" s="140"/>
      <c r="O36" s="140"/>
      <c r="P36" s="140"/>
      <c r="Q36" s="140"/>
      <c r="R36" s="140"/>
      <c r="S36" s="140"/>
      <c r="T36" s="140"/>
      <c r="U36" s="140"/>
      <c r="V36" s="140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</row>
    <row r="37" spans="1:32" ht="18" customHeight="1" thickTop="1">
      <c r="A37" s="133"/>
      <c r="B37" s="135"/>
      <c r="C37" s="135"/>
      <c r="D37" s="135"/>
      <c r="E37" s="136"/>
      <c r="F37" s="218"/>
      <c r="G37" s="230"/>
      <c r="H37" s="230"/>
      <c r="I37" s="230"/>
      <c r="J37" s="231">
        <f>SUM(H36:J36)</f>
        <v>0</v>
      </c>
      <c r="K37" s="232"/>
      <c r="L37" s="233"/>
      <c r="M37" s="233"/>
      <c r="N37" s="140"/>
      <c r="O37" s="140"/>
      <c r="P37" s="140"/>
      <c r="Q37" s="140"/>
      <c r="R37" s="140"/>
      <c r="S37" s="140"/>
      <c r="T37" s="140"/>
      <c r="U37" s="140"/>
      <c r="V37" s="140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</row>
    <row r="38" spans="1:32" ht="18" customHeight="1">
      <c r="A38" s="133"/>
      <c r="B38" s="165" t="s">
        <v>77</v>
      </c>
      <c r="C38" s="135"/>
      <c r="D38" s="135"/>
      <c r="E38" s="136"/>
      <c r="F38" s="218"/>
      <c r="G38" s="135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</row>
    <row r="39" spans="1:32" ht="18" customHeight="1">
      <c r="A39" s="133"/>
      <c r="B39" s="235" t="s">
        <v>78</v>
      </c>
      <c r="C39" s="236" t="s">
        <v>7</v>
      </c>
      <c r="D39" s="237">
        <f>IRR(G36:K36)</f>
        <v>0.63059915030344627</v>
      </c>
      <c r="E39" s="238"/>
      <c r="F39" s="239"/>
      <c r="G39" s="240"/>
      <c r="H39" s="240"/>
      <c r="I39" s="240"/>
      <c r="J39" s="240"/>
      <c r="K39" s="241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242"/>
      <c r="X39" s="242"/>
      <c r="Y39" s="242"/>
      <c r="Z39" s="242"/>
      <c r="AA39" s="242"/>
      <c r="AB39" s="242"/>
      <c r="AC39" s="242"/>
      <c r="AD39" s="242"/>
      <c r="AE39" s="242"/>
      <c r="AF39" s="242"/>
    </row>
    <row r="40" spans="1:32" ht="18" customHeight="1">
      <c r="A40" s="133"/>
      <c r="B40" s="243"/>
      <c r="C40" s="244"/>
      <c r="D40" s="245"/>
      <c r="E40" s="246"/>
      <c r="F40" s="239"/>
      <c r="G40" s="240"/>
      <c r="H40" s="240"/>
      <c r="I40" s="240"/>
      <c r="J40" s="240"/>
      <c r="K40" s="241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242"/>
      <c r="X40" s="242"/>
      <c r="Y40" s="242"/>
      <c r="Z40" s="242"/>
      <c r="AA40" s="242"/>
      <c r="AB40" s="242"/>
      <c r="AC40" s="242"/>
      <c r="AD40" s="242"/>
      <c r="AE40" s="242"/>
      <c r="AF40" s="242"/>
    </row>
    <row r="41" spans="1:32" ht="18" customHeight="1">
      <c r="A41" s="133"/>
      <c r="B41" s="247" t="s">
        <v>79</v>
      </c>
      <c r="C41" s="248" t="s">
        <v>66</v>
      </c>
      <c r="D41" s="249">
        <f>SUM(G34:K35)/-G17</f>
        <v>7.069502407580357</v>
      </c>
      <c r="E41" s="250"/>
      <c r="F41" s="239"/>
      <c r="G41" s="251"/>
      <c r="H41" s="67"/>
      <c r="I41" s="251"/>
      <c r="J41" s="251"/>
      <c r="K41" s="252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</row>
    <row r="42" spans="1:32" ht="18" customHeight="1">
      <c r="A42" s="133"/>
      <c r="B42" s="166"/>
      <c r="C42" s="244"/>
      <c r="D42" s="253">
        <v>0</v>
      </c>
      <c r="E42" s="250"/>
      <c r="F42" s="254"/>
      <c r="G42" s="251"/>
      <c r="H42" s="251"/>
      <c r="I42" s="251"/>
      <c r="J42" s="251"/>
      <c r="K42" s="252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</row>
    <row r="43" spans="1:32" ht="15">
      <c r="A43"/>
      <c r="B43"/>
      <c r="C43"/>
      <c r="D43"/>
      <c r="E43"/>
      <c r="F43" s="239"/>
      <c r="G43" s="69"/>
      <c r="H43" s="69"/>
      <c r="J43"/>
      <c r="K43" s="255"/>
      <c r="L43"/>
      <c r="M43"/>
      <c r="N43" s="140"/>
      <c r="O43" s="140"/>
      <c r="P43" s="140"/>
      <c r="Q43" s="140"/>
      <c r="R43" s="140"/>
      <c r="S43" s="140"/>
      <c r="T43" s="140"/>
      <c r="U43" s="140"/>
      <c r="V43" s="140"/>
      <c r="W43" s="242"/>
      <c r="X43" s="242"/>
      <c r="Y43" s="242"/>
      <c r="Z43" s="242"/>
      <c r="AA43" s="242"/>
      <c r="AB43" s="242"/>
      <c r="AC43" s="242"/>
      <c r="AD43" s="242"/>
      <c r="AE43" s="242"/>
      <c r="AF43" s="242"/>
    </row>
    <row r="44" spans="1:32" ht="18" customHeight="1">
      <c r="G44" s="633" t="s">
        <v>80</v>
      </c>
      <c r="H44" s="634"/>
      <c r="I44" s="634"/>
      <c r="J44" s="634"/>
    </row>
    <row r="46" spans="1:32" ht="18" customHeight="1">
      <c r="F46" s="428" t="s">
        <v>22</v>
      </c>
      <c r="G46" s="635" t="s">
        <v>81</v>
      </c>
      <c r="H46" s="636"/>
      <c r="I46" s="636"/>
      <c r="J46" s="636"/>
    </row>
    <row r="47" spans="1:32" ht="18" customHeight="1">
      <c r="G47" s="258">
        <v>6</v>
      </c>
      <c r="H47" s="258">
        <v>8</v>
      </c>
      <c r="I47" s="258">
        <v>10</v>
      </c>
      <c r="J47" s="258">
        <v>12</v>
      </c>
    </row>
    <row r="48" spans="1:32" ht="18" customHeight="1">
      <c r="F48" s="259">
        <f>K27</f>
        <v>24743258.426531252</v>
      </c>
      <c r="G48" s="260">
        <f t="dataTable" ref="G48:J48" dt2D="0" dtr="1" r1="G26"/>
        <v>24743258.426531252</v>
      </c>
      <c r="H48" s="261">
        <v>32991011.235375002</v>
      </c>
      <c r="I48" s="261">
        <v>41238764.044218749</v>
      </c>
      <c r="J48" s="261">
        <v>49486516.853062503</v>
      </c>
    </row>
    <row r="51" spans="6:10" ht="18" customHeight="1">
      <c r="F51" s="428" t="s">
        <v>28</v>
      </c>
      <c r="G51" s="635" t="s">
        <v>82</v>
      </c>
      <c r="H51" s="636"/>
      <c r="I51" s="636"/>
      <c r="J51" s="636"/>
    </row>
    <row r="52" spans="6:10" ht="18" customHeight="1">
      <c r="G52" s="258">
        <v>6</v>
      </c>
      <c r="H52" s="258">
        <v>8</v>
      </c>
      <c r="I52" s="258">
        <v>10</v>
      </c>
      <c r="J52" s="258">
        <v>12</v>
      </c>
    </row>
    <row r="53" spans="6:10" ht="18" customHeight="1">
      <c r="F53" s="262">
        <f>D39</f>
        <v>0.63059915030344627</v>
      </c>
      <c r="G53" s="263">
        <f t="dataTable" ref="G53:J53" dt2D="0" dtr="1" r1="G26" ca="1"/>
        <v>0.63059915030344627</v>
      </c>
      <c r="H53" s="264">
        <v>0.75219281777308478</v>
      </c>
      <c r="I53" s="264">
        <v>0.85271833352022419</v>
      </c>
      <c r="J53" s="264">
        <v>0.9391201112582499</v>
      </c>
    </row>
  </sheetData>
  <dataConsolidate/>
  <mergeCells count="3">
    <mergeCell ref="G44:J44"/>
    <mergeCell ref="G46:J46"/>
    <mergeCell ref="G51:J51"/>
  </mergeCells>
  <conditionalFormatting sqref="B9:B13 B39:B42">
    <cfRule type="cellIs" dxfId="1" priority="1" operator="lessThan">
      <formula>0</formula>
    </cfRule>
    <cfRule type="cellIs" dxfId="0" priority="2" operator="lessThan">
      <formula>0</formula>
    </cfRule>
  </conditionalFormatting>
  <dataValidations count="1">
    <dataValidation type="list" allowBlank="1" showInputMessage="1" showErrorMessage="1" sqref="F28" xr:uid="{00000000-0002-0000-0300-000000000000}">
      <formula1>$G$8:$K$8</formula1>
    </dataValidation>
  </dataValidations>
  <hyperlinks>
    <hyperlink ref="C2" location="Index!A1" tooltip="Index" display="Index " xr:uid="{00000000-0004-0000-0300-000000000000}"/>
  </hyperlink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00FF"/>
  </sheetPr>
  <dimension ref="A1:BU297"/>
  <sheetViews>
    <sheetView showGridLines="0" zoomScale="75" zoomScaleNormal="7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9.140625" defaultRowHeight="14.25" outlineLevelCol="1"/>
  <cols>
    <col min="1" max="1" width="5.28515625" style="571" bestFit="1" customWidth="1"/>
    <col min="2" max="2" width="51.7109375" style="13" customWidth="1"/>
    <col min="3" max="3" width="22.7109375" style="16" bestFit="1" customWidth="1"/>
    <col min="4" max="4" width="23.7109375" style="16" bestFit="1" customWidth="1"/>
    <col min="5" max="7" width="15.28515625" style="13" customWidth="1" outlineLevel="1"/>
    <col min="8" max="8" width="15.28515625" style="13" customWidth="1"/>
    <col min="9" max="20" width="15.28515625" style="13" customWidth="1" outlineLevel="1"/>
    <col min="21" max="21" width="15.28515625" style="13" customWidth="1"/>
    <col min="22" max="33" width="15.28515625" style="13" customWidth="1" outlineLevel="1"/>
    <col min="34" max="34" width="15.28515625" style="13" customWidth="1"/>
    <col min="35" max="46" width="15.28515625" style="13" customWidth="1" outlineLevel="1"/>
    <col min="47" max="47" width="15.28515625" style="13" customWidth="1"/>
    <col min="48" max="59" width="15.28515625" style="13" customWidth="1" outlineLevel="1"/>
    <col min="60" max="60" width="15.28515625" style="13" customWidth="1"/>
    <col min="61" max="72" width="14.140625" style="13" customWidth="1" outlineLevel="1"/>
    <col min="73" max="73" width="14.140625" style="13" customWidth="1"/>
    <col min="74" max="16384" width="9.140625" style="13"/>
  </cols>
  <sheetData>
    <row r="1" spans="1:73" s="1" customFormat="1">
      <c r="A1" s="102"/>
      <c r="C1" s="6"/>
      <c r="D1" s="6"/>
      <c r="G1" s="566"/>
    </row>
    <row r="2" spans="1:73" s="1" customFormat="1" ht="18">
      <c r="A2" s="102"/>
      <c r="B2" s="9" t="s">
        <v>2</v>
      </c>
      <c r="C2" s="8" t="s">
        <v>5</v>
      </c>
      <c r="D2" s="8"/>
      <c r="F2" s="418"/>
    </row>
    <row r="3" spans="1:73" s="1" customFormat="1">
      <c r="A3" s="102"/>
      <c r="B3" s="10" t="s">
        <v>4</v>
      </c>
      <c r="C3" s="6"/>
      <c r="D3" s="6"/>
      <c r="E3" s="588">
        <v>1</v>
      </c>
      <c r="F3" s="588">
        <f>E3+1</f>
        <v>2</v>
      </c>
      <c r="G3" s="588">
        <f>F3+1</f>
        <v>3</v>
      </c>
      <c r="H3" s="590" t="s">
        <v>3</v>
      </c>
      <c r="I3" s="588">
        <f>G3+1</f>
        <v>4</v>
      </c>
      <c r="J3" s="588">
        <f>I3+1</f>
        <v>5</v>
      </c>
      <c r="K3" s="588">
        <f t="shared" ref="K3:T3" si="0">J3+1</f>
        <v>6</v>
      </c>
      <c r="L3" s="588">
        <f t="shared" si="0"/>
        <v>7</v>
      </c>
      <c r="M3" s="588">
        <f t="shared" si="0"/>
        <v>8</v>
      </c>
      <c r="N3" s="588">
        <f t="shared" si="0"/>
        <v>9</v>
      </c>
      <c r="O3" s="588">
        <f t="shared" si="0"/>
        <v>10</v>
      </c>
      <c r="P3" s="588">
        <f t="shared" si="0"/>
        <v>11</v>
      </c>
      <c r="Q3" s="588">
        <f t="shared" si="0"/>
        <v>12</v>
      </c>
      <c r="R3" s="588">
        <f t="shared" si="0"/>
        <v>13</v>
      </c>
      <c r="S3" s="588">
        <f t="shared" si="0"/>
        <v>14</v>
      </c>
      <c r="T3" s="588">
        <f t="shared" si="0"/>
        <v>15</v>
      </c>
      <c r="U3" s="589"/>
      <c r="V3" s="588">
        <f>T3+1</f>
        <v>16</v>
      </c>
      <c r="W3" s="588">
        <f>V3+1</f>
        <v>17</v>
      </c>
      <c r="X3" s="588">
        <f t="shared" ref="X3:AG3" si="1">W3+1</f>
        <v>18</v>
      </c>
      <c r="Y3" s="588">
        <f t="shared" si="1"/>
        <v>19</v>
      </c>
      <c r="Z3" s="588">
        <f t="shared" si="1"/>
        <v>20</v>
      </c>
      <c r="AA3" s="588">
        <f t="shared" si="1"/>
        <v>21</v>
      </c>
      <c r="AB3" s="588">
        <f t="shared" si="1"/>
        <v>22</v>
      </c>
      <c r="AC3" s="588">
        <f t="shared" si="1"/>
        <v>23</v>
      </c>
      <c r="AD3" s="588">
        <f t="shared" si="1"/>
        <v>24</v>
      </c>
      <c r="AE3" s="588">
        <f t="shared" si="1"/>
        <v>25</v>
      </c>
      <c r="AF3" s="588">
        <f t="shared" si="1"/>
        <v>26</v>
      </c>
      <c r="AG3" s="588">
        <f t="shared" si="1"/>
        <v>27</v>
      </c>
      <c r="AH3" s="589"/>
      <c r="AI3" s="588">
        <f>AG3+1</f>
        <v>28</v>
      </c>
      <c r="AJ3" s="588">
        <f>AI3+1</f>
        <v>29</v>
      </c>
      <c r="AK3" s="588">
        <f t="shared" ref="AK3:AT3" si="2">AJ3+1</f>
        <v>30</v>
      </c>
      <c r="AL3" s="588">
        <f t="shared" si="2"/>
        <v>31</v>
      </c>
      <c r="AM3" s="588">
        <f t="shared" si="2"/>
        <v>32</v>
      </c>
      <c r="AN3" s="588">
        <f t="shared" si="2"/>
        <v>33</v>
      </c>
      <c r="AO3" s="588">
        <f t="shared" si="2"/>
        <v>34</v>
      </c>
      <c r="AP3" s="588">
        <f t="shared" si="2"/>
        <v>35</v>
      </c>
      <c r="AQ3" s="588">
        <f t="shared" si="2"/>
        <v>36</v>
      </c>
      <c r="AR3" s="588">
        <f t="shared" si="2"/>
        <v>37</v>
      </c>
      <c r="AS3" s="588">
        <f t="shared" si="2"/>
        <v>38</v>
      </c>
      <c r="AT3" s="588">
        <f t="shared" si="2"/>
        <v>39</v>
      </c>
      <c r="AU3" s="589"/>
      <c r="AV3" s="588">
        <f>AT3+1</f>
        <v>40</v>
      </c>
      <c r="AW3" s="588">
        <f>AV3+1</f>
        <v>41</v>
      </c>
      <c r="AX3" s="588">
        <f t="shared" ref="AX3:BG3" si="3">AW3+1</f>
        <v>42</v>
      </c>
      <c r="AY3" s="588">
        <f t="shared" si="3"/>
        <v>43</v>
      </c>
      <c r="AZ3" s="588">
        <f t="shared" si="3"/>
        <v>44</v>
      </c>
      <c r="BA3" s="588">
        <f t="shared" si="3"/>
        <v>45</v>
      </c>
      <c r="BB3" s="588">
        <f t="shared" si="3"/>
        <v>46</v>
      </c>
      <c r="BC3" s="588">
        <f t="shared" si="3"/>
        <v>47</v>
      </c>
      <c r="BD3" s="588">
        <f t="shared" si="3"/>
        <v>48</v>
      </c>
      <c r="BE3" s="588">
        <f t="shared" si="3"/>
        <v>49</v>
      </c>
      <c r="BF3" s="588">
        <f t="shared" si="3"/>
        <v>50</v>
      </c>
      <c r="BG3" s="588">
        <f t="shared" si="3"/>
        <v>51</v>
      </c>
      <c r="BH3" s="589"/>
      <c r="BI3" s="588">
        <f>BG3+1</f>
        <v>52</v>
      </c>
      <c r="BJ3" s="588">
        <f>BI3+1</f>
        <v>53</v>
      </c>
      <c r="BK3" s="588">
        <f t="shared" ref="BK3:BT3" si="4">BJ3+1</f>
        <v>54</v>
      </c>
      <c r="BL3" s="588">
        <f t="shared" si="4"/>
        <v>55</v>
      </c>
      <c r="BM3" s="588">
        <f t="shared" si="4"/>
        <v>56</v>
      </c>
      <c r="BN3" s="588">
        <f t="shared" si="4"/>
        <v>57</v>
      </c>
      <c r="BO3" s="588">
        <f t="shared" si="4"/>
        <v>58</v>
      </c>
      <c r="BP3" s="588">
        <f t="shared" si="4"/>
        <v>59</v>
      </c>
      <c r="BQ3" s="588">
        <f t="shared" si="4"/>
        <v>60</v>
      </c>
      <c r="BR3" s="588">
        <f t="shared" si="4"/>
        <v>61</v>
      </c>
      <c r="BS3" s="588">
        <f t="shared" si="4"/>
        <v>62</v>
      </c>
      <c r="BT3" s="588">
        <f t="shared" si="4"/>
        <v>63</v>
      </c>
    </row>
    <row r="4" spans="1:73" s="2" customFormat="1" ht="24" customHeight="1">
      <c r="A4" s="570"/>
      <c r="B4" s="3" t="s">
        <v>0</v>
      </c>
      <c r="C4" s="3" t="s">
        <v>1</v>
      </c>
      <c r="D4" s="3"/>
      <c r="E4" s="4">
        <v>43739</v>
      </c>
      <c r="F4" s="4">
        <f>DATE(YEAR(E4),MONTH(E4)+1,DAY(E4))</f>
        <v>43770</v>
      </c>
      <c r="G4" s="4">
        <f t="shared" ref="G4:BG4" si="5">DATE(YEAR(F4),MONTH(F4)+1,DAY(F4))</f>
        <v>43800</v>
      </c>
      <c r="H4" s="97">
        <v>2019</v>
      </c>
      <c r="I4" s="4">
        <f>DATE(YEAR(G4),MONTH(G4)+1,DAY(G4))</f>
        <v>43831</v>
      </c>
      <c r="J4" s="4">
        <f t="shared" si="5"/>
        <v>43862</v>
      </c>
      <c r="K4" s="4">
        <f t="shared" si="5"/>
        <v>43891</v>
      </c>
      <c r="L4" s="4">
        <f t="shared" si="5"/>
        <v>43922</v>
      </c>
      <c r="M4" s="4">
        <f t="shared" si="5"/>
        <v>43952</v>
      </c>
      <c r="N4" s="4">
        <f t="shared" si="5"/>
        <v>43983</v>
      </c>
      <c r="O4" s="4">
        <f t="shared" si="5"/>
        <v>44013</v>
      </c>
      <c r="P4" s="4">
        <f>DATE(YEAR(O4),MONTH(O4)+1,DAY(O4))</f>
        <v>44044</v>
      </c>
      <c r="Q4" s="4">
        <f t="shared" si="5"/>
        <v>44075</v>
      </c>
      <c r="R4" s="4">
        <f t="shared" si="5"/>
        <v>44105</v>
      </c>
      <c r="S4" s="4">
        <f t="shared" si="5"/>
        <v>44136</v>
      </c>
      <c r="T4" s="4">
        <f t="shared" si="5"/>
        <v>44166</v>
      </c>
      <c r="U4" s="5">
        <v>2020</v>
      </c>
      <c r="V4" s="4">
        <f>DATE(YEAR(T4),MONTH(T4)+1,DAY(T4))</f>
        <v>44197</v>
      </c>
      <c r="W4" s="4">
        <f t="shared" si="5"/>
        <v>44228</v>
      </c>
      <c r="X4" s="4">
        <f t="shared" si="5"/>
        <v>44256</v>
      </c>
      <c r="Y4" s="4">
        <f t="shared" si="5"/>
        <v>44287</v>
      </c>
      <c r="Z4" s="4">
        <f t="shared" si="5"/>
        <v>44317</v>
      </c>
      <c r="AA4" s="4">
        <f t="shared" si="5"/>
        <v>44348</v>
      </c>
      <c r="AB4" s="4">
        <f t="shared" si="5"/>
        <v>44378</v>
      </c>
      <c r="AC4" s="4">
        <f t="shared" si="5"/>
        <v>44409</v>
      </c>
      <c r="AD4" s="4">
        <f t="shared" si="5"/>
        <v>44440</v>
      </c>
      <c r="AE4" s="4">
        <f t="shared" si="5"/>
        <v>44470</v>
      </c>
      <c r="AF4" s="4">
        <f t="shared" si="5"/>
        <v>44501</v>
      </c>
      <c r="AG4" s="4">
        <f t="shared" si="5"/>
        <v>44531</v>
      </c>
      <c r="AH4" s="5">
        <v>2021</v>
      </c>
      <c r="AI4" s="4">
        <f>DATE(YEAR(AG4),MONTH(AG4)+1,DAY(AG4))</f>
        <v>44562</v>
      </c>
      <c r="AJ4" s="4">
        <f t="shared" si="5"/>
        <v>44593</v>
      </c>
      <c r="AK4" s="4">
        <f t="shared" si="5"/>
        <v>44621</v>
      </c>
      <c r="AL4" s="4">
        <f t="shared" si="5"/>
        <v>44652</v>
      </c>
      <c r="AM4" s="4">
        <f t="shared" si="5"/>
        <v>44682</v>
      </c>
      <c r="AN4" s="4">
        <f t="shared" si="5"/>
        <v>44713</v>
      </c>
      <c r="AO4" s="4">
        <f t="shared" si="5"/>
        <v>44743</v>
      </c>
      <c r="AP4" s="4">
        <f t="shared" si="5"/>
        <v>44774</v>
      </c>
      <c r="AQ4" s="4">
        <f t="shared" si="5"/>
        <v>44805</v>
      </c>
      <c r="AR4" s="4">
        <f t="shared" si="5"/>
        <v>44835</v>
      </c>
      <c r="AS4" s="4">
        <f t="shared" si="5"/>
        <v>44866</v>
      </c>
      <c r="AT4" s="4">
        <f t="shared" si="5"/>
        <v>44896</v>
      </c>
      <c r="AU4" s="5">
        <v>2022</v>
      </c>
      <c r="AV4" s="4">
        <f>DATE(YEAR(AT4),MONTH(AT4)+1,DAY(AT4))</f>
        <v>44927</v>
      </c>
      <c r="AW4" s="4">
        <f t="shared" si="5"/>
        <v>44958</v>
      </c>
      <c r="AX4" s="4">
        <f t="shared" si="5"/>
        <v>44986</v>
      </c>
      <c r="AY4" s="4">
        <f t="shared" si="5"/>
        <v>45017</v>
      </c>
      <c r="AZ4" s="4">
        <f t="shared" si="5"/>
        <v>45047</v>
      </c>
      <c r="BA4" s="4">
        <f t="shared" si="5"/>
        <v>45078</v>
      </c>
      <c r="BB4" s="4">
        <f t="shared" si="5"/>
        <v>45108</v>
      </c>
      <c r="BC4" s="4">
        <f t="shared" si="5"/>
        <v>45139</v>
      </c>
      <c r="BD4" s="4">
        <f t="shared" si="5"/>
        <v>45170</v>
      </c>
      <c r="BE4" s="4">
        <f t="shared" si="5"/>
        <v>45200</v>
      </c>
      <c r="BF4" s="4">
        <f t="shared" si="5"/>
        <v>45231</v>
      </c>
      <c r="BG4" s="4">
        <f t="shared" si="5"/>
        <v>45261</v>
      </c>
      <c r="BH4" s="5">
        <v>2023</v>
      </c>
      <c r="BI4" s="4">
        <f>DATE(YEAR(BG4),MONTH(BG4)+1,DAY(BG4))</f>
        <v>45292</v>
      </c>
      <c r="BJ4" s="4">
        <f t="shared" ref="BJ4:BT4" si="6">DATE(YEAR(BI4),MONTH(BI4)+1,DAY(BI4))</f>
        <v>45323</v>
      </c>
      <c r="BK4" s="4">
        <f t="shared" si="6"/>
        <v>45352</v>
      </c>
      <c r="BL4" s="4">
        <f t="shared" si="6"/>
        <v>45383</v>
      </c>
      <c r="BM4" s="4">
        <f t="shared" si="6"/>
        <v>45413</v>
      </c>
      <c r="BN4" s="4">
        <f t="shared" si="6"/>
        <v>45444</v>
      </c>
      <c r="BO4" s="4">
        <f t="shared" si="6"/>
        <v>45474</v>
      </c>
      <c r="BP4" s="4">
        <f t="shared" si="6"/>
        <v>45505</v>
      </c>
      <c r="BQ4" s="4">
        <f t="shared" si="6"/>
        <v>45536</v>
      </c>
      <c r="BR4" s="4">
        <f t="shared" si="6"/>
        <v>45566</v>
      </c>
      <c r="BS4" s="4">
        <f t="shared" si="6"/>
        <v>45597</v>
      </c>
      <c r="BT4" s="4">
        <f t="shared" si="6"/>
        <v>45627</v>
      </c>
      <c r="BU4" s="5">
        <v>2024</v>
      </c>
    </row>
    <row r="5" spans="1:73" ht="13.5" customHeight="1">
      <c r="H5" s="71"/>
      <c r="U5" s="71"/>
      <c r="AH5" s="71"/>
      <c r="AU5" s="71"/>
      <c r="BH5" s="71"/>
      <c r="BU5" s="71"/>
    </row>
    <row r="6" spans="1:73" ht="23.25" customHeight="1">
      <c r="A6" s="572" t="s">
        <v>10</v>
      </c>
      <c r="B6" s="47" t="s">
        <v>6</v>
      </c>
      <c r="H6" s="71"/>
      <c r="U6" s="71"/>
      <c r="AH6" s="71"/>
      <c r="AU6" s="71"/>
      <c r="BH6" s="71"/>
      <c r="BU6" s="71"/>
    </row>
    <row r="7" spans="1:73" ht="23.25" customHeight="1">
      <c r="A7" s="571" t="s">
        <v>41</v>
      </c>
      <c r="B7" s="14" t="s">
        <v>183</v>
      </c>
      <c r="H7" s="71"/>
      <c r="U7" s="71"/>
      <c r="AH7" s="71"/>
      <c r="AU7" s="71"/>
      <c r="BH7" s="71"/>
      <c r="BU7" s="71"/>
    </row>
    <row r="8" spans="1:73" ht="19.5" customHeight="1">
      <c r="B8" s="11" t="s">
        <v>185</v>
      </c>
      <c r="C8" s="17" t="s">
        <v>186</v>
      </c>
      <c r="D8" s="17"/>
      <c r="E8" s="12">
        <v>10</v>
      </c>
      <c r="F8" s="12">
        <v>20</v>
      </c>
      <c r="G8" s="12">
        <v>30</v>
      </c>
      <c r="H8" s="73">
        <f>SUM(E8:G8)</f>
        <v>60</v>
      </c>
      <c r="I8" s="12">
        <v>40</v>
      </c>
      <c r="J8" s="11">
        <f>I8</f>
        <v>40</v>
      </c>
      <c r="K8" s="12">
        <v>50</v>
      </c>
      <c r="L8" s="11">
        <f t="shared" ref="L8" si="7">K8</f>
        <v>50</v>
      </c>
      <c r="M8" s="11">
        <f t="shared" ref="M8" si="8">L8</f>
        <v>50</v>
      </c>
      <c r="N8" s="11">
        <f t="shared" ref="N8" si="9">M8</f>
        <v>50</v>
      </c>
      <c r="O8" s="12">
        <v>60</v>
      </c>
      <c r="P8" s="18">
        <f>O8</f>
        <v>60</v>
      </c>
      <c r="Q8" s="18">
        <f t="shared" ref="Q8:T8" si="10">P8</f>
        <v>60</v>
      </c>
      <c r="R8" s="18">
        <f t="shared" si="10"/>
        <v>60</v>
      </c>
      <c r="S8" s="18">
        <f t="shared" si="10"/>
        <v>60</v>
      </c>
      <c r="T8" s="18">
        <f t="shared" si="10"/>
        <v>60</v>
      </c>
      <c r="U8" s="73">
        <f>SUM(I8:T8)</f>
        <v>640</v>
      </c>
      <c r="V8" s="18">
        <f>T8</f>
        <v>60</v>
      </c>
      <c r="W8" s="18">
        <f>V8</f>
        <v>60</v>
      </c>
      <c r="X8" s="18">
        <f t="shared" ref="X8:AG8" si="11">W8</f>
        <v>60</v>
      </c>
      <c r="Y8" s="18">
        <f t="shared" si="11"/>
        <v>60</v>
      </c>
      <c r="Z8" s="18">
        <f t="shared" si="11"/>
        <v>60</v>
      </c>
      <c r="AA8" s="18">
        <f t="shared" si="11"/>
        <v>60</v>
      </c>
      <c r="AB8" s="18">
        <f t="shared" si="11"/>
        <v>60</v>
      </c>
      <c r="AC8" s="18">
        <f t="shared" si="11"/>
        <v>60</v>
      </c>
      <c r="AD8" s="18">
        <f t="shared" si="11"/>
        <v>60</v>
      </c>
      <c r="AE8" s="18">
        <f t="shared" si="11"/>
        <v>60</v>
      </c>
      <c r="AF8" s="18">
        <f t="shared" si="11"/>
        <v>60</v>
      </c>
      <c r="AG8" s="18">
        <f t="shared" si="11"/>
        <v>60</v>
      </c>
      <c r="AH8" s="73">
        <f>SUM(V8:AG8)</f>
        <v>720</v>
      </c>
      <c r="AI8" s="12">
        <v>80</v>
      </c>
      <c r="AJ8" s="18">
        <f>AI8</f>
        <v>80</v>
      </c>
      <c r="AK8" s="18">
        <f t="shared" ref="AK8:AT8" si="12">AJ8</f>
        <v>80</v>
      </c>
      <c r="AL8" s="18">
        <f t="shared" si="12"/>
        <v>80</v>
      </c>
      <c r="AM8" s="18">
        <f t="shared" si="12"/>
        <v>80</v>
      </c>
      <c r="AN8" s="18">
        <f t="shared" si="12"/>
        <v>80</v>
      </c>
      <c r="AO8" s="18">
        <f t="shared" si="12"/>
        <v>80</v>
      </c>
      <c r="AP8" s="18">
        <f t="shared" si="12"/>
        <v>80</v>
      </c>
      <c r="AQ8" s="18">
        <f t="shared" si="12"/>
        <v>80</v>
      </c>
      <c r="AR8" s="18">
        <f t="shared" si="12"/>
        <v>80</v>
      </c>
      <c r="AS8" s="18">
        <f t="shared" si="12"/>
        <v>80</v>
      </c>
      <c r="AT8" s="18">
        <f t="shared" si="12"/>
        <v>80</v>
      </c>
      <c r="AU8" s="73">
        <f>SUM(AI8:AT8)</f>
        <v>960</v>
      </c>
      <c r="AV8" s="12">
        <v>100</v>
      </c>
      <c r="AW8" s="11">
        <f>AV8</f>
        <v>100</v>
      </c>
      <c r="AX8" s="11">
        <f t="shared" ref="AX8:BG8" si="13">AW8</f>
        <v>100</v>
      </c>
      <c r="AY8" s="11">
        <f t="shared" si="13"/>
        <v>100</v>
      </c>
      <c r="AZ8" s="11">
        <f t="shared" si="13"/>
        <v>100</v>
      </c>
      <c r="BA8" s="11">
        <f t="shared" si="13"/>
        <v>100</v>
      </c>
      <c r="BB8" s="11">
        <f t="shared" si="13"/>
        <v>100</v>
      </c>
      <c r="BC8" s="11">
        <f t="shared" si="13"/>
        <v>100</v>
      </c>
      <c r="BD8" s="11">
        <f t="shared" si="13"/>
        <v>100</v>
      </c>
      <c r="BE8" s="11">
        <f t="shared" si="13"/>
        <v>100</v>
      </c>
      <c r="BF8" s="11">
        <f t="shared" si="13"/>
        <v>100</v>
      </c>
      <c r="BG8" s="11">
        <f t="shared" si="13"/>
        <v>100</v>
      </c>
      <c r="BH8" s="73">
        <f>SUM(AV8:BG8)</f>
        <v>1200</v>
      </c>
      <c r="BI8" s="12">
        <v>120</v>
      </c>
      <c r="BJ8" s="11">
        <f>BI8</f>
        <v>120</v>
      </c>
      <c r="BK8" s="11">
        <f t="shared" ref="BK8:BT8" si="14">BJ8</f>
        <v>120</v>
      </c>
      <c r="BL8" s="11">
        <f t="shared" si="14"/>
        <v>120</v>
      </c>
      <c r="BM8" s="11">
        <f t="shared" si="14"/>
        <v>120</v>
      </c>
      <c r="BN8" s="11">
        <f t="shared" si="14"/>
        <v>120</v>
      </c>
      <c r="BO8" s="11">
        <f t="shared" si="14"/>
        <v>120</v>
      </c>
      <c r="BP8" s="11">
        <f t="shared" si="14"/>
        <v>120</v>
      </c>
      <c r="BQ8" s="11">
        <f t="shared" si="14"/>
        <v>120</v>
      </c>
      <c r="BR8" s="11">
        <f t="shared" si="14"/>
        <v>120</v>
      </c>
      <c r="BS8" s="11">
        <f t="shared" si="14"/>
        <v>120</v>
      </c>
      <c r="BT8" s="11">
        <f t="shared" si="14"/>
        <v>120</v>
      </c>
      <c r="BU8" s="73">
        <f>SUM(BI8:BT8)</f>
        <v>1440</v>
      </c>
    </row>
    <row r="9" spans="1:73" ht="19.5" customHeight="1">
      <c r="B9" s="32"/>
      <c r="C9" s="33"/>
      <c r="D9" s="33"/>
      <c r="E9" s="61"/>
      <c r="F9" s="35"/>
      <c r="G9" s="32"/>
      <c r="H9" s="76"/>
      <c r="I9" s="61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76"/>
      <c r="V9" s="61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76"/>
      <c r="AI9" s="61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76"/>
      <c r="AV9" s="61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76"/>
      <c r="BI9" s="61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76"/>
    </row>
    <row r="10" spans="1:73" ht="20.25" customHeight="1">
      <c r="B10" s="11" t="s">
        <v>184</v>
      </c>
      <c r="C10" s="17" t="s">
        <v>7</v>
      </c>
      <c r="D10" s="17"/>
      <c r="E10" s="22">
        <v>0</v>
      </c>
      <c r="F10" s="22">
        <v>0.05</v>
      </c>
      <c r="G10" s="22">
        <f>F10</f>
        <v>0.05</v>
      </c>
      <c r="H10" s="87">
        <f>AVERAGE(E10:G10)</f>
        <v>3.3333333333333333E-2</v>
      </c>
      <c r="I10" s="23">
        <f>G10</f>
        <v>0.05</v>
      </c>
      <c r="J10" s="21">
        <f>I10</f>
        <v>0.05</v>
      </c>
      <c r="K10" s="21">
        <f t="shared" ref="K10:T10" si="15">J10</f>
        <v>0.05</v>
      </c>
      <c r="L10" s="21">
        <f t="shared" si="15"/>
        <v>0.05</v>
      </c>
      <c r="M10" s="21">
        <f t="shared" si="15"/>
        <v>0.05</v>
      </c>
      <c r="N10" s="21">
        <f t="shared" si="15"/>
        <v>0.05</v>
      </c>
      <c r="O10" s="21">
        <f t="shared" si="15"/>
        <v>0.05</v>
      </c>
      <c r="P10" s="21">
        <f t="shared" si="15"/>
        <v>0.05</v>
      </c>
      <c r="Q10" s="21">
        <f t="shared" si="15"/>
        <v>0.05</v>
      </c>
      <c r="R10" s="21">
        <f t="shared" si="15"/>
        <v>0.05</v>
      </c>
      <c r="S10" s="21">
        <f t="shared" si="15"/>
        <v>0.05</v>
      </c>
      <c r="T10" s="21">
        <f t="shared" si="15"/>
        <v>0.05</v>
      </c>
      <c r="U10" s="87">
        <f>AVERAGE(I10:T10)</f>
        <v>4.9999999999999996E-2</v>
      </c>
      <c r="V10" s="22">
        <f>T10</f>
        <v>0.05</v>
      </c>
      <c r="W10" s="21">
        <f>V10</f>
        <v>0.05</v>
      </c>
      <c r="X10" s="21">
        <f t="shared" ref="X10:AG10" si="16">W10</f>
        <v>0.05</v>
      </c>
      <c r="Y10" s="21">
        <f t="shared" si="16"/>
        <v>0.05</v>
      </c>
      <c r="Z10" s="21">
        <f t="shared" si="16"/>
        <v>0.05</v>
      </c>
      <c r="AA10" s="21">
        <f t="shared" si="16"/>
        <v>0.05</v>
      </c>
      <c r="AB10" s="21">
        <f t="shared" si="16"/>
        <v>0.05</v>
      </c>
      <c r="AC10" s="21">
        <f t="shared" si="16"/>
        <v>0.05</v>
      </c>
      <c r="AD10" s="21">
        <f t="shared" si="16"/>
        <v>0.05</v>
      </c>
      <c r="AE10" s="21">
        <f t="shared" si="16"/>
        <v>0.05</v>
      </c>
      <c r="AF10" s="21">
        <f t="shared" si="16"/>
        <v>0.05</v>
      </c>
      <c r="AG10" s="21">
        <f t="shared" si="16"/>
        <v>0.05</v>
      </c>
      <c r="AH10" s="87">
        <f>AVERAGE(V10:AG10)</f>
        <v>4.9999999999999996E-2</v>
      </c>
      <c r="AI10" s="22">
        <f>AG10</f>
        <v>0.05</v>
      </c>
      <c r="AJ10" s="21">
        <f>AI10</f>
        <v>0.05</v>
      </c>
      <c r="AK10" s="21">
        <f t="shared" ref="AK10:AT10" si="17">AJ10</f>
        <v>0.05</v>
      </c>
      <c r="AL10" s="21">
        <f t="shared" si="17"/>
        <v>0.05</v>
      </c>
      <c r="AM10" s="21">
        <f t="shared" si="17"/>
        <v>0.05</v>
      </c>
      <c r="AN10" s="21">
        <f t="shared" si="17"/>
        <v>0.05</v>
      </c>
      <c r="AO10" s="21">
        <f t="shared" si="17"/>
        <v>0.05</v>
      </c>
      <c r="AP10" s="21">
        <f t="shared" si="17"/>
        <v>0.05</v>
      </c>
      <c r="AQ10" s="21">
        <f t="shared" si="17"/>
        <v>0.05</v>
      </c>
      <c r="AR10" s="21">
        <f t="shared" si="17"/>
        <v>0.05</v>
      </c>
      <c r="AS10" s="21">
        <f t="shared" si="17"/>
        <v>0.05</v>
      </c>
      <c r="AT10" s="21">
        <f t="shared" si="17"/>
        <v>0.05</v>
      </c>
      <c r="AU10" s="87">
        <f>AVERAGE(AI10:AT10)</f>
        <v>4.9999999999999996E-2</v>
      </c>
      <c r="AV10" s="22">
        <f>AT10</f>
        <v>0.05</v>
      </c>
      <c r="AW10" s="21">
        <f>AV10</f>
        <v>0.05</v>
      </c>
      <c r="AX10" s="21">
        <f t="shared" ref="AX10:BG10" si="18">AW10</f>
        <v>0.05</v>
      </c>
      <c r="AY10" s="21">
        <f t="shared" si="18"/>
        <v>0.05</v>
      </c>
      <c r="AZ10" s="21">
        <f t="shared" si="18"/>
        <v>0.05</v>
      </c>
      <c r="BA10" s="21">
        <f t="shared" si="18"/>
        <v>0.05</v>
      </c>
      <c r="BB10" s="21">
        <f t="shared" si="18"/>
        <v>0.05</v>
      </c>
      <c r="BC10" s="21">
        <f t="shared" si="18"/>
        <v>0.05</v>
      </c>
      <c r="BD10" s="21">
        <f t="shared" si="18"/>
        <v>0.05</v>
      </c>
      <c r="BE10" s="21">
        <f t="shared" si="18"/>
        <v>0.05</v>
      </c>
      <c r="BF10" s="21">
        <f t="shared" si="18"/>
        <v>0.05</v>
      </c>
      <c r="BG10" s="21">
        <f t="shared" si="18"/>
        <v>0.05</v>
      </c>
      <c r="BH10" s="87">
        <f>AVERAGE(AV10:BG10)</f>
        <v>4.9999999999999996E-2</v>
      </c>
      <c r="BI10" s="22">
        <f>BG10</f>
        <v>0.05</v>
      </c>
      <c r="BJ10" s="21">
        <f>BI10</f>
        <v>0.05</v>
      </c>
      <c r="BK10" s="21">
        <f t="shared" ref="BK10:BT10" si="19">BJ10</f>
        <v>0.05</v>
      </c>
      <c r="BL10" s="21">
        <f t="shared" si="19"/>
        <v>0.05</v>
      </c>
      <c r="BM10" s="21">
        <f t="shared" si="19"/>
        <v>0.05</v>
      </c>
      <c r="BN10" s="21">
        <f t="shared" si="19"/>
        <v>0.05</v>
      </c>
      <c r="BO10" s="21">
        <f t="shared" si="19"/>
        <v>0.05</v>
      </c>
      <c r="BP10" s="21">
        <f t="shared" si="19"/>
        <v>0.05</v>
      </c>
      <c r="BQ10" s="21">
        <f t="shared" si="19"/>
        <v>0.05</v>
      </c>
      <c r="BR10" s="21">
        <f t="shared" si="19"/>
        <v>0.05</v>
      </c>
      <c r="BS10" s="21">
        <f t="shared" si="19"/>
        <v>0.05</v>
      </c>
      <c r="BT10" s="21">
        <f t="shared" si="19"/>
        <v>0.05</v>
      </c>
      <c r="BU10" s="87">
        <f>AVERAGE(BI10:BT10)</f>
        <v>4.9999999999999996E-2</v>
      </c>
    </row>
    <row r="11" spans="1:73" ht="23.25" customHeight="1">
      <c r="H11" s="71"/>
      <c r="U11" s="71"/>
      <c r="AH11" s="71"/>
      <c r="AU11" s="71"/>
      <c r="BH11" s="71"/>
      <c r="BU11" s="71"/>
    </row>
    <row r="12" spans="1:73" ht="20.25" customHeight="1">
      <c r="B12" s="11" t="s">
        <v>190</v>
      </c>
      <c r="C12" s="17" t="s">
        <v>8</v>
      </c>
      <c r="D12" s="17"/>
      <c r="E12" s="12">
        <v>250</v>
      </c>
      <c r="F12" s="18">
        <f>E12</f>
        <v>250</v>
      </c>
      <c r="G12" s="18">
        <f>F12</f>
        <v>250</v>
      </c>
      <c r="H12" s="73">
        <f>AVERAGE(E12:G12)</f>
        <v>250</v>
      </c>
      <c r="I12" s="18">
        <f>E12*(1+I13)</f>
        <v>250</v>
      </c>
      <c r="J12" s="11">
        <f>I12</f>
        <v>250</v>
      </c>
      <c r="K12" s="11">
        <f t="shared" ref="K12" si="20">J12</f>
        <v>250</v>
      </c>
      <c r="L12" s="11">
        <f t="shared" ref="L12" si="21">K12</f>
        <v>250</v>
      </c>
      <c r="M12" s="11">
        <f t="shared" ref="M12" si="22">L12</f>
        <v>250</v>
      </c>
      <c r="N12" s="11">
        <f t="shared" ref="N12" si="23">M12</f>
        <v>250</v>
      </c>
      <c r="O12" s="11">
        <f t="shared" ref="O12" si="24">N12</f>
        <v>250</v>
      </c>
      <c r="P12" s="11">
        <f t="shared" ref="P12" si="25">O12</f>
        <v>250</v>
      </c>
      <c r="Q12" s="11">
        <f t="shared" ref="Q12" si="26">P12</f>
        <v>250</v>
      </c>
      <c r="R12" s="11">
        <f t="shared" ref="R12" si="27">Q12</f>
        <v>250</v>
      </c>
      <c r="S12" s="11">
        <f t="shared" ref="S12" si="28">R12</f>
        <v>250</v>
      </c>
      <c r="T12" s="11">
        <f t="shared" ref="T12" si="29">S12</f>
        <v>250</v>
      </c>
      <c r="U12" s="73">
        <f>AVERAGE(I12:T12)</f>
        <v>250</v>
      </c>
      <c r="V12" s="18">
        <f>T12*(1+V13)</f>
        <v>262.5</v>
      </c>
      <c r="W12" s="11">
        <f>V12</f>
        <v>262.5</v>
      </c>
      <c r="X12" s="11">
        <f t="shared" ref="X12" si="30">W12</f>
        <v>262.5</v>
      </c>
      <c r="Y12" s="11">
        <f t="shared" ref="Y12" si="31">X12</f>
        <v>262.5</v>
      </c>
      <c r="Z12" s="11">
        <f t="shared" ref="Z12" si="32">Y12</f>
        <v>262.5</v>
      </c>
      <c r="AA12" s="11">
        <f t="shared" ref="AA12" si="33">Z12</f>
        <v>262.5</v>
      </c>
      <c r="AB12" s="11">
        <f t="shared" ref="AB12" si="34">AA12</f>
        <v>262.5</v>
      </c>
      <c r="AC12" s="11">
        <f t="shared" ref="AC12" si="35">AB12</f>
        <v>262.5</v>
      </c>
      <c r="AD12" s="11">
        <f t="shared" ref="AD12" si="36">AC12</f>
        <v>262.5</v>
      </c>
      <c r="AE12" s="11">
        <f t="shared" ref="AE12" si="37">AD12</f>
        <v>262.5</v>
      </c>
      <c r="AF12" s="11">
        <f t="shared" ref="AF12" si="38">AE12</f>
        <v>262.5</v>
      </c>
      <c r="AG12" s="11">
        <f t="shared" ref="AG12" si="39">AF12</f>
        <v>262.5</v>
      </c>
      <c r="AH12" s="73">
        <f>AVERAGE(V12:AG12)</f>
        <v>262.5</v>
      </c>
      <c r="AI12" s="18">
        <f>AG12*(1+AI13)</f>
        <v>275.625</v>
      </c>
      <c r="AJ12" s="11">
        <f>AI12</f>
        <v>275.625</v>
      </c>
      <c r="AK12" s="11">
        <f t="shared" ref="AK12" si="40">AJ12</f>
        <v>275.625</v>
      </c>
      <c r="AL12" s="11">
        <f t="shared" ref="AL12" si="41">AK12</f>
        <v>275.625</v>
      </c>
      <c r="AM12" s="11">
        <f t="shared" ref="AM12" si="42">AL12</f>
        <v>275.625</v>
      </c>
      <c r="AN12" s="11">
        <f t="shared" ref="AN12" si="43">AM12</f>
        <v>275.625</v>
      </c>
      <c r="AO12" s="11">
        <f t="shared" ref="AO12" si="44">AN12</f>
        <v>275.625</v>
      </c>
      <c r="AP12" s="11">
        <f t="shared" ref="AP12" si="45">AO12</f>
        <v>275.625</v>
      </c>
      <c r="AQ12" s="11">
        <f t="shared" ref="AQ12" si="46">AP12</f>
        <v>275.625</v>
      </c>
      <c r="AR12" s="11">
        <f t="shared" ref="AR12" si="47">AQ12</f>
        <v>275.625</v>
      </c>
      <c r="AS12" s="11">
        <f t="shared" ref="AS12" si="48">AR12</f>
        <v>275.625</v>
      </c>
      <c r="AT12" s="11">
        <f t="shared" ref="AT12" si="49">AS12</f>
        <v>275.625</v>
      </c>
      <c r="AU12" s="73">
        <f>AVERAGE(AI12:AT12)</f>
        <v>275.625</v>
      </c>
      <c r="AV12" s="18">
        <f>AT12*(1+AV13)</f>
        <v>289.40625</v>
      </c>
      <c r="AW12" s="11">
        <f>AV12</f>
        <v>289.40625</v>
      </c>
      <c r="AX12" s="11">
        <f t="shared" ref="AX12" si="50">AW12</f>
        <v>289.40625</v>
      </c>
      <c r="AY12" s="11">
        <f t="shared" ref="AY12" si="51">AX12</f>
        <v>289.40625</v>
      </c>
      <c r="AZ12" s="11">
        <f t="shared" ref="AZ12" si="52">AY12</f>
        <v>289.40625</v>
      </c>
      <c r="BA12" s="11">
        <f t="shared" ref="BA12" si="53">AZ12</f>
        <v>289.40625</v>
      </c>
      <c r="BB12" s="11">
        <f t="shared" ref="BB12" si="54">BA12</f>
        <v>289.40625</v>
      </c>
      <c r="BC12" s="11">
        <f t="shared" ref="BC12" si="55">BB12</f>
        <v>289.40625</v>
      </c>
      <c r="BD12" s="11">
        <f t="shared" ref="BD12" si="56">BC12</f>
        <v>289.40625</v>
      </c>
      <c r="BE12" s="11">
        <f t="shared" ref="BE12" si="57">BD12</f>
        <v>289.40625</v>
      </c>
      <c r="BF12" s="11">
        <f t="shared" ref="BF12" si="58">BE12</f>
        <v>289.40625</v>
      </c>
      <c r="BG12" s="11">
        <f t="shared" ref="BG12" si="59">BF12</f>
        <v>289.40625</v>
      </c>
      <c r="BH12" s="73">
        <f>AVERAGE(AV12:BG12)</f>
        <v>289.40625</v>
      </c>
      <c r="BI12" s="18">
        <f>BG12*(1+BI13)</f>
        <v>303.87656250000003</v>
      </c>
      <c r="BJ12" s="11">
        <f>BI12</f>
        <v>303.87656250000003</v>
      </c>
      <c r="BK12" s="11">
        <f t="shared" ref="BK12" si="60">BJ12</f>
        <v>303.87656250000003</v>
      </c>
      <c r="BL12" s="11">
        <f t="shared" ref="BL12" si="61">BK12</f>
        <v>303.87656250000003</v>
      </c>
      <c r="BM12" s="11">
        <f t="shared" ref="BM12" si="62">BL12</f>
        <v>303.87656250000003</v>
      </c>
      <c r="BN12" s="11">
        <f t="shared" ref="BN12" si="63">BM12</f>
        <v>303.87656250000003</v>
      </c>
      <c r="BO12" s="11">
        <f t="shared" ref="BO12" si="64">BN12</f>
        <v>303.87656250000003</v>
      </c>
      <c r="BP12" s="11">
        <f t="shared" ref="BP12" si="65">BO12</f>
        <v>303.87656250000003</v>
      </c>
      <c r="BQ12" s="11">
        <f t="shared" ref="BQ12" si="66">BP12</f>
        <v>303.87656250000003</v>
      </c>
      <c r="BR12" s="11">
        <f t="shared" ref="BR12" si="67">BQ12</f>
        <v>303.87656250000003</v>
      </c>
      <c r="BS12" s="11">
        <f t="shared" ref="BS12" si="68">BR12</f>
        <v>303.87656250000003</v>
      </c>
      <c r="BT12" s="11">
        <f t="shared" ref="BT12" si="69">BS12</f>
        <v>303.87656250000003</v>
      </c>
      <c r="BU12" s="73">
        <f>AVERAGE(BI12:BT12)</f>
        <v>303.87656250000003</v>
      </c>
    </row>
    <row r="13" spans="1:73">
      <c r="B13" s="11" t="s">
        <v>9</v>
      </c>
      <c r="C13" s="17"/>
      <c r="D13" s="17"/>
      <c r="E13" s="12"/>
      <c r="F13" s="18"/>
      <c r="G13" s="18"/>
      <c r="H13" s="73"/>
      <c r="I13" s="19">
        <v>0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73"/>
      <c r="V13" s="22">
        <v>0.05</v>
      </c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87">
        <f>AH12/U12-1</f>
        <v>5.0000000000000044E-2</v>
      </c>
      <c r="AI13" s="23">
        <f>V13</f>
        <v>0.05</v>
      </c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87">
        <f>AU12/AH12-1</f>
        <v>5.0000000000000044E-2</v>
      </c>
      <c r="AV13" s="23">
        <f>AI13</f>
        <v>0.05</v>
      </c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87">
        <f>BH12/AU12-1</f>
        <v>5.0000000000000044E-2</v>
      </c>
      <c r="BI13" s="23">
        <f>AV13</f>
        <v>0.05</v>
      </c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87">
        <f>BU12/BH12-1</f>
        <v>5.0000000000000044E-2</v>
      </c>
    </row>
    <row r="14" spans="1:73" ht="18" customHeight="1">
      <c r="H14" s="71"/>
      <c r="U14" s="71"/>
      <c r="AH14" s="71"/>
      <c r="AU14" s="71"/>
      <c r="BH14" s="71"/>
      <c r="BU14" s="71"/>
    </row>
    <row r="15" spans="1:73" ht="20.25" customHeight="1">
      <c r="B15" s="11" t="s">
        <v>193</v>
      </c>
      <c r="C15" s="17" t="s">
        <v>7</v>
      </c>
      <c r="D15" s="17"/>
      <c r="E15" s="22">
        <v>0.03</v>
      </c>
      <c r="F15" s="23">
        <f>E15</f>
        <v>0.03</v>
      </c>
      <c r="G15" s="23">
        <f>F15</f>
        <v>0.03</v>
      </c>
      <c r="H15" s="87">
        <f>AVERAGE(E15:G15)</f>
        <v>0.03</v>
      </c>
      <c r="I15" s="22">
        <v>0.03</v>
      </c>
      <c r="J15" s="21">
        <f>I15</f>
        <v>0.03</v>
      </c>
      <c r="K15" s="21">
        <f t="shared" ref="K15" si="70">J15</f>
        <v>0.03</v>
      </c>
      <c r="L15" s="21">
        <f t="shared" ref="L15" si="71">K15</f>
        <v>0.03</v>
      </c>
      <c r="M15" s="21">
        <f t="shared" ref="M15" si="72">L15</f>
        <v>0.03</v>
      </c>
      <c r="N15" s="21">
        <f t="shared" ref="N15" si="73">M15</f>
        <v>0.03</v>
      </c>
      <c r="O15" s="21">
        <f t="shared" ref="O15" si="74">N15</f>
        <v>0.03</v>
      </c>
      <c r="P15" s="21">
        <f t="shared" ref="P15" si="75">O15</f>
        <v>0.03</v>
      </c>
      <c r="Q15" s="21">
        <f t="shared" ref="Q15" si="76">P15</f>
        <v>0.03</v>
      </c>
      <c r="R15" s="21">
        <f t="shared" ref="R15" si="77">Q15</f>
        <v>0.03</v>
      </c>
      <c r="S15" s="21">
        <f t="shared" ref="S15" si="78">R15</f>
        <v>0.03</v>
      </c>
      <c r="T15" s="21">
        <f t="shared" ref="T15" si="79">S15</f>
        <v>0.03</v>
      </c>
      <c r="U15" s="87">
        <f>AVERAGE(I15:T15)</f>
        <v>3.0000000000000009E-2</v>
      </c>
      <c r="V15" s="22">
        <v>0.03</v>
      </c>
      <c r="W15" s="21">
        <f>V15</f>
        <v>0.03</v>
      </c>
      <c r="X15" s="21">
        <f t="shared" ref="X15" si="80">W15</f>
        <v>0.03</v>
      </c>
      <c r="Y15" s="21">
        <f t="shared" ref="Y15" si="81">X15</f>
        <v>0.03</v>
      </c>
      <c r="Z15" s="21">
        <f t="shared" ref="Z15" si="82">Y15</f>
        <v>0.03</v>
      </c>
      <c r="AA15" s="21">
        <f t="shared" ref="AA15" si="83">Z15</f>
        <v>0.03</v>
      </c>
      <c r="AB15" s="21">
        <f t="shared" ref="AB15" si="84">AA15</f>
        <v>0.03</v>
      </c>
      <c r="AC15" s="21">
        <f t="shared" ref="AC15" si="85">AB15</f>
        <v>0.03</v>
      </c>
      <c r="AD15" s="21">
        <f t="shared" ref="AD15" si="86">AC15</f>
        <v>0.03</v>
      </c>
      <c r="AE15" s="21">
        <f t="shared" ref="AE15" si="87">AD15</f>
        <v>0.03</v>
      </c>
      <c r="AF15" s="21">
        <f t="shared" ref="AF15" si="88">AE15</f>
        <v>0.03</v>
      </c>
      <c r="AG15" s="21">
        <f t="shared" ref="AG15" si="89">AF15</f>
        <v>0.03</v>
      </c>
      <c r="AH15" s="87">
        <f>AVERAGE(V15:AG15)</f>
        <v>3.0000000000000009E-2</v>
      </c>
      <c r="AI15" s="22">
        <v>0.03</v>
      </c>
      <c r="AJ15" s="21">
        <f>AI15</f>
        <v>0.03</v>
      </c>
      <c r="AK15" s="21">
        <f t="shared" ref="AK15" si="90">AJ15</f>
        <v>0.03</v>
      </c>
      <c r="AL15" s="21">
        <f t="shared" ref="AL15" si="91">AK15</f>
        <v>0.03</v>
      </c>
      <c r="AM15" s="21">
        <f t="shared" ref="AM15" si="92">AL15</f>
        <v>0.03</v>
      </c>
      <c r="AN15" s="21">
        <f t="shared" ref="AN15" si="93">AM15</f>
        <v>0.03</v>
      </c>
      <c r="AO15" s="21">
        <f t="shared" ref="AO15" si="94">AN15</f>
        <v>0.03</v>
      </c>
      <c r="AP15" s="21">
        <f t="shared" ref="AP15" si="95">AO15</f>
        <v>0.03</v>
      </c>
      <c r="AQ15" s="21">
        <f t="shared" ref="AQ15" si="96">AP15</f>
        <v>0.03</v>
      </c>
      <c r="AR15" s="21">
        <f t="shared" ref="AR15" si="97">AQ15</f>
        <v>0.03</v>
      </c>
      <c r="AS15" s="21">
        <f t="shared" ref="AS15" si="98">AR15</f>
        <v>0.03</v>
      </c>
      <c r="AT15" s="21">
        <f t="shared" ref="AT15" si="99">AS15</f>
        <v>0.03</v>
      </c>
      <c r="AU15" s="87">
        <f>AVERAGE(AI15:AT15)</f>
        <v>3.0000000000000009E-2</v>
      </c>
      <c r="AV15" s="22">
        <v>0.03</v>
      </c>
      <c r="AW15" s="21">
        <f>AV15</f>
        <v>0.03</v>
      </c>
      <c r="AX15" s="21">
        <f t="shared" ref="AX15" si="100">AW15</f>
        <v>0.03</v>
      </c>
      <c r="AY15" s="21">
        <f t="shared" ref="AY15" si="101">AX15</f>
        <v>0.03</v>
      </c>
      <c r="AZ15" s="21">
        <f t="shared" ref="AZ15" si="102">AY15</f>
        <v>0.03</v>
      </c>
      <c r="BA15" s="21">
        <f t="shared" ref="BA15" si="103">AZ15</f>
        <v>0.03</v>
      </c>
      <c r="BB15" s="21">
        <f t="shared" ref="BB15" si="104">BA15</f>
        <v>0.03</v>
      </c>
      <c r="BC15" s="21">
        <f t="shared" ref="BC15" si="105">BB15</f>
        <v>0.03</v>
      </c>
      <c r="BD15" s="21">
        <f t="shared" ref="BD15" si="106">BC15</f>
        <v>0.03</v>
      </c>
      <c r="BE15" s="21">
        <f t="shared" ref="BE15" si="107">BD15</f>
        <v>0.03</v>
      </c>
      <c r="BF15" s="21">
        <f t="shared" ref="BF15" si="108">BE15</f>
        <v>0.03</v>
      </c>
      <c r="BG15" s="21">
        <f t="shared" ref="BG15" si="109">BF15</f>
        <v>0.03</v>
      </c>
      <c r="BH15" s="87">
        <f>AVERAGE(AV15:BG15)</f>
        <v>3.0000000000000009E-2</v>
      </c>
      <c r="BI15" s="22">
        <v>0.03</v>
      </c>
      <c r="BJ15" s="21">
        <f>BI15</f>
        <v>0.03</v>
      </c>
      <c r="BK15" s="21">
        <f t="shared" ref="BK15" si="110">BJ15</f>
        <v>0.03</v>
      </c>
      <c r="BL15" s="21">
        <f t="shared" ref="BL15" si="111">BK15</f>
        <v>0.03</v>
      </c>
      <c r="BM15" s="21">
        <f t="shared" ref="BM15" si="112">BL15</f>
        <v>0.03</v>
      </c>
      <c r="BN15" s="21">
        <f t="shared" ref="BN15" si="113">BM15</f>
        <v>0.03</v>
      </c>
      <c r="BO15" s="21">
        <f t="shared" ref="BO15" si="114">BN15</f>
        <v>0.03</v>
      </c>
      <c r="BP15" s="21">
        <f t="shared" ref="BP15" si="115">BO15</f>
        <v>0.03</v>
      </c>
      <c r="BQ15" s="21">
        <f t="shared" ref="BQ15" si="116">BP15</f>
        <v>0.03</v>
      </c>
      <c r="BR15" s="21">
        <f t="shared" ref="BR15" si="117">BQ15</f>
        <v>0.03</v>
      </c>
      <c r="BS15" s="21">
        <f t="shared" ref="BS15" si="118">BR15</f>
        <v>0.03</v>
      </c>
      <c r="BT15" s="21">
        <f t="shared" ref="BT15" si="119">BS15</f>
        <v>0.03</v>
      </c>
      <c r="BU15" s="87">
        <f>AVERAGE(BI15:BT15)</f>
        <v>3.0000000000000009E-2</v>
      </c>
    </row>
    <row r="16" spans="1:73" ht="16.5" customHeight="1">
      <c r="H16" s="71"/>
      <c r="U16" s="71"/>
      <c r="AH16" s="71"/>
      <c r="AU16" s="71"/>
      <c r="BH16" s="71"/>
      <c r="BU16" s="71"/>
    </row>
    <row r="17" spans="1:73" ht="29.25" customHeight="1">
      <c r="A17" s="571" t="s">
        <v>42</v>
      </c>
      <c r="B17" s="14" t="s">
        <v>196</v>
      </c>
      <c r="H17" s="71"/>
      <c r="U17" s="71"/>
      <c r="AH17" s="71"/>
      <c r="AU17" s="71"/>
      <c r="BH17" s="71"/>
      <c r="BU17" s="71"/>
    </row>
    <row r="18" spans="1:73" ht="21" customHeight="1">
      <c r="B18" s="11" t="s">
        <v>197</v>
      </c>
      <c r="C18" s="17" t="s">
        <v>8</v>
      </c>
      <c r="D18" s="17"/>
      <c r="E18" s="12">
        <v>400</v>
      </c>
      <c r="F18" s="12">
        <v>600</v>
      </c>
      <c r="G18" s="12">
        <v>800</v>
      </c>
      <c r="H18" s="73">
        <f>SUM(E18:G18)</f>
        <v>1800</v>
      </c>
      <c r="I18" s="18">
        <f>$U18/12</f>
        <v>1666.6666666666667</v>
      </c>
      <c r="J18" s="18">
        <f t="shared" ref="J18:T18" si="120">$U18/12</f>
        <v>1666.6666666666667</v>
      </c>
      <c r="K18" s="18">
        <f t="shared" si="120"/>
        <v>1666.6666666666667</v>
      </c>
      <c r="L18" s="18">
        <f t="shared" si="120"/>
        <v>1666.6666666666667</v>
      </c>
      <c r="M18" s="18">
        <f t="shared" si="120"/>
        <v>1666.6666666666667</v>
      </c>
      <c r="N18" s="18">
        <f t="shared" si="120"/>
        <v>1666.6666666666667</v>
      </c>
      <c r="O18" s="18">
        <f t="shared" si="120"/>
        <v>1666.6666666666667</v>
      </c>
      <c r="P18" s="18">
        <f t="shared" si="120"/>
        <v>1666.6666666666667</v>
      </c>
      <c r="Q18" s="18">
        <f t="shared" si="120"/>
        <v>1666.6666666666667</v>
      </c>
      <c r="R18" s="18">
        <f t="shared" si="120"/>
        <v>1666.6666666666667</v>
      </c>
      <c r="S18" s="18">
        <f t="shared" si="120"/>
        <v>1666.6666666666667</v>
      </c>
      <c r="T18" s="18">
        <f t="shared" si="120"/>
        <v>1666.6666666666667</v>
      </c>
      <c r="U18" s="90">
        <v>20000</v>
      </c>
      <c r="V18" s="18">
        <f>$AH18/12</f>
        <v>1750</v>
      </c>
      <c r="W18" s="18">
        <f t="shared" ref="W18:AG18" si="121">$AH18/12</f>
        <v>1750</v>
      </c>
      <c r="X18" s="18">
        <f t="shared" si="121"/>
        <v>1750</v>
      </c>
      <c r="Y18" s="18">
        <f t="shared" si="121"/>
        <v>1750</v>
      </c>
      <c r="Z18" s="18">
        <f t="shared" si="121"/>
        <v>1750</v>
      </c>
      <c r="AA18" s="18">
        <f t="shared" si="121"/>
        <v>1750</v>
      </c>
      <c r="AB18" s="18">
        <f t="shared" si="121"/>
        <v>1750</v>
      </c>
      <c r="AC18" s="18">
        <f t="shared" si="121"/>
        <v>1750</v>
      </c>
      <c r="AD18" s="18">
        <f t="shared" si="121"/>
        <v>1750</v>
      </c>
      <c r="AE18" s="18">
        <f t="shared" si="121"/>
        <v>1750</v>
      </c>
      <c r="AF18" s="18">
        <f t="shared" si="121"/>
        <v>1750</v>
      </c>
      <c r="AG18" s="18">
        <f t="shared" si="121"/>
        <v>1750</v>
      </c>
      <c r="AH18" s="90">
        <f>U18*(1+AH19)</f>
        <v>21000</v>
      </c>
      <c r="AI18" s="18">
        <f>$AU18/12</f>
        <v>1750</v>
      </c>
      <c r="AJ18" s="18">
        <f t="shared" ref="AJ18:AT18" si="122">$AU18/12</f>
        <v>1750</v>
      </c>
      <c r="AK18" s="18">
        <f t="shared" si="122"/>
        <v>1750</v>
      </c>
      <c r="AL18" s="18">
        <f t="shared" si="122"/>
        <v>1750</v>
      </c>
      <c r="AM18" s="18">
        <f t="shared" si="122"/>
        <v>1750</v>
      </c>
      <c r="AN18" s="18">
        <f t="shared" si="122"/>
        <v>1750</v>
      </c>
      <c r="AO18" s="18">
        <f t="shared" si="122"/>
        <v>1750</v>
      </c>
      <c r="AP18" s="18">
        <f t="shared" si="122"/>
        <v>1750</v>
      </c>
      <c r="AQ18" s="18">
        <f t="shared" si="122"/>
        <v>1750</v>
      </c>
      <c r="AR18" s="18">
        <f t="shared" si="122"/>
        <v>1750</v>
      </c>
      <c r="AS18" s="18">
        <f t="shared" si="122"/>
        <v>1750</v>
      </c>
      <c r="AT18" s="18">
        <f t="shared" si="122"/>
        <v>1750</v>
      </c>
      <c r="AU18" s="90">
        <v>21000</v>
      </c>
      <c r="AV18" s="18">
        <f>$BH18/12</f>
        <v>1750</v>
      </c>
      <c r="AW18" s="18">
        <f t="shared" ref="AW18:BG18" si="123">$BH18/12</f>
        <v>1750</v>
      </c>
      <c r="AX18" s="18">
        <f t="shared" si="123"/>
        <v>1750</v>
      </c>
      <c r="AY18" s="18">
        <f t="shared" si="123"/>
        <v>1750</v>
      </c>
      <c r="AZ18" s="18">
        <f t="shared" si="123"/>
        <v>1750</v>
      </c>
      <c r="BA18" s="18">
        <f t="shared" si="123"/>
        <v>1750</v>
      </c>
      <c r="BB18" s="18">
        <f t="shared" si="123"/>
        <v>1750</v>
      </c>
      <c r="BC18" s="18">
        <f t="shared" si="123"/>
        <v>1750</v>
      </c>
      <c r="BD18" s="18">
        <f t="shared" si="123"/>
        <v>1750</v>
      </c>
      <c r="BE18" s="18">
        <f t="shared" si="123"/>
        <v>1750</v>
      </c>
      <c r="BF18" s="18">
        <f t="shared" si="123"/>
        <v>1750</v>
      </c>
      <c r="BG18" s="18">
        <f t="shared" si="123"/>
        <v>1750</v>
      </c>
      <c r="BH18" s="90">
        <v>21000</v>
      </c>
      <c r="BI18" s="18">
        <f>$BU18/12</f>
        <v>1750</v>
      </c>
      <c r="BJ18" s="18">
        <f t="shared" ref="BJ18:BT18" si="124">$BU18/12</f>
        <v>1750</v>
      </c>
      <c r="BK18" s="18">
        <f t="shared" si="124"/>
        <v>1750</v>
      </c>
      <c r="BL18" s="18">
        <f t="shared" si="124"/>
        <v>1750</v>
      </c>
      <c r="BM18" s="18">
        <f t="shared" si="124"/>
        <v>1750</v>
      </c>
      <c r="BN18" s="18">
        <f t="shared" si="124"/>
        <v>1750</v>
      </c>
      <c r="BO18" s="18">
        <f t="shared" si="124"/>
        <v>1750</v>
      </c>
      <c r="BP18" s="18">
        <f t="shared" si="124"/>
        <v>1750</v>
      </c>
      <c r="BQ18" s="18">
        <f t="shared" si="124"/>
        <v>1750</v>
      </c>
      <c r="BR18" s="18">
        <f t="shared" si="124"/>
        <v>1750</v>
      </c>
      <c r="BS18" s="18">
        <f t="shared" si="124"/>
        <v>1750</v>
      </c>
      <c r="BT18" s="18">
        <f t="shared" si="124"/>
        <v>1750</v>
      </c>
      <c r="BU18" s="90">
        <v>21000</v>
      </c>
    </row>
    <row r="19" spans="1:73">
      <c r="B19" s="11" t="s">
        <v>199</v>
      </c>
      <c r="C19" s="17"/>
      <c r="D19" s="17"/>
      <c r="E19" s="12"/>
      <c r="F19" s="12"/>
      <c r="G19" s="12"/>
      <c r="H19" s="73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90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94">
        <v>0.05</v>
      </c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94">
        <v>0.05</v>
      </c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94">
        <v>0.05</v>
      </c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94">
        <v>0.05</v>
      </c>
    </row>
    <row r="20" spans="1:73" ht="20.25" customHeight="1">
      <c r="B20" s="11" t="s">
        <v>201</v>
      </c>
      <c r="C20" s="17" t="s">
        <v>8</v>
      </c>
      <c r="D20" s="17"/>
      <c r="E20" s="562">
        <v>25</v>
      </c>
      <c r="F20" s="567">
        <f>E20</f>
        <v>25</v>
      </c>
      <c r="G20" s="567">
        <f>F20</f>
        <v>25</v>
      </c>
      <c r="H20" s="564">
        <f>AVERAGE(E20:G20)</f>
        <v>25</v>
      </c>
      <c r="I20" s="562">
        <v>25</v>
      </c>
      <c r="J20" s="567">
        <f>I20</f>
        <v>25</v>
      </c>
      <c r="K20" s="567">
        <f t="shared" ref="K20:T20" si="125">J20</f>
        <v>25</v>
      </c>
      <c r="L20" s="567">
        <f t="shared" si="125"/>
        <v>25</v>
      </c>
      <c r="M20" s="567">
        <f t="shared" si="125"/>
        <v>25</v>
      </c>
      <c r="N20" s="567">
        <f t="shared" si="125"/>
        <v>25</v>
      </c>
      <c r="O20" s="567">
        <f t="shared" si="125"/>
        <v>25</v>
      </c>
      <c r="P20" s="567">
        <f t="shared" si="125"/>
        <v>25</v>
      </c>
      <c r="Q20" s="567">
        <f t="shared" si="125"/>
        <v>25</v>
      </c>
      <c r="R20" s="567">
        <f t="shared" si="125"/>
        <v>25</v>
      </c>
      <c r="S20" s="567">
        <f t="shared" si="125"/>
        <v>25</v>
      </c>
      <c r="T20" s="567">
        <f t="shared" si="125"/>
        <v>25</v>
      </c>
      <c r="U20" s="93">
        <f>AVERAGE(I20:T20)</f>
        <v>25</v>
      </c>
      <c r="V20" s="567">
        <f>T20*(1+V21)</f>
        <v>26.25</v>
      </c>
      <c r="W20" s="563">
        <f>V20</f>
        <v>26.25</v>
      </c>
      <c r="X20" s="563">
        <f t="shared" ref="X20" si="126">W20</f>
        <v>26.25</v>
      </c>
      <c r="Y20" s="563">
        <f t="shared" ref="Y20" si="127">X20</f>
        <v>26.25</v>
      </c>
      <c r="Z20" s="563">
        <f t="shared" ref="Z20" si="128">Y20</f>
        <v>26.25</v>
      </c>
      <c r="AA20" s="563">
        <f t="shared" ref="AA20" si="129">Z20</f>
        <v>26.25</v>
      </c>
      <c r="AB20" s="563">
        <f t="shared" ref="AB20" si="130">AA20</f>
        <v>26.25</v>
      </c>
      <c r="AC20" s="563">
        <f t="shared" ref="AC20" si="131">AB20</f>
        <v>26.25</v>
      </c>
      <c r="AD20" s="563">
        <f t="shared" ref="AD20" si="132">AC20</f>
        <v>26.25</v>
      </c>
      <c r="AE20" s="563">
        <f t="shared" ref="AE20" si="133">AD20</f>
        <v>26.25</v>
      </c>
      <c r="AF20" s="563">
        <f t="shared" ref="AF20" si="134">AE20</f>
        <v>26.25</v>
      </c>
      <c r="AG20" s="563">
        <f t="shared" ref="AG20" si="135">AF20</f>
        <v>26.25</v>
      </c>
      <c r="AH20" s="93">
        <f>U20*(1+AH21)</f>
        <v>26.25</v>
      </c>
      <c r="AI20" s="567">
        <f>AG20*(1+AI21)</f>
        <v>27.5625</v>
      </c>
      <c r="AJ20" s="563">
        <f>AI20</f>
        <v>27.5625</v>
      </c>
      <c r="AK20" s="563">
        <f t="shared" ref="AK20" si="136">AJ20</f>
        <v>27.5625</v>
      </c>
      <c r="AL20" s="563">
        <f t="shared" ref="AL20" si="137">AK20</f>
        <v>27.5625</v>
      </c>
      <c r="AM20" s="563">
        <f>AL20</f>
        <v>27.5625</v>
      </c>
      <c r="AN20" s="563">
        <f t="shared" ref="AN20" si="138">AM20</f>
        <v>27.5625</v>
      </c>
      <c r="AO20" s="563">
        <f t="shared" ref="AO20" si="139">AN20</f>
        <v>27.5625</v>
      </c>
      <c r="AP20" s="563">
        <f t="shared" ref="AP20" si="140">AO20</f>
        <v>27.5625</v>
      </c>
      <c r="AQ20" s="563">
        <f t="shared" ref="AQ20" si="141">AP20</f>
        <v>27.5625</v>
      </c>
      <c r="AR20" s="563">
        <f t="shared" ref="AR20" si="142">AQ20</f>
        <v>27.5625</v>
      </c>
      <c r="AS20" s="563">
        <f t="shared" ref="AS20" si="143">AR20</f>
        <v>27.5625</v>
      </c>
      <c r="AT20" s="563">
        <f t="shared" ref="AT20" si="144">AS20</f>
        <v>27.5625</v>
      </c>
      <c r="AU20" s="93">
        <f>AH20*(1+AU21)</f>
        <v>27.5625</v>
      </c>
      <c r="AV20" s="567">
        <f>AT20*(1+AV21)</f>
        <v>28.940625000000001</v>
      </c>
      <c r="AW20" s="563">
        <f>AV20</f>
        <v>28.940625000000001</v>
      </c>
      <c r="AX20" s="563">
        <f t="shared" ref="AX20" si="145">AW20</f>
        <v>28.940625000000001</v>
      </c>
      <c r="AY20" s="563">
        <f t="shared" ref="AY20" si="146">AX20</f>
        <v>28.940625000000001</v>
      </c>
      <c r="AZ20" s="563">
        <f t="shared" ref="AZ20" si="147">AY20</f>
        <v>28.940625000000001</v>
      </c>
      <c r="BA20" s="563">
        <f t="shared" ref="BA20" si="148">AZ20</f>
        <v>28.940625000000001</v>
      </c>
      <c r="BB20" s="563">
        <f t="shared" ref="BB20" si="149">BA20</f>
        <v>28.940625000000001</v>
      </c>
      <c r="BC20" s="563">
        <f t="shared" ref="BC20" si="150">BB20</f>
        <v>28.940625000000001</v>
      </c>
      <c r="BD20" s="563">
        <f t="shared" ref="BD20" si="151">BC20</f>
        <v>28.940625000000001</v>
      </c>
      <c r="BE20" s="563">
        <f t="shared" ref="BE20" si="152">BD20</f>
        <v>28.940625000000001</v>
      </c>
      <c r="BF20" s="563">
        <f t="shared" ref="BF20" si="153">BE20</f>
        <v>28.940625000000001</v>
      </c>
      <c r="BG20" s="563">
        <f t="shared" ref="BG20" si="154">BF20</f>
        <v>28.940625000000001</v>
      </c>
      <c r="BH20" s="93">
        <f>AU20*(1+BH21)</f>
        <v>28.940625000000001</v>
      </c>
      <c r="BI20" s="567">
        <f>BG20*(1+BI21)</f>
        <v>30.387656250000003</v>
      </c>
      <c r="BJ20" s="563">
        <f>BI20</f>
        <v>30.387656250000003</v>
      </c>
      <c r="BK20" s="563">
        <f t="shared" ref="BK20" si="155">BJ20</f>
        <v>30.387656250000003</v>
      </c>
      <c r="BL20" s="563">
        <f t="shared" ref="BL20" si="156">BK20</f>
        <v>30.387656250000003</v>
      </c>
      <c r="BM20" s="563">
        <f t="shared" ref="BM20" si="157">BL20</f>
        <v>30.387656250000003</v>
      </c>
      <c r="BN20" s="563">
        <f t="shared" ref="BN20" si="158">BM20</f>
        <v>30.387656250000003</v>
      </c>
      <c r="BO20" s="563">
        <f t="shared" ref="BO20" si="159">BN20</f>
        <v>30.387656250000003</v>
      </c>
      <c r="BP20" s="563">
        <f t="shared" ref="BP20" si="160">BO20</f>
        <v>30.387656250000003</v>
      </c>
      <c r="BQ20" s="563">
        <f t="shared" ref="BQ20" si="161">BP20</f>
        <v>30.387656250000003</v>
      </c>
      <c r="BR20" s="563">
        <f t="shared" ref="BR20" si="162">BQ20</f>
        <v>30.387656250000003</v>
      </c>
      <c r="BS20" s="563">
        <f t="shared" ref="BS20" si="163">BR20</f>
        <v>30.387656250000003</v>
      </c>
      <c r="BT20" s="563">
        <f t="shared" ref="BT20" si="164">BS20</f>
        <v>30.387656250000003</v>
      </c>
      <c r="BU20" s="93">
        <f>BH20*(1+BU21)</f>
        <v>30.387656250000003</v>
      </c>
    </row>
    <row r="21" spans="1:73">
      <c r="B21" s="11" t="s">
        <v>9</v>
      </c>
      <c r="C21" s="17"/>
      <c r="D21" s="17"/>
      <c r="E21" s="12"/>
      <c r="F21" s="18"/>
      <c r="G21" s="18"/>
      <c r="H21" s="73"/>
      <c r="I21" s="19">
        <v>0</v>
      </c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73"/>
      <c r="V21" s="22">
        <v>0.05</v>
      </c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87">
        <f>V21</f>
        <v>0.05</v>
      </c>
      <c r="AI21" s="23">
        <f>V21</f>
        <v>0.05</v>
      </c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87">
        <f>AH21</f>
        <v>0.05</v>
      </c>
      <c r="AV21" s="23">
        <f>AI21</f>
        <v>0.05</v>
      </c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87">
        <f>AU21</f>
        <v>0.05</v>
      </c>
      <c r="BI21" s="23">
        <f>AV21</f>
        <v>0.05</v>
      </c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87">
        <f>BH21</f>
        <v>0.05</v>
      </c>
    </row>
    <row r="22" spans="1:73" ht="20.25" customHeight="1">
      <c r="H22" s="71"/>
      <c r="U22" s="71"/>
      <c r="AH22" s="71"/>
      <c r="AU22" s="71"/>
      <c r="BH22" s="71"/>
      <c r="BU22" s="71"/>
    </row>
    <row r="23" spans="1:73" ht="20.25" customHeight="1">
      <c r="B23" s="11" t="s">
        <v>193</v>
      </c>
      <c r="C23" s="17" t="s">
        <v>7</v>
      </c>
      <c r="D23" s="17"/>
      <c r="E23" s="22">
        <v>0.03</v>
      </c>
      <c r="F23" s="23">
        <f>E23</f>
        <v>0.03</v>
      </c>
      <c r="G23" s="23">
        <f>F23</f>
        <v>0.03</v>
      </c>
      <c r="H23" s="87">
        <f>AVERAGE(E23:G23)</f>
        <v>0.03</v>
      </c>
      <c r="I23" s="22">
        <v>0.03</v>
      </c>
      <c r="J23" s="21">
        <f>I23</f>
        <v>0.03</v>
      </c>
      <c r="K23" s="21">
        <f t="shared" ref="K23" si="165">J23</f>
        <v>0.03</v>
      </c>
      <c r="L23" s="21">
        <f t="shared" ref="L23" si="166">K23</f>
        <v>0.03</v>
      </c>
      <c r="M23" s="21">
        <f t="shared" ref="M23" si="167">L23</f>
        <v>0.03</v>
      </c>
      <c r="N23" s="21">
        <f t="shared" ref="N23" si="168">M23</f>
        <v>0.03</v>
      </c>
      <c r="O23" s="21">
        <f t="shared" ref="O23" si="169">N23</f>
        <v>0.03</v>
      </c>
      <c r="P23" s="21">
        <f t="shared" ref="P23" si="170">O23</f>
        <v>0.03</v>
      </c>
      <c r="Q23" s="21">
        <f t="shared" ref="Q23" si="171">P23</f>
        <v>0.03</v>
      </c>
      <c r="R23" s="21">
        <f t="shared" ref="R23" si="172">Q23</f>
        <v>0.03</v>
      </c>
      <c r="S23" s="21">
        <f t="shared" ref="S23" si="173">R23</f>
        <v>0.03</v>
      </c>
      <c r="T23" s="21">
        <f t="shared" ref="T23" si="174">S23</f>
        <v>0.03</v>
      </c>
      <c r="U23" s="87">
        <f>AVERAGE(I23:T23)</f>
        <v>3.0000000000000009E-2</v>
      </c>
      <c r="V23" s="22">
        <v>0.03</v>
      </c>
      <c r="W23" s="21">
        <f>V23</f>
        <v>0.03</v>
      </c>
      <c r="X23" s="21">
        <f t="shared" ref="X23" si="175">W23</f>
        <v>0.03</v>
      </c>
      <c r="Y23" s="21">
        <f t="shared" ref="Y23" si="176">X23</f>
        <v>0.03</v>
      </c>
      <c r="Z23" s="21">
        <f t="shared" ref="Z23" si="177">Y23</f>
        <v>0.03</v>
      </c>
      <c r="AA23" s="21">
        <f t="shared" ref="AA23" si="178">Z23</f>
        <v>0.03</v>
      </c>
      <c r="AB23" s="21">
        <f t="shared" ref="AB23" si="179">AA23</f>
        <v>0.03</v>
      </c>
      <c r="AC23" s="21">
        <f t="shared" ref="AC23" si="180">AB23</f>
        <v>0.03</v>
      </c>
      <c r="AD23" s="21">
        <f t="shared" ref="AD23" si="181">AC23</f>
        <v>0.03</v>
      </c>
      <c r="AE23" s="21">
        <f t="shared" ref="AE23" si="182">AD23</f>
        <v>0.03</v>
      </c>
      <c r="AF23" s="21">
        <f t="shared" ref="AF23" si="183">AE23</f>
        <v>0.03</v>
      </c>
      <c r="AG23" s="21">
        <f t="shared" ref="AG23" si="184">AF23</f>
        <v>0.03</v>
      </c>
      <c r="AH23" s="87">
        <f>AVERAGE(V23:AG23)</f>
        <v>3.0000000000000009E-2</v>
      </c>
      <c r="AI23" s="22">
        <v>0.03</v>
      </c>
      <c r="AJ23" s="21">
        <f>AI23</f>
        <v>0.03</v>
      </c>
      <c r="AK23" s="21">
        <f t="shared" ref="AK23" si="185">AJ23</f>
        <v>0.03</v>
      </c>
      <c r="AL23" s="21">
        <f t="shared" ref="AL23" si="186">AK23</f>
        <v>0.03</v>
      </c>
      <c r="AM23" s="21">
        <f t="shared" ref="AM23" si="187">AL23</f>
        <v>0.03</v>
      </c>
      <c r="AN23" s="21">
        <f t="shared" ref="AN23" si="188">AM23</f>
        <v>0.03</v>
      </c>
      <c r="AO23" s="21">
        <f t="shared" ref="AO23" si="189">AN23</f>
        <v>0.03</v>
      </c>
      <c r="AP23" s="21">
        <f t="shared" ref="AP23" si="190">AO23</f>
        <v>0.03</v>
      </c>
      <c r="AQ23" s="21">
        <f t="shared" ref="AQ23" si="191">AP23</f>
        <v>0.03</v>
      </c>
      <c r="AR23" s="21">
        <f t="shared" ref="AR23" si="192">AQ23</f>
        <v>0.03</v>
      </c>
      <c r="AS23" s="21">
        <f t="shared" ref="AS23" si="193">AR23</f>
        <v>0.03</v>
      </c>
      <c r="AT23" s="21">
        <f t="shared" ref="AT23" si="194">AS23</f>
        <v>0.03</v>
      </c>
      <c r="AU23" s="87">
        <f>AVERAGE(AI23:AT23)</f>
        <v>3.0000000000000009E-2</v>
      </c>
      <c r="AV23" s="22">
        <v>0.03</v>
      </c>
      <c r="AW23" s="21">
        <f>AV23</f>
        <v>0.03</v>
      </c>
      <c r="AX23" s="21">
        <f t="shared" ref="AX23" si="195">AW23</f>
        <v>0.03</v>
      </c>
      <c r="AY23" s="21">
        <f t="shared" ref="AY23" si="196">AX23</f>
        <v>0.03</v>
      </c>
      <c r="AZ23" s="21">
        <f t="shared" ref="AZ23" si="197">AY23</f>
        <v>0.03</v>
      </c>
      <c r="BA23" s="21">
        <f t="shared" ref="BA23" si="198">AZ23</f>
        <v>0.03</v>
      </c>
      <c r="BB23" s="21">
        <f t="shared" ref="BB23" si="199">BA23</f>
        <v>0.03</v>
      </c>
      <c r="BC23" s="21">
        <f t="shared" ref="BC23" si="200">BB23</f>
        <v>0.03</v>
      </c>
      <c r="BD23" s="21">
        <f t="shared" ref="BD23" si="201">BC23</f>
        <v>0.03</v>
      </c>
      <c r="BE23" s="21">
        <f t="shared" ref="BE23" si="202">BD23</f>
        <v>0.03</v>
      </c>
      <c r="BF23" s="21">
        <f t="shared" ref="BF23" si="203">BE23</f>
        <v>0.03</v>
      </c>
      <c r="BG23" s="21">
        <f t="shared" ref="BG23" si="204">BF23</f>
        <v>0.03</v>
      </c>
      <c r="BH23" s="87">
        <f>AVERAGE(AV23:BG23)</f>
        <v>3.0000000000000009E-2</v>
      </c>
      <c r="BI23" s="22">
        <v>0.03</v>
      </c>
      <c r="BJ23" s="21">
        <f>BI23</f>
        <v>0.03</v>
      </c>
      <c r="BK23" s="21">
        <f t="shared" ref="BK23" si="205">BJ23</f>
        <v>0.03</v>
      </c>
      <c r="BL23" s="21">
        <f t="shared" ref="BL23" si="206">BK23</f>
        <v>0.03</v>
      </c>
      <c r="BM23" s="21">
        <f t="shared" ref="BM23" si="207">BL23</f>
        <v>0.03</v>
      </c>
      <c r="BN23" s="21">
        <f t="shared" ref="BN23" si="208">BM23</f>
        <v>0.03</v>
      </c>
      <c r="BO23" s="21">
        <f t="shared" ref="BO23" si="209">BN23</f>
        <v>0.03</v>
      </c>
      <c r="BP23" s="21">
        <f t="shared" ref="BP23" si="210">BO23</f>
        <v>0.03</v>
      </c>
      <c r="BQ23" s="21">
        <f t="shared" ref="BQ23" si="211">BP23</f>
        <v>0.03</v>
      </c>
      <c r="BR23" s="21">
        <f t="shared" ref="BR23" si="212">BQ23</f>
        <v>0.03</v>
      </c>
      <c r="BS23" s="21">
        <f t="shared" ref="BS23" si="213">BR23</f>
        <v>0.03</v>
      </c>
      <c r="BT23" s="21">
        <f t="shared" ref="BT23" si="214">BS23</f>
        <v>0.03</v>
      </c>
      <c r="BU23" s="87">
        <f>AVERAGE(BI23:BT23)</f>
        <v>3.0000000000000009E-2</v>
      </c>
    </row>
    <row r="24" spans="1:73" ht="20.25" customHeight="1">
      <c r="H24" s="71"/>
      <c r="U24" s="71"/>
      <c r="AH24" s="71"/>
      <c r="AU24" s="71"/>
      <c r="BH24" s="71"/>
      <c r="BU24" s="71"/>
    </row>
    <row r="25" spans="1:73" ht="20.25" customHeight="1">
      <c r="H25" s="71"/>
      <c r="U25" s="71"/>
      <c r="AH25" s="71"/>
      <c r="AU25" s="71"/>
      <c r="BH25" s="71"/>
      <c r="BU25" s="71"/>
    </row>
    <row r="26" spans="1:73" s="44" customFormat="1" ht="4.5" customHeight="1">
      <c r="A26" s="573"/>
      <c r="C26" s="45"/>
      <c r="D26" s="45"/>
    </row>
    <row r="27" spans="1:73" ht="20.25" customHeight="1">
      <c r="H27" s="71"/>
      <c r="U27" s="71"/>
      <c r="AH27" s="71"/>
      <c r="AU27" s="71"/>
      <c r="BH27" s="71"/>
      <c r="BU27" s="71"/>
    </row>
    <row r="28" spans="1:73" ht="20.25" customHeight="1">
      <c r="A28" s="572" t="s">
        <v>11</v>
      </c>
      <c r="B28" s="47" t="s">
        <v>15</v>
      </c>
      <c r="H28" s="71"/>
      <c r="U28" s="71"/>
      <c r="AH28" s="71"/>
      <c r="AU28" s="71"/>
      <c r="BH28" s="71"/>
      <c r="BU28" s="71"/>
    </row>
    <row r="29" spans="1:73" ht="20.25" customHeight="1">
      <c r="A29" s="571" t="s">
        <v>22</v>
      </c>
      <c r="B29" s="14" t="s">
        <v>16</v>
      </c>
      <c r="H29" s="71"/>
      <c r="U29" s="71"/>
      <c r="AH29" s="71"/>
      <c r="AU29" s="71"/>
      <c r="BH29" s="71"/>
      <c r="BU29" s="71"/>
    </row>
    <row r="30" spans="1:73" ht="20.25" customHeight="1">
      <c r="A30" s="574"/>
      <c r="B30" s="15" t="s">
        <v>19</v>
      </c>
      <c r="H30" s="71"/>
      <c r="U30" s="71"/>
      <c r="AH30" s="71"/>
      <c r="AU30" s="71"/>
      <c r="BH30" s="71"/>
      <c r="BU30" s="71"/>
    </row>
    <row r="31" spans="1:73" ht="20.25" customHeight="1">
      <c r="A31" s="574"/>
      <c r="B31" s="561" t="s">
        <v>18</v>
      </c>
      <c r="C31" s="17" t="s">
        <v>8</v>
      </c>
      <c r="D31" s="17"/>
      <c r="E31" s="12">
        <v>800</v>
      </c>
      <c r="F31" s="11">
        <f>E31</f>
        <v>800</v>
      </c>
      <c r="G31" s="11">
        <f>F31</f>
        <v>800</v>
      </c>
      <c r="H31" s="73">
        <f>SUM(E31:G31)</f>
        <v>2400</v>
      </c>
      <c r="I31" s="11">
        <f>$U31/12</f>
        <v>800</v>
      </c>
      <c r="J31" s="11">
        <f t="shared" ref="J31:T31" si="215">$U31/12</f>
        <v>800</v>
      </c>
      <c r="K31" s="11">
        <f t="shared" si="215"/>
        <v>800</v>
      </c>
      <c r="L31" s="11">
        <f t="shared" si="215"/>
        <v>800</v>
      </c>
      <c r="M31" s="11">
        <f t="shared" si="215"/>
        <v>800</v>
      </c>
      <c r="N31" s="11">
        <f t="shared" si="215"/>
        <v>800</v>
      </c>
      <c r="O31" s="11">
        <f t="shared" si="215"/>
        <v>800</v>
      </c>
      <c r="P31" s="11">
        <f t="shared" si="215"/>
        <v>800</v>
      </c>
      <c r="Q31" s="11">
        <f t="shared" si="215"/>
        <v>800</v>
      </c>
      <c r="R31" s="11">
        <f t="shared" si="215"/>
        <v>800</v>
      </c>
      <c r="S31" s="11">
        <f t="shared" si="215"/>
        <v>800</v>
      </c>
      <c r="T31" s="11">
        <f t="shared" si="215"/>
        <v>800</v>
      </c>
      <c r="U31" s="73">
        <f>(G31*12)*(1+U32)</f>
        <v>9600</v>
      </c>
      <c r="V31" s="11">
        <f>$AH31/12</f>
        <v>840</v>
      </c>
      <c r="W31" s="11">
        <f t="shared" ref="W31:AG31" si="216">$AH31/12</f>
        <v>840</v>
      </c>
      <c r="X31" s="11">
        <f t="shared" si="216"/>
        <v>840</v>
      </c>
      <c r="Y31" s="11">
        <f t="shared" si="216"/>
        <v>840</v>
      </c>
      <c r="Z31" s="11">
        <f t="shared" si="216"/>
        <v>840</v>
      </c>
      <c r="AA31" s="11">
        <f t="shared" si="216"/>
        <v>840</v>
      </c>
      <c r="AB31" s="11">
        <f t="shared" si="216"/>
        <v>840</v>
      </c>
      <c r="AC31" s="11">
        <f t="shared" si="216"/>
        <v>840</v>
      </c>
      <c r="AD31" s="11">
        <f t="shared" si="216"/>
        <v>840</v>
      </c>
      <c r="AE31" s="11">
        <f t="shared" si="216"/>
        <v>840</v>
      </c>
      <c r="AF31" s="11">
        <f t="shared" si="216"/>
        <v>840</v>
      </c>
      <c r="AG31" s="11">
        <f t="shared" si="216"/>
        <v>840</v>
      </c>
      <c r="AH31" s="73">
        <f>(U31)*(1+AH32)</f>
        <v>10080</v>
      </c>
      <c r="AI31" s="11">
        <f>$AU31/12</f>
        <v>882</v>
      </c>
      <c r="AJ31" s="11">
        <f t="shared" ref="AJ31:AT31" si="217">$AU31/12</f>
        <v>882</v>
      </c>
      <c r="AK31" s="11">
        <f t="shared" si="217"/>
        <v>882</v>
      </c>
      <c r="AL31" s="11">
        <f t="shared" si="217"/>
        <v>882</v>
      </c>
      <c r="AM31" s="11">
        <f t="shared" si="217"/>
        <v>882</v>
      </c>
      <c r="AN31" s="11">
        <f t="shared" si="217"/>
        <v>882</v>
      </c>
      <c r="AO31" s="11">
        <f t="shared" si="217"/>
        <v>882</v>
      </c>
      <c r="AP31" s="11">
        <f t="shared" si="217"/>
        <v>882</v>
      </c>
      <c r="AQ31" s="11">
        <f t="shared" si="217"/>
        <v>882</v>
      </c>
      <c r="AR31" s="11">
        <f t="shared" si="217"/>
        <v>882</v>
      </c>
      <c r="AS31" s="11">
        <f t="shared" si="217"/>
        <v>882</v>
      </c>
      <c r="AT31" s="11">
        <f t="shared" si="217"/>
        <v>882</v>
      </c>
      <c r="AU31" s="73">
        <f>(AH31)*(1+AU32)</f>
        <v>10584</v>
      </c>
      <c r="AV31" s="11">
        <f>$BH31/12</f>
        <v>926.1</v>
      </c>
      <c r="AW31" s="11">
        <f t="shared" ref="AW31:BG31" si="218">$BH31/12</f>
        <v>926.1</v>
      </c>
      <c r="AX31" s="11">
        <f t="shared" si="218"/>
        <v>926.1</v>
      </c>
      <c r="AY31" s="11">
        <f t="shared" si="218"/>
        <v>926.1</v>
      </c>
      <c r="AZ31" s="11">
        <f t="shared" si="218"/>
        <v>926.1</v>
      </c>
      <c r="BA31" s="11">
        <f t="shared" si="218"/>
        <v>926.1</v>
      </c>
      <c r="BB31" s="11">
        <f t="shared" si="218"/>
        <v>926.1</v>
      </c>
      <c r="BC31" s="11">
        <f t="shared" si="218"/>
        <v>926.1</v>
      </c>
      <c r="BD31" s="11">
        <f t="shared" si="218"/>
        <v>926.1</v>
      </c>
      <c r="BE31" s="11">
        <f t="shared" si="218"/>
        <v>926.1</v>
      </c>
      <c r="BF31" s="11">
        <f t="shared" si="218"/>
        <v>926.1</v>
      </c>
      <c r="BG31" s="11">
        <f t="shared" si="218"/>
        <v>926.1</v>
      </c>
      <c r="BH31" s="73">
        <f>(AU31)*(1+BH32)</f>
        <v>11113.2</v>
      </c>
      <c r="BI31" s="11">
        <f>$BU31/12</f>
        <v>972.40500000000009</v>
      </c>
      <c r="BJ31" s="11">
        <f t="shared" ref="BJ31:BS31" si="219">$BU31/12</f>
        <v>972.40500000000009</v>
      </c>
      <c r="BK31" s="11">
        <f t="shared" si="219"/>
        <v>972.40500000000009</v>
      </c>
      <c r="BL31" s="11">
        <f t="shared" si="219"/>
        <v>972.40500000000009</v>
      </c>
      <c r="BM31" s="11">
        <f t="shared" si="219"/>
        <v>972.40500000000009</v>
      </c>
      <c r="BN31" s="11">
        <f t="shared" si="219"/>
        <v>972.40500000000009</v>
      </c>
      <c r="BO31" s="11">
        <f t="shared" si="219"/>
        <v>972.40500000000009</v>
      </c>
      <c r="BP31" s="11">
        <f t="shared" si="219"/>
        <v>972.40500000000009</v>
      </c>
      <c r="BQ31" s="11">
        <f t="shared" si="219"/>
        <v>972.40500000000009</v>
      </c>
      <c r="BR31" s="11">
        <f t="shared" si="219"/>
        <v>972.40500000000009</v>
      </c>
      <c r="BS31" s="11">
        <f t="shared" si="219"/>
        <v>972.40500000000009</v>
      </c>
      <c r="BT31" s="11">
        <f>$BU31/12</f>
        <v>972.40500000000009</v>
      </c>
      <c r="BU31" s="73">
        <f>(BH31)*(1+BU32)</f>
        <v>11668.86</v>
      </c>
    </row>
    <row r="32" spans="1:73" s="51" customFormat="1" ht="20.25" customHeight="1">
      <c r="A32" s="576"/>
      <c r="B32" s="51" t="s">
        <v>205</v>
      </c>
      <c r="C32" s="58"/>
      <c r="D32" s="58"/>
      <c r="H32" s="577"/>
      <c r="U32" s="577"/>
      <c r="AH32" s="579">
        <v>0.05</v>
      </c>
      <c r="AU32" s="579">
        <v>0.05</v>
      </c>
      <c r="BH32" s="579">
        <v>0.05</v>
      </c>
      <c r="BU32" s="579">
        <v>0.05</v>
      </c>
    </row>
    <row r="33" spans="1:73" ht="8.25" customHeight="1">
      <c r="H33" s="71"/>
      <c r="U33" s="71"/>
      <c r="AH33" s="71"/>
      <c r="AU33" s="71"/>
      <c r="BH33" s="71"/>
      <c r="BU33" s="71"/>
    </row>
    <row r="34" spans="1:73" ht="20.25" customHeight="1">
      <c r="A34" s="574"/>
      <c r="B34" s="15" t="s">
        <v>20</v>
      </c>
      <c r="H34" s="71"/>
      <c r="U34" s="71"/>
      <c r="AH34" s="71"/>
      <c r="AU34" s="71"/>
      <c r="BH34" s="71"/>
      <c r="BU34" s="71"/>
    </row>
    <row r="35" spans="1:73" ht="20.25" customHeight="1">
      <c r="A35" s="574"/>
      <c r="B35" s="11" t="s">
        <v>21</v>
      </c>
      <c r="C35" s="17" t="s">
        <v>7</v>
      </c>
      <c r="D35" s="17"/>
      <c r="E35" s="22">
        <v>0.03</v>
      </c>
      <c r="F35" s="21">
        <f>E35</f>
        <v>0.03</v>
      </c>
      <c r="G35" s="21">
        <f t="shared" ref="G35:BR35" si="220">F35</f>
        <v>0.03</v>
      </c>
      <c r="H35" s="87">
        <f>G35</f>
        <v>0.03</v>
      </c>
      <c r="I35" s="21">
        <f>H35</f>
        <v>0.03</v>
      </c>
      <c r="J35" s="21">
        <f t="shared" si="220"/>
        <v>0.03</v>
      </c>
      <c r="K35" s="21">
        <f t="shared" si="220"/>
        <v>0.03</v>
      </c>
      <c r="L35" s="21">
        <f t="shared" si="220"/>
        <v>0.03</v>
      </c>
      <c r="M35" s="21">
        <f t="shared" si="220"/>
        <v>0.03</v>
      </c>
      <c r="N35" s="21">
        <f t="shared" si="220"/>
        <v>0.03</v>
      </c>
      <c r="O35" s="21">
        <f t="shared" si="220"/>
        <v>0.03</v>
      </c>
      <c r="P35" s="21">
        <f t="shared" si="220"/>
        <v>0.03</v>
      </c>
      <c r="Q35" s="21">
        <f t="shared" si="220"/>
        <v>0.03</v>
      </c>
      <c r="R35" s="21">
        <f t="shared" si="220"/>
        <v>0.03</v>
      </c>
      <c r="S35" s="21">
        <f t="shared" si="220"/>
        <v>0.03</v>
      </c>
      <c r="T35" s="21">
        <f t="shared" si="220"/>
        <v>0.03</v>
      </c>
      <c r="U35" s="87">
        <f t="shared" si="220"/>
        <v>0.03</v>
      </c>
      <c r="V35" s="21">
        <f t="shared" si="220"/>
        <v>0.03</v>
      </c>
      <c r="W35" s="21">
        <f t="shared" si="220"/>
        <v>0.03</v>
      </c>
      <c r="X35" s="21">
        <f t="shared" si="220"/>
        <v>0.03</v>
      </c>
      <c r="Y35" s="21">
        <f t="shared" si="220"/>
        <v>0.03</v>
      </c>
      <c r="Z35" s="21">
        <f t="shared" si="220"/>
        <v>0.03</v>
      </c>
      <c r="AA35" s="21">
        <f t="shared" si="220"/>
        <v>0.03</v>
      </c>
      <c r="AB35" s="21">
        <f t="shared" si="220"/>
        <v>0.03</v>
      </c>
      <c r="AC35" s="21">
        <f t="shared" si="220"/>
        <v>0.03</v>
      </c>
      <c r="AD35" s="21">
        <f t="shared" si="220"/>
        <v>0.03</v>
      </c>
      <c r="AE35" s="21">
        <f t="shared" si="220"/>
        <v>0.03</v>
      </c>
      <c r="AF35" s="21">
        <f t="shared" si="220"/>
        <v>0.03</v>
      </c>
      <c r="AG35" s="21">
        <f t="shared" si="220"/>
        <v>0.03</v>
      </c>
      <c r="AH35" s="87">
        <f t="shared" si="220"/>
        <v>0.03</v>
      </c>
      <c r="AI35" s="21">
        <f t="shared" si="220"/>
        <v>0.03</v>
      </c>
      <c r="AJ35" s="21">
        <f t="shared" si="220"/>
        <v>0.03</v>
      </c>
      <c r="AK35" s="21">
        <f t="shared" si="220"/>
        <v>0.03</v>
      </c>
      <c r="AL35" s="21">
        <f t="shared" si="220"/>
        <v>0.03</v>
      </c>
      <c r="AM35" s="21">
        <f t="shared" si="220"/>
        <v>0.03</v>
      </c>
      <c r="AN35" s="21">
        <f t="shared" si="220"/>
        <v>0.03</v>
      </c>
      <c r="AO35" s="21">
        <f t="shared" si="220"/>
        <v>0.03</v>
      </c>
      <c r="AP35" s="21">
        <f t="shared" si="220"/>
        <v>0.03</v>
      </c>
      <c r="AQ35" s="21">
        <f t="shared" si="220"/>
        <v>0.03</v>
      </c>
      <c r="AR35" s="21">
        <f t="shared" si="220"/>
        <v>0.03</v>
      </c>
      <c r="AS35" s="21">
        <f t="shared" si="220"/>
        <v>0.03</v>
      </c>
      <c r="AT35" s="21">
        <f t="shared" si="220"/>
        <v>0.03</v>
      </c>
      <c r="AU35" s="87">
        <f t="shared" si="220"/>
        <v>0.03</v>
      </c>
      <c r="AV35" s="21">
        <f t="shared" si="220"/>
        <v>0.03</v>
      </c>
      <c r="AW35" s="21">
        <f t="shared" si="220"/>
        <v>0.03</v>
      </c>
      <c r="AX35" s="21">
        <f t="shared" si="220"/>
        <v>0.03</v>
      </c>
      <c r="AY35" s="21">
        <f t="shared" si="220"/>
        <v>0.03</v>
      </c>
      <c r="AZ35" s="21">
        <f t="shared" si="220"/>
        <v>0.03</v>
      </c>
      <c r="BA35" s="21">
        <f t="shared" si="220"/>
        <v>0.03</v>
      </c>
      <c r="BB35" s="21">
        <f t="shared" si="220"/>
        <v>0.03</v>
      </c>
      <c r="BC35" s="21">
        <f t="shared" si="220"/>
        <v>0.03</v>
      </c>
      <c r="BD35" s="21">
        <f t="shared" si="220"/>
        <v>0.03</v>
      </c>
      <c r="BE35" s="21">
        <f t="shared" si="220"/>
        <v>0.03</v>
      </c>
      <c r="BF35" s="21">
        <f t="shared" si="220"/>
        <v>0.03</v>
      </c>
      <c r="BG35" s="21">
        <f t="shared" si="220"/>
        <v>0.03</v>
      </c>
      <c r="BH35" s="87">
        <f t="shared" si="220"/>
        <v>0.03</v>
      </c>
      <c r="BI35" s="21">
        <f t="shared" si="220"/>
        <v>0.03</v>
      </c>
      <c r="BJ35" s="21">
        <f t="shared" si="220"/>
        <v>0.03</v>
      </c>
      <c r="BK35" s="21">
        <f t="shared" si="220"/>
        <v>0.03</v>
      </c>
      <c r="BL35" s="21">
        <f t="shared" si="220"/>
        <v>0.03</v>
      </c>
      <c r="BM35" s="21">
        <f t="shared" si="220"/>
        <v>0.03</v>
      </c>
      <c r="BN35" s="21">
        <f t="shared" si="220"/>
        <v>0.03</v>
      </c>
      <c r="BO35" s="21">
        <f t="shared" si="220"/>
        <v>0.03</v>
      </c>
      <c r="BP35" s="21">
        <f t="shared" si="220"/>
        <v>0.03</v>
      </c>
      <c r="BQ35" s="21">
        <f t="shared" si="220"/>
        <v>0.03</v>
      </c>
      <c r="BR35" s="21">
        <f t="shared" si="220"/>
        <v>0.03</v>
      </c>
      <c r="BS35" s="21">
        <f t="shared" ref="BS35:BU35" si="221">BR35</f>
        <v>0.03</v>
      </c>
      <c r="BT35" s="21">
        <f t="shared" si="221"/>
        <v>0.03</v>
      </c>
      <c r="BU35" s="87">
        <f t="shared" si="221"/>
        <v>0.03</v>
      </c>
    </row>
    <row r="36" spans="1:73" s="53" customFormat="1" ht="20.25" customHeight="1">
      <c r="A36" s="575"/>
      <c r="B36" s="54"/>
      <c r="C36" s="55"/>
      <c r="D36" s="55"/>
      <c r="E36" s="56"/>
      <c r="F36" s="57"/>
      <c r="G36" s="57"/>
      <c r="H36" s="86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86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86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86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86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86"/>
    </row>
    <row r="37" spans="1:73" ht="20.25" customHeight="1">
      <c r="A37" s="571" t="s">
        <v>28</v>
      </c>
      <c r="B37" s="14" t="s">
        <v>23</v>
      </c>
      <c r="H37" s="71"/>
      <c r="U37" s="71"/>
      <c r="AH37" s="71"/>
      <c r="AU37" s="71"/>
      <c r="BH37" s="71"/>
      <c r="BU37" s="71"/>
    </row>
    <row r="38" spans="1:73" ht="20.25" customHeight="1">
      <c r="B38" s="581" t="s">
        <v>40</v>
      </c>
      <c r="H38" s="71"/>
      <c r="U38" s="71"/>
      <c r="AH38" s="71"/>
      <c r="AU38" s="71"/>
      <c r="BH38" s="71"/>
      <c r="BU38" s="71"/>
    </row>
    <row r="39" spans="1:73" ht="20.25" customHeight="1">
      <c r="B39" s="15"/>
      <c r="H39" s="71"/>
      <c r="U39" s="71"/>
      <c r="AH39" s="71"/>
      <c r="AU39" s="71"/>
      <c r="BH39" s="71"/>
      <c r="BU39" s="71"/>
    </row>
    <row r="40" spans="1:73" ht="20.25" customHeight="1">
      <c r="A40" s="571" t="s">
        <v>209</v>
      </c>
      <c r="B40" s="24" t="s">
        <v>38</v>
      </c>
      <c r="C40" s="25" t="s">
        <v>8</v>
      </c>
      <c r="D40" s="25"/>
      <c r="E40" s="60">
        <f>50000/12</f>
        <v>4166.666666666667</v>
      </c>
      <c r="F40" s="68">
        <f>E40</f>
        <v>4166.666666666667</v>
      </c>
      <c r="G40" s="68">
        <f>F40</f>
        <v>4166.666666666667</v>
      </c>
      <c r="H40" s="72">
        <f>SUM(E40:G40)</f>
        <v>12500</v>
      </c>
      <c r="I40" s="24">
        <f>G40</f>
        <v>4166.666666666667</v>
      </c>
      <c r="J40" s="24">
        <f>I40</f>
        <v>4166.666666666667</v>
      </c>
      <c r="K40" s="24">
        <f t="shared" ref="K40:T40" si="222">J40</f>
        <v>4166.666666666667</v>
      </c>
      <c r="L40" s="24">
        <f t="shared" si="222"/>
        <v>4166.666666666667</v>
      </c>
      <c r="M40" s="24">
        <f t="shared" si="222"/>
        <v>4166.666666666667</v>
      </c>
      <c r="N40" s="24">
        <f t="shared" si="222"/>
        <v>4166.666666666667</v>
      </c>
      <c r="O40" s="24">
        <f t="shared" si="222"/>
        <v>4166.666666666667</v>
      </c>
      <c r="P40" s="24">
        <f t="shared" si="222"/>
        <v>4166.666666666667</v>
      </c>
      <c r="Q40" s="24">
        <f t="shared" si="222"/>
        <v>4166.666666666667</v>
      </c>
      <c r="R40" s="24">
        <f t="shared" si="222"/>
        <v>4166.666666666667</v>
      </c>
      <c r="S40" s="24">
        <f t="shared" si="222"/>
        <v>4166.666666666667</v>
      </c>
      <c r="T40" s="24">
        <f t="shared" si="222"/>
        <v>4166.666666666667</v>
      </c>
      <c r="U40" s="586">
        <f>SUM(I40:T40)</f>
        <v>49999.999999999993</v>
      </c>
      <c r="V40" s="18">
        <f t="shared" ref="V40:AG40" si="223">$AH40/12</f>
        <v>8333.3333333333339</v>
      </c>
      <c r="W40" s="18">
        <f t="shared" si="223"/>
        <v>8333.3333333333339</v>
      </c>
      <c r="X40" s="18">
        <f t="shared" si="223"/>
        <v>8333.3333333333339</v>
      </c>
      <c r="Y40" s="18">
        <f t="shared" si="223"/>
        <v>8333.3333333333339</v>
      </c>
      <c r="Z40" s="18">
        <f t="shared" si="223"/>
        <v>8333.3333333333339</v>
      </c>
      <c r="AA40" s="18">
        <f t="shared" si="223"/>
        <v>8333.3333333333339</v>
      </c>
      <c r="AB40" s="18">
        <f t="shared" si="223"/>
        <v>8333.3333333333339</v>
      </c>
      <c r="AC40" s="18">
        <f t="shared" si="223"/>
        <v>8333.3333333333339</v>
      </c>
      <c r="AD40" s="18">
        <f t="shared" si="223"/>
        <v>8333.3333333333339</v>
      </c>
      <c r="AE40" s="18">
        <f t="shared" si="223"/>
        <v>8333.3333333333339</v>
      </c>
      <c r="AF40" s="18">
        <f t="shared" si="223"/>
        <v>8333.3333333333339</v>
      </c>
      <c r="AG40" s="18">
        <f t="shared" si="223"/>
        <v>8333.3333333333339</v>
      </c>
      <c r="AH40" s="91">
        <v>100000</v>
      </c>
      <c r="AI40" s="18">
        <f t="shared" ref="AI40:AT40" si="224">$AU40/12</f>
        <v>9166.6666666666679</v>
      </c>
      <c r="AJ40" s="18">
        <f t="shared" si="224"/>
        <v>9166.6666666666679</v>
      </c>
      <c r="AK40" s="18">
        <f t="shared" si="224"/>
        <v>9166.6666666666679</v>
      </c>
      <c r="AL40" s="18">
        <f t="shared" si="224"/>
        <v>9166.6666666666679</v>
      </c>
      <c r="AM40" s="18">
        <f t="shared" si="224"/>
        <v>9166.6666666666679</v>
      </c>
      <c r="AN40" s="18">
        <f t="shared" si="224"/>
        <v>9166.6666666666679</v>
      </c>
      <c r="AO40" s="18">
        <f t="shared" si="224"/>
        <v>9166.6666666666679</v>
      </c>
      <c r="AP40" s="18">
        <f t="shared" si="224"/>
        <v>9166.6666666666679</v>
      </c>
      <c r="AQ40" s="18">
        <f t="shared" si="224"/>
        <v>9166.6666666666679</v>
      </c>
      <c r="AR40" s="18">
        <f t="shared" si="224"/>
        <v>9166.6666666666679</v>
      </c>
      <c r="AS40" s="18">
        <f t="shared" si="224"/>
        <v>9166.6666666666679</v>
      </c>
      <c r="AT40" s="18">
        <f t="shared" si="224"/>
        <v>9166.6666666666679</v>
      </c>
      <c r="AU40" s="72">
        <f>AH40*(1+AU41)</f>
        <v>110000.00000000001</v>
      </c>
      <c r="AV40" s="18">
        <f t="shared" ref="AV40:BG40" si="225">$BH40/12</f>
        <v>10083.333333333336</v>
      </c>
      <c r="AW40" s="18">
        <f t="shared" si="225"/>
        <v>10083.333333333336</v>
      </c>
      <c r="AX40" s="18">
        <f t="shared" si="225"/>
        <v>10083.333333333336</v>
      </c>
      <c r="AY40" s="18">
        <f t="shared" si="225"/>
        <v>10083.333333333336</v>
      </c>
      <c r="AZ40" s="18">
        <f t="shared" si="225"/>
        <v>10083.333333333336</v>
      </c>
      <c r="BA40" s="18">
        <f t="shared" si="225"/>
        <v>10083.333333333336</v>
      </c>
      <c r="BB40" s="18">
        <f t="shared" si="225"/>
        <v>10083.333333333336</v>
      </c>
      <c r="BC40" s="18">
        <f t="shared" si="225"/>
        <v>10083.333333333336</v>
      </c>
      <c r="BD40" s="18">
        <f t="shared" si="225"/>
        <v>10083.333333333336</v>
      </c>
      <c r="BE40" s="18">
        <f t="shared" si="225"/>
        <v>10083.333333333336</v>
      </c>
      <c r="BF40" s="18">
        <f t="shared" si="225"/>
        <v>10083.333333333336</v>
      </c>
      <c r="BG40" s="18">
        <f t="shared" si="225"/>
        <v>10083.333333333336</v>
      </c>
      <c r="BH40" s="72">
        <f>AU40*(1+BH41)</f>
        <v>121000.00000000003</v>
      </c>
      <c r="BI40" s="18">
        <f t="shared" ref="BI40:BT40" si="226">$BU40/12</f>
        <v>11091.66666666667</v>
      </c>
      <c r="BJ40" s="18">
        <f t="shared" si="226"/>
        <v>11091.66666666667</v>
      </c>
      <c r="BK40" s="18">
        <f t="shared" si="226"/>
        <v>11091.66666666667</v>
      </c>
      <c r="BL40" s="18">
        <f t="shared" si="226"/>
        <v>11091.66666666667</v>
      </c>
      <c r="BM40" s="18">
        <f t="shared" si="226"/>
        <v>11091.66666666667</v>
      </c>
      <c r="BN40" s="18">
        <f t="shared" si="226"/>
        <v>11091.66666666667</v>
      </c>
      <c r="BO40" s="18">
        <f t="shared" si="226"/>
        <v>11091.66666666667</v>
      </c>
      <c r="BP40" s="18">
        <f t="shared" si="226"/>
        <v>11091.66666666667</v>
      </c>
      <c r="BQ40" s="18">
        <f t="shared" si="226"/>
        <v>11091.66666666667</v>
      </c>
      <c r="BR40" s="18">
        <f t="shared" si="226"/>
        <v>11091.66666666667</v>
      </c>
      <c r="BS40" s="18">
        <f t="shared" si="226"/>
        <v>11091.66666666667</v>
      </c>
      <c r="BT40" s="18">
        <f t="shared" si="226"/>
        <v>11091.66666666667</v>
      </c>
      <c r="BU40" s="72">
        <f>BH40*(1+BU41)</f>
        <v>133100.00000000003</v>
      </c>
    </row>
    <row r="41" spans="1:73" s="51" customFormat="1" ht="20.25" customHeight="1">
      <c r="A41" s="576"/>
      <c r="B41" s="62" t="s">
        <v>9</v>
      </c>
      <c r="C41" s="63" t="s">
        <v>7</v>
      </c>
      <c r="D41" s="63"/>
      <c r="E41" s="64"/>
      <c r="F41" s="64"/>
      <c r="G41" s="64"/>
      <c r="H41" s="89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89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9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580">
        <v>0.1</v>
      </c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95">
        <f>AU41</f>
        <v>0.1</v>
      </c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95">
        <f>BH41</f>
        <v>0.1</v>
      </c>
    </row>
    <row r="42" spans="1:73" s="51" customFormat="1" ht="20.25" customHeight="1">
      <c r="A42" s="576"/>
      <c r="B42" s="62"/>
      <c r="C42" s="63"/>
      <c r="D42" s="63"/>
      <c r="E42" s="64"/>
      <c r="F42" s="64"/>
      <c r="G42" s="64"/>
      <c r="H42" s="89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89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9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95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95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95"/>
    </row>
    <row r="43" spans="1:73" ht="20.25" customHeight="1">
      <c r="A43" s="571" t="s">
        <v>210</v>
      </c>
      <c r="B43" s="24" t="s">
        <v>206</v>
      </c>
      <c r="C43" s="25" t="s">
        <v>8</v>
      </c>
      <c r="D43" s="25"/>
      <c r="E43" s="60">
        <f>50000/12</f>
        <v>4166.666666666667</v>
      </c>
      <c r="F43" s="68">
        <f>E43</f>
        <v>4166.666666666667</v>
      </c>
      <c r="G43" s="68">
        <f>F43</f>
        <v>4166.666666666667</v>
      </c>
      <c r="H43" s="72">
        <f>SUM(E43:G43)</f>
        <v>12500</v>
      </c>
      <c r="I43" s="24">
        <f>G43</f>
        <v>4166.666666666667</v>
      </c>
      <c r="J43" s="24">
        <f>I43</f>
        <v>4166.666666666667</v>
      </c>
      <c r="K43" s="24">
        <f t="shared" ref="K43" si="227">J43</f>
        <v>4166.666666666667</v>
      </c>
      <c r="L43" s="24">
        <f t="shared" ref="L43" si="228">K43</f>
        <v>4166.666666666667</v>
      </c>
      <c r="M43" s="24">
        <f t="shared" ref="M43" si="229">L43</f>
        <v>4166.666666666667</v>
      </c>
      <c r="N43" s="24">
        <f t="shared" ref="N43" si="230">M43</f>
        <v>4166.666666666667</v>
      </c>
      <c r="O43" s="24">
        <f t="shared" ref="O43" si="231">N43</f>
        <v>4166.666666666667</v>
      </c>
      <c r="P43" s="24">
        <f t="shared" ref="P43" si="232">O43</f>
        <v>4166.666666666667</v>
      </c>
      <c r="Q43" s="24">
        <f t="shared" ref="Q43" si="233">P43</f>
        <v>4166.666666666667</v>
      </c>
      <c r="R43" s="24">
        <f t="shared" ref="R43" si="234">Q43</f>
        <v>4166.666666666667</v>
      </c>
      <c r="S43" s="24">
        <f t="shared" ref="S43" si="235">R43</f>
        <v>4166.666666666667</v>
      </c>
      <c r="T43" s="24">
        <f t="shared" ref="T43" si="236">S43</f>
        <v>4166.666666666667</v>
      </c>
      <c r="U43" s="586">
        <f>SUM(I43:T43)</f>
        <v>49999.999999999993</v>
      </c>
      <c r="V43" s="18">
        <f>$AH43/12</f>
        <v>8333.3333333333339</v>
      </c>
      <c r="W43" s="18">
        <f t="shared" ref="W43:AG43" si="237">$AH43/12</f>
        <v>8333.3333333333339</v>
      </c>
      <c r="X43" s="18">
        <f t="shared" si="237"/>
        <v>8333.3333333333339</v>
      </c>
      <c r="Y43" s="18">
        <f t="shared" si="237"/>
        <v>8333.3333333333339</v>
      </c>
      <c r="Z43" s="18">
        <f t="shared" si="237"/>
        <v>8333.3333333333339</v>
      </c>
      <c r="AA43" s="18">
        <f t="shared" si="237"/>
        <v>8333.3333333333339</v>
      </c>
      <c r="AB43" s="18">
        <f t="shared" si="237"/>
        <v>8333.3333333333339</v>
      </c>
      <c r="AC43" s="18">
        <f t="shared" si="237"/>
        <v>8333.3333333333339</v>
      </c>
      <c r="AD43" s="18">
        <f t="shared" si="237"/>
        <v>8333.3333333333339</v>
      </c>
      <c r="AE43" s="18">
        <f t="shared" si="237"/>
        <v>8333.3333333333339</v>
      </c>
      <c r="AF43" s="18">
        <f>$AH43/12</f>
        <v>8333.3333333333339</v>
      </c>
      <c r="AG43" s="18">
        <f t="shared" si="237"/>
        <v>8333.3333333333339</v>
      </c>
      <c r="AH43" s="91">
        <v>100000</v>
      </c>
      <c r="AI43" s="18">
        <f>$AU43/12</f>
        <v>9166.6666666666679</v>
      </c>
      <c r="AJ43" s="18">
        <f t="shared" ref="AJ43:AT43" si="238">$AU43/12</f>
        <v>9166.6666666666679</v>
      </c>
      <c r="AK43" s="18">
        <f t="shared" si="238"/>
        <v>9166.6666666666679</v>
      </c>
      <c r="AL43" s="18">
        <f t="shared" si="238"/>
        <v>9166.6666666666679</v>
      </c>
      <c r="AM43" s="18">
        <f t="shared" si="238"/>
        <v>9166.6666666666679</v>
      </c>
      <c r="AN43" s="18">
        <f t="shared" si="238"/>
        <v>9166.6666666666679</v>
      </c>
      <c r="AO43" s="18">
        <f t="shared" si="238"/>
        <v>9166.6666666666679</v>
      </c>
      <c r="AP43" s="18">
        <f t="shared" si="238"/>
        <v>9166.6666666666679</v>
      </c>
      <c r="AQ43" s="18">
        <f t="shared" si="238"/>
        <v>9166.6666666666679</v>
      </c>
      <c r="AR43" s="18">
        <f t="shared" si="238"/>
        <v>9166.6666666666679</v>
      </c>
      <c r="AS43" s="18">
        <f t="shared" si="238"/>
        <v>9166.6666666666679</v>
      </c>
      <c r="AT43" s="18">
        <f t="shared" si="238"/>
        <v>9166.6666666666679</v>
      </c>
      <c r="AU43" s="72">
        <f>AH43*(1+AU44)</f>
        <v>110000.00000000001</v>
      </c>
      <c r="AV43" s="18">
        <f>$BH43/12</f>
        <v>10083.333333333336</v>
      </c>
      <c r="AW43" s="18">
        <f t="shared" ref="AW43:BG43" si="239">$BH43/12</f>
        <v>10083.333333333336</v>
      </c>
      <c r="AX43" s="18">
        <f t="shared" si="239"/>
        <v>10083.333333333336</v>
      </c>
      <c r="AY43" s="18">
        <f t="shared" si="239"/>
        <v>10083.333333333336</v>
      </c>
      <c r="AZ43" s="18">
        <f t="shared" si="239"/>
        <v>10083.333333333336</v>
      </c>
      <c r="BA43" s="18">
        <f t="shared" si="239"/>
        <v>10083.333333333336</v>
      </c>
      <c r="BB43" s="18">
        <f t="shared" si="239"/>
        <v>10083.333333333336</v>
      </c>
      <c r="BC43" s="18">
        <f t="shared" si="239"/>
        <v>10083.333333333336</v>
      </c>
      <c r="BD43" s="18">
        <f t="shared" si="239"/>
        <v>10083.333333333336</v>
      </c>
      <c r="BE43" s="18">
        <f t="shared" si="239"/>
        <v>10083.333333333336</v>
      </c>
      <c r="BF43" s="18">
        <f t="shared" si="239"/>
        <v>10083.333333333336</v>
      </c>
      <c r="BG43" s="18">
        <f t="shared" si="239"/>
        <v>10083.333333333336</v>
      </c>
      <c r="BH43" s="72">
        <f>AU43*(1+BH44)</f>
        <v>121000.00000000003</v>
      </c>
      <c r="BI43" s="18">
        <f>$BU43/12</f>
        <v>11091.66666666667</v>
      </c>
      <c r="BJ43" s="18">
        <f t="shared" ref="BJ43:BT43" si="240">$BU43/12</f>
        <v>11091.66666666667</v>
      </c>
      <c r="BK43" s="18">
        <f t="shared" si="240"/>
        <v>11091.66666666667</v>
      </c>
      <c r="BL43" s="18">
        <f t="shared" si="240"/>
        <v>11091.66666666667</v>
      </c>
      <c r="BM43" s="18">
        <f t="shared" si="240"/>
        <v>11091.66666666667</v>
      </c>
      <c r="BN43" s="18">
        <f t="shared" si="240"/>
        <v>11091.66666666667</v>
      </c>
      <c r="BO43" s="18">
        <f t="shared" si="240"/>
        <v>11091.66666666667</v>
      </c>
      <c r="BP43" s="18">
        <f t="shared" si="240"/>
        <v>11091.66666666667</v>
      </c>
      <c r="BQ43" s="18">
        <f t="shared" si="240"/>
        <v>11091.66666666667</v>
      </c>
      <c r="BR43" s="18">
        <f t="shared" si="240"/>
        <v>11091.66666666667</v>
      </c>
      <c r="BS43" s="18">
        <f t="shared" si="240"/>
        <v>11091.66666666667</v>
      </c>
      <c r="BT43" s="18">
        <f t="shared" si="240"/>
        <v>11091.66666666667</v>
      </c>
      <c r="BU43" s="72">
        <f>BH43*(1+BU44)</f>
        <v>133100.00000000003</v>
      </c>
    </row>
    <row r="44" spans="1:73" s="51" customFormat="1" ht="20.25" customHeight="1">
      <c r="A44" s="576"/>
      <c r="B44" s="62" t="s">
        <v>9</v>
      </c>
      <c r="C44" s="63" t="s">
        <v>7</v>
      </c>
      <c r="D44" s="63"/>
      <c r="E44" s="64"/>
      <c r="F44" s="64"/>
      <c r="G44" s="64"/>
      <c r="H44" s="89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89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9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580">
        <v>0.1</v>
      </c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95">
        <f>AU44</f>
        <v>0.1</v>
      </c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95">
        <f>BH44</f>
        <v>0.1</v>
      </c>
    </row>
    <row r="45" spans="1:73" s="51" customFormat="1" ht="20.25" customHeight="1">
      <c r="A45" s="576"/>
      <c r="B45" s="62"/>
      <c r="C45" s="63"/>
      <c r="D45" s="63"/>
      <c r="E45" s="64"/>
      <c r="F45" s="64"/>
      <c r="G45" s="64"/>
      <c r="H45" s="89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89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9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95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95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95"/>
    </row>
    <row r="46" spans="1:73" ht="20.25" customHeight="1">
      <c r="A46" s="571" t="s">
        <v>211</v>
      </c>
      <c r="B46" s="24" t="s">
        <v>218</v>
      </c>
      <c r="C46" s="25" t="s">
        <v>8</v>
      </c>
      <c r="D46" s="25"/>
      <c r="E46" s="60">
        <f>40000/12</f>
        <v>3333.3333333333335</v>
      </c>
      <c r="F46" s="68">
        <f>E46</f>
        <v>3333.3333333333335</v>
      </c>
      <c r="G46" s="68">
        <f>F46</f>
        <v>3333.3333333333335</v>
      </c>
      <c r="H46" s="72">
        <f>SUM(E46:G46)</f>
        <v>10000</v>
      </c>
      <c r="I46" s="24">
        <f>G46</f>
        <v>3333.3333333333335</v>
      </c>
      <c r="J46" s="24">
        <f>I46</f>
        <v>3333.3333333333335</v>
      </c>
      <c r="K46" s="24">
        <f t="shared" ref="K46" si="241">J46</f>
        <v>3333.3333333333335</v>
      </c>
      <c r="L46" s="24">
        <f t="shared" ref="L46" si="242">K46</f>
        <v>3333.3333333333335</v>
      </c>
      <c r="M46" s="24">
        <f t="shared" ref="M46" si="243">L46</f>
        <v>3333.3333333333335</v>
      </c>
      <c r="N46" s="24">
        <f t="shared" ref="N46" si="244">M46</f>
        <v>3333.3333333333335</v>
      </c>
      <c r="O46" s="24">
        <f t="shared" ref="O46" si="245">N46</f>
        <v>3333.3333333333335</v>
      </c>
      <c r="P46" s="24">
        <f t="shared" ref="P46" si="246">O46</f>
        <v>3333.3333333333335</v>
      </c>
      <c r="Q46" s="24">
        <f t="shared" ref="Q46" si="247">P46</f>
        <v>3333.3333333333335</v>
      </c>
      <c r="R46" s="24">
        <f t="shared" ref="R46" si="248">Q46</f>
        <v>3333.3333333333335</v>
      </c>
      <c r="S46" s="24">
        <f t="shared" ref="S46" si="249">R46</f>
        <v>3333.3333333333335</v>
      </c>
      <c r="T46" s="24">
        <f t="shared" ref="T46" si="250">S46</f>
        <v>3333.3333333333335</v>
      </c>
      <c r="U46" s="586">
        <f>SUM(I46:T46)</f>
        <v>40000</v>
      </c>
      <c r="V46" s="18">
        <f>$AH46/12</f>
        <v>3666.6666666666665</v>
      </c>
      <c r="W46" s="18">
        <f t="shared" ref="W46:AG46" si="251">$AH46/12</f>
        <v>3666.6666666666665</v>
      </c>
      <c r="X46" s="18">
        <f t="shared" si="251"/>
        <v>3666.6666666666665</v>
      </c>
      <c r="Y46" s="18">
        <f t="shared" si="251"/>
        <v>3666.6666666666665</v>
      </c>
      <c r="Z46" s="18">
        <f t="shared" si="251"/>
        <v>3666.6666666666665</v>
      </c>
      <c r="AA46" s="18">
        <f t="shared" si="251"/>
        <v>3666.6666666666665</v>
      </c>
      <c r="AB46" s="18">
        <f t="shared" si="251"/>
        <v>3666.6666666666665</v>
      </c>
      <c r="AC46" s="18">
        <f t="shared" si="251"/>
        <v>3666.6666666666665</v>
      </c>
      <c r="AD46" s="18">
        <f t="shared" si="251"/>
        <v>3666.6666666666665</v>
      </c>
      <c r="AE46" s="18">
        <f t="shared" si="251"/>
        <v>3666.6666666666665</v>
      </c>
      <c r="AF46" s="18">
        <f>$AH46/12</f>
        <v>3666.6666666666665</v>
      </c>
      <c r="AG46" s="18">
        <f t="shared" si="251"/>
        <v>3666.6666666666665</v>
      </c>
      <c r="AH46" s="72">
        <f>U46*(1+AH47)</f>
        <v>44000</v>
      </c>
      <c r="AI46" s="18">
        <f>$AU46/12</f>
        <v>4033.3333333333339</v>
      </c>
      <c r="AJ46" s="18">
        <f t="shared" ref="AJ46:AT46" si="252">$AU46/12</f>
        <v>4033.3333333333339</v>
      </c>
      <c r="AK46" s="18">
        <f t="shared" si="252"/>
        <v>4033.3333333333339</v>
      </c>
      <c r="AL46" s="18">
        <f t="shared" si="252"/>
        <v>4033.3333333333339</v>
      </c>
      <c r="AM46" s="18">
        <f t="shared" si="252"/>
        <v>4033.3333333333339</v>
      </c>
      <c r="AN46" s="18">
        <f t="shared" si="252"/>
        <v>4033.3333333333339</v>
      </c>
      <c r="AO46" s="18">
        <f t="shared" si="252"/>
        <v>4033.3333333333339</v>
      </c>
      <c r="AP46" s="18">
        <f t="shared" si="252"/>
        <v>4033.3333333333339</v>
      </c>
      <c r="AQ46" s="18">
        <f t="shared" si="252"/>
        <v>4033.3333333333339</v>
      </c>
      <c r="AR46" s="18">
        <f t="shared" si="252"/>
        <v>4033.3333333333339</v>
      </c>
      <c r="AS46" s="18">
        <f t="shared" si="252"/>
        <v>4033.3333333333339</v>
      </c>
      <c r="AT46" s="18">
        <f t="shared" si="252"/>
        <v>4033.3333333333339</v>
      </c>
      <c r="AU46" s="72">
        <f>AH46*(1+AU47)</f>
        <v>48400.000000000007</v>
      </c>
      <c r="AV46" s="18">
        <f>$BH46/12</f>
        <v>4436.6666666666679</v>
      </c>
      <c r="AW46" s="18">
        <f t="shared" ref="AW46:BG46" si="253">$BH46/12</f>
        <v>4436.6666666666679</v>
      </c>
      <c r="AX46" s="18">
        <f t="shared" si="253"/>
        <v>4436.6666666666679</v>
      </c>
      <c r="AY46" s="18">
        <f t="shared" si="253"/>
        <v>4436.6666666666679</v>
      </c>
      <c r="AZ46" s="18">
        <f t="shared" si="253"/>
        <v>4436.6666666666679</v>
      </c>
      <c r="BA46" s="18">
        <f t="shared" si="253"/>
        <v>4436.6666666666679</v>
      </c>
      <c r="BB46" s="18">
        <f t="shared" si="253"/>
        <v>4436.6666666666679</v>
      </c>
      <c r="BC46" s="18">
        <f t="shared" si="253"/>
        <v>4436.6666666666679</v>
      </c>
      <c r="BD46" s="18">
        <f t="shared" si="253"/>
        <v>4436.6666666666679</v>
      </c>
      <c r="BE46" s="18">
        <f t="shared" si="253"/>
        <v>4436.6666666666679</v>
      </c>
      <c r="BF46" s="18">
        <f t="shared" si="253"/>
        <v>4436.6666666666679</v>
      </c>
      <c r="BG46" s="18">
        <f t="shared" si="253"/>
        <v>4436.6666666666679</v>
      </c>
      <c r="BH46" s="72">
        <f>AU46*(1+BH47)</f>
        <v>53240.000000000015</v>
      </c>
      <c r="BI46" s="18">
        <f>$BU46/12</f>
        <v>4880.3333333333348</v>
      </c>
      <c r="BJ46" s="18">
        <f t="shared" ref="BJ46:BT46" si="254">$BU46/12</f>
        <v>4880.3333333333348</v>
      </c>
      <c r="BK46" s="18">
        <f t="shared" si="254"/>
        <v>4880.3333333333348</v>
      </c>
      <c r="BL46" s="18">
        <f t="shared" si="254"/>
        <v>4880.3333333333348</v>
      </c>
      <c r="BM46" s="18">
        <f t="shared" si="254"/>
        <v>4880.3333333333348</v>
      </c>
      <c r="BN46" s="18">
        <f t="shared" si="254"/>
        <v>4880.3333333333348</v>
      </c>
      <c r="BO46" s="18">
        <f t="shared" si="254"/>
        <v>4880.3333333333348</v>
      </c>
      <c r="BP46" s="18">
        <f t="shared" si="254"/>
        <v>4880.3333333333348</v>
      </c>
      <c r="BQ46" s="18">
        <f t="shared" si="254"/>
        <v>4880.3333333333348</v>
      </c>
      <c r="BR46" s="18">
        <f t="shared" si="254"/>
        <v>4880.3333333333348</v>
      </c>
      <c r="BS46" s="18">
        <f t="shared" si="254"/>
        <v>4880.3333333333348</v>
      </c>
      <c r="BT46" s="18">
        <f t="shared" si="254"/>
        <v>4880.3333333333348</v>
      </c>
      <c r="BU46" s="72">
        <f>BH46*(1+BU47)</f>
        <v>58564.000000000022</v>
      </c>
    </row>
    <row r="47" spans="1:73" s="51" customFormat="1" ht="20.25" customHeight="1">
      <c r="A47" s="576"/>
      <c r="B47" s="62" t="s">
        <v>9</v>
      </c>
      <c r="C47" s="63" t="s">
        <v>7</v>
      </c>
      <c r="D47" s="63"/>
      <c r="E47" s="64"/>
      <c r="F47" s="64"/>
      <c r="G47" s="64"/>
      <c r="H47" s="89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89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580">
        <v>0.1</v>
      </c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587">
        <f>AH47</f>
        <v>0.1</v>
      </c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95">
        <f>AU47</f>
        <v>0.1</v>
      </c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95">
        <f>BH47</f>
        <v>0.1</v>
      </c>
    </row>
    <row r="48" spans="1:73" ht="20.25" customHeight="1">
      <c r="A48" s="571" t="s">
        <v>49</v>
      </c>
      <c r="B48" s="11" t="s">
        <v>224</v>
      </c>
      <c r="C48" s="17" t="s">
        <v>186</v>
      </c>
      <c r="D48" s="17"/>
      <c r="E48" s="18">
        <f>E49+D48</f>
        <v>0</v>
      </c>
      <c r="F48" s="18">
        <f t="shared" ref="F48" si="255">F49+E48</f>
        <v>0</v>
      </c>
      <c r="G48" s="18">
        <f t="shared" ref="G48" si="256">G49+F48</f>
        <v>1</v>
      </c>
      <c r="H48" s="73">
        <f>G48</f>
        <v>1</v>
      </c>
      <c r="I48" s="18">
        <f>I49+H48</f>
        <v>1</v>
      </c>
      <c r="J48" s="18">
        <f t="shared" ref="J48" si="257">J49+I48</f>
        <v>1</v>
      </c>
      <c r="K48" s="18">
        <f t="shared" ref="K48" si="258">K49+J48</f>
        <v>1</v>
      </c>
      <c r="L48" s="18">
        <f t="shared" ref="L48" si="259">L49+K48</f>
        <v>2</v>
      </c>
      <c r="M48" s="18">
        <f t="shared" ref="M48" si="260">M49+L48</f>
        <v>2</v>
      </c>
      <c r="N48" s="18">
        <f t="shared" ref="N48" si="261">N49+M48</f>
        <v>2</v>
      </c>
      <c r="O48" s="18">
        <f t="shared" ref="O48" si="262">O49+N48</f>
        <v>2</v>
      </c>
      <c r="P48" s="18">
        <f t="shared" ref="P48" si="263">P49+O48</f>
        <v>2</v>
      </c>
      <c r="Q48" s="18">
        <f t="shared" ref="Q48" si="264">Q49+P48</f>
        <v>2</v>
      </c>
      <c r="R48" s="18">
        <f t="shared" ref="R48" si="265">R49+Q48</f>
        <v>2</v>
      </c>
      <c r="S48" s="18">
        <f t="shared" ref="S48" si="266">S49+R48</f>
        <v>2</v>
      </c>
      <c r="T48" s="18">
        <f t="shared" ref="T48" si="267">T49+S48</f>
        <v>2</v>
      </c>
      <c r="U48" s="73">
        <f t="shared" ref="U48" si="268">T48</f>
        <v>2</v>
      </c>
      <c r="V48" s="18">
        <f>V49+U48</f>
        <v>2</v>
      </c>
      <c r="W48" s="18">
        <f t="shared" ref="W48" si="269">W49+V48</f>
        <v>2</v>
      </c>
      <c r="X48" s="18">
        <f t="shared" ref="X48" si="270">X49+W48</f>
        <v>2</v>
      </c>
      <c r="Y48" s="18">
        <f t="shared" ref="Y48" si="271">Y49+X48</f>
        <v>2</v>
      </c>
      <c r="Z48" s="18">
        <f t="shared" ref="Z48" si="272">Z49+Y48</f>
        <v>2</v>
      </c>
      <c r="AA48" s="18">
        <f t="shared" ref="AA48" si="273">AA49+Z48</f>
        <v>2</v>
      </c>
      <c r="AB48" s="18">
        <f t="shared" ref="AB48" si="274">AB49+AA48</f>
        <v>2</v>
      </c>
      <c r="AC48" s="18">
        <f t="shared" ref="AC48" si="275">AC49+AB48</f>
        <v>2</v>
      </c>
      <c r="AD48" s="18">
        <f t="shared" ref="AD48" si="276">AD49+AC48</f>
        <v>2</v>
      </c>
      <c r="AE48" s="18">
        <f t="shared" ref="AE48" si="277">AE49+AD48</f>
        <v>2</v>
      </c>
      <c r="AF48" s="18">
        <f t="shared" ref="AF48" si="278">AF49+AE48</f>
        <v>2</v>
      </c>
      <c r="AG48" s="18">
        <f t="shared" ref="AG48" si="279">AG49+AF48</f>
        <v>2</v>
      </c>
      <c r="AH48" s="90">
        <f t="shared" ref="AH48" si="280">AG48</f>
        <v>2</v>
      </c>
      <c r="AI48" s="18">
        <f>AI49+AH48</f>
        <v>2</v>
      </c>
      <c r="AJ48" s="18">
        <f t="shared" ref="AJ48" si="281">AJ49+AI48</f>
        <v>2</v>
      </c>
      <c r="AK48" s="18">
        <f t="shared" ref="AK48" si="282">AK49+AJ48</f>
        <v>2</v>
      </c>
      <c r="AL48" s="18">
        <f t="shared" ref="AL48" si="283">AL49+AK48</f>
        <v>2</v>
      </c>
      <c r="AM48" s="18">
        <f t="shared" ref="AM48" si="284">AM49+AL48</f>
        <v>2</v>
      </c>
      <c r="AN48" s="18">
        <f t="shared" ref="AN48" si="285">AN49+AM48</f>
        <v>2</v>
      </c>
      <c r="AO48" s="18">
        <f t="shared" ref="AO48" si="286">AO49+AN48</f>
        <v>2</v>
      </c>
      <c r="AP48" s="18">
        <f t="shared" ref="AP48" si="287">AP49+AO48</f>
        <v>2</v>
      </c>
      <c r="AQ48" s="18">
        <f t="shared" ref="AQ48" si="288">AQ49+AP48</f>
        <v>2</v>
      </c>
      <c r="AR48" s="18">
        <f t="shared" ref="AR48" si="289">AR49+AQ48</f>
        <v>2</v>
      </c>
      <c r="AS48" s="18">
        <f t="shared" ref="AS48" si="290">AS49+AR48</f>
        <v>2</v>
      </c>
      <c r="AT48" s="18">
        <f t="shared" ref="AT48" si="291">AT49+AS48</f>
        <v>2</v>
      </c>
      <c r="AU48" s="90">
        <f t="shared" ref="AU48" si="292">AT48</f>
        <v>2</v>
      </c>
      <c r="AV48" s="18">
        <f>AV49+AU48</f>
        <v>2</v>
      </c>
      <c r="AW48" s="18">
        <f t="shared" ref="AW48" si="293">AW49+AV48</f>
        <v>2</v>
      </c>
      <c r="AX48" s="18">
        <f t="shared" ref="AX48" si="294">AX49+AW48</f>
        <v>2</v>
      </c>
      <c r="AY48" s="18">
        <f t="shared" ref="AY48" si="295">AY49+AX48</f>
        <v>2</v>
      </c>
      <c r="AZ48" s="18">
        <f t="shared" ref="AZ48" si="296">AZ49+AY48</f>
        <v>2</v>
      </c>
      <c r="BA48" s="18">
        <f t="shared" ref="BA48" si="297">BA49+AZ48</f>
        <v>2</v>
      </c>
      <c r="BB48" s="18">
        <f t="shared" ref="BB48" si="298">BB49+BA48</f>
        <v>2</v>
      </c>
      <c r="BC48" s="18">
        <f t="shared" ref="BC48" si="299">BC49+BB48</f>
        <v>2</v>
      </c>
      <c r="BD48" s="18">
        <f t="shared" ref="BD48" si="300">BD49+BC48</f>
        <v>2</v>
      </c>
      <c r="BE48" s="18">
        <f t="shared" ref="BE48" si="301">BE49+BD48</f>
        <v>2</v>
      </c>
      <c r="BF48" s="18">
        <f t="shared" ref="BF48" si="302">BF49+BE48</f>
        <v>2</v>
      </c>
      <c r="BG48" s="18">
        <f t="shared" ref="BG48" si="303">BG49+BF48</f>
        <v>2</v>
      </c>
      <c r="BH48" s="73">
        <f t="shared" ref="BH48" si="304">BG48</f>
        <v>2</v>
      </c>
      <c r="BI48" s="18">
        <f>BI49+BH48</f>
        <v>2</v>
      </c>
      <c r="BJ48" s="18">
        <f t="shared" ref="BJ48" si="305">BJ49+BI48</f>
        <v>2</v>
      </c>
      <c r="BK48" s="18">
        <f t="shared" ref="BK48" si="306">BK49+BJ48</f>
        <v>2</v>
      </c>
      <c r="BL48" s="18">
        <f t="shared" ref="BL48" si="307">BL49+BK48</f>
        <v>2</v>
      </c>
      <c r="BM48" s="18">
        <f t="shared" ref="BM48" si="308">BM49+BL48</f>
        <v>2</v>
      </c>
      <c r="BN48" s="18">
        <f t="shared" ref="BN48" si="309">BN49+BM48</f>
        <v>2</v>
      </c>
      <c r="BO48" s="18">
        <f t="shared" ref="BO48" si="310">BO49+BN48</f>
        <v>2</v>
      </c>
      <c r="BP48" s="18">
        <f t="shared" ref="BP48" si="311">BP49+BO48</f>
        <v>2</v>
      </c>
      <c r="BQ48" s="18">
        <f t="shared" ref="BQ48" si="312">BQ49+BP48</f>
        <v>2</v>
      </c>
      <c r="BR48" s="18">
        <f t="shared" ref="BR48" si="313">BR49+BQ48</f>
        <v>2</v>
      </c>
      <c r="BS48" s="18">
        <f t="shared" ref="BS48" si="314">BS49+BR48</f>
        <v>2</v>
      </c>
      <c r="BT48" s="18">
        <f t="shared" ref="BT48" si="315">BT49+BS48</f>
        <v>2</v>
      </c>
      <c r="BU48" s="73">
        <f t="shared" ref="BU48" si="316">BT48</f>
        <v>2</v>
      </c>
    </row>
    <row r="49" spans="1:73" s="59" customFormat="1" ht="20.25" customHeight="1">
      <c r="A49" s="591"/>
      <c r="B49" s="11" t="s">
        <v>225</v>
      </c>
      <c r="C49" s="593" t="s">
        <v>186</v>
      </c>
      <c r="D49" s="592"/>
      <c r="E49" s="12"/>
      <c r="F49" s="12"/>
      <c r="G49" s="12">
        <v>1</v>
      </c>
      <c r="H49" s="90"/>
      <c r="I49" s="12"/>
      <c r="J49" s="12">
        <v>0</v>
      </c>
      <c r="K49" s="12"/>
      <c r="L49" s="12">
        <v>1</v>
      </c>
      <c r="M49" s="12"/>
      <c r="N49" s="12"/>
      <c r="O49" s="12"/>
      <c r="P49" s="12"/>
      <c r="Q49" s="12"/>
      <c r="R49" s="12">
        <v>0</v>
      </c>
      <c r="S49" s="12"/>
      <c r="T49" s="12">
        <v>0</v>
      </c>
      <c r="U49" s="90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90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90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90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90"/>
    </row>
    <row r="50" spans="1:73" ht="20.25" customHeight="1">
      <c r="B50" s="11" t="s">
        <v>212</v>
      </c>
      <c r="C50" s="17" t="s">
        <v>8</v>
      </c>
      <c r="D50" s="17"/>
      <c r="E50" s="18">
        <f>E46*E48</f>
        <v>0</v>
      </c>
      <c r="F50" s="18">
        <f t="shared" ref="F50" si="317">F46*F48</f>
        <v>0</v>
      </c>
      <c r="G50" s="18">
        <f t="shared" ref="G50" si="318">G46*G48</f>
        <v>3333.3333333333335</v>
      </c>
      <c r="H50" s="73">
        <f>SUM(E50:G50)</f>
        <v>3333.3333333333335</v>
      </c>
      <c r="I50" s="11">
        <f t="shared" ref="I50" si="319">I46*I48</f>
        <v>3333.3333333333335</v>
      </c>
      <c r="J50" s="11">
        <f t="shared" ref="J50" si="320">J46*J48</f>
        <v>3333.3333333333335</v>
      </c>
      <c r="K50" s="11">
        <f t="shared" ref="K50" si="321">K46*K48</f>
        <v>3333.3333333333335</v>
      </c>
      <c r="L50" s="11">
        <f t="shared" ref="L50" si="322">L46*L48</f>
        <v>6666.666666666667</v>
      </c>
      <c r="M50" s="11">
        <f t="shared" ref="M50" si="323">M46*M48</f>
        <v>6666.666666666667</v>
      </c>
      <c r="N50" s="11">
        <f t="shared" ref="N50" si="324">N46*N48</f>
        <v>6666.666666666667</v>
      </c>
      <c r="O50" s="11">
        <f t="shared" ref="O50" si="325">O46*O48</f>
        <v>6666.666666666667</v>
      </c>
      <c r="P50" s="11">
        <f t="shared" ref="P50" si="326">P46*P48</f>
        <v>6666.666666666667</v>
      </c>
      <c r="Q50" s="11">
        <f t="shared" ref="Q50" si="327">Q46*Q48</f>
        <v>6666.666666666667</v>
      </c>
      <c r="R50" s="11">
        <f t="shared" ref="R50" si="328">R46*R48</f>
        <v>6666.666666666667</v>
      </c>
      <c r="S50" s="11">
        <f t="shared" ref="S50" si="329">S46*S48</f>
        <v>6666.666666666667</v>
      </c>
      <c r="T50" s="11">
        <f t="shared" ref="T50" si="330">T46*T48</f>
        <v>6666.666666666667</v>
      </c>
      <c r="U50" s="73">
        <f>SUM(I50:T50)</f>
        <v>70000</v>
      </c>
      <c r="V50" s="11">
        <f t="shared" ref="V50" si="331">V46*V48</f>
        <v>7333.333333333333</v>
      </c>
      <c r="W50" s="11">
        <f t="shared" ref="W50" si="332">W46*W48</f>
        <v>7333.333333333333</v>
      </c>
      <c r="X50" s="11">
        <f t="shared" ref="X50" si="333">X46*X48</f>
        <v>7333.333333333333</v>
      </c>
      <c r="Y50" s="11">
        <f t="shared" ref="Y50" si="334">Y46*Y48</f>
        <v>7333.333333333333</v>
      </c>
      <c r="Z50" s="11">
        <f t="shared" ref="Z50" si="335">Z46*Z48</f>
        <v>7333.333333333333</v>
      </c>
      <c r="AA50" s="11">
        <f t="shared" ref="AA50" si="336">AA46*AA48</f>
        <v>7333.333333333333</v>
      </c>
      <c r="AB50" s="11">
        <f t="shared" ref="AB50" si="337">AB46*AB48</f>
        <v>7333.333333333333</v>
      </c>
      <c r="AC50" s="11">
        <f t="shared" ref="AC50" si="338">AC46*AC48</f>
        <v>7333.333333333333</v>
      </c>
      <c r="AD50" s="11">
        <f t="shared" ref="AD50" si="339">AD46*AD48</f>
        <v>7333.333333333333</v>
      </c>
      <c r="AE50" s="11">
        <f t="shared" ref="AE50" si="340">AE46*AE48</f>
        <v>7333.333333333333</v>
      </c>
      <c r="AF50" s="11">
        <f t="shared" ref="AF50" si="341">AF46*AF48</f>
        <v>7333.333333333333</v>
      </c>
      <c r="AG50" s="11">
        <f t="shared" ref="AG50" si="342">AG46*AG48</f>
        <v>7333.333333333333</v>
      </c>
      <c r="AH50" s="73">
        <f>SUM(V50:AG50)</f>
        <v>87999.999999999985</v>
      </c>
      <c r="AI50" s="11">
        <f t="shared" ref="AI50" si="343">AI46*AI48</f>
        <v>8066.6666666666679</v>
      </c>
      <c r="AJ50" s="11">
        <f t="shared" ref="AJ50" si="344">AJ46*AJ48</f>
        <v>8066.6666666666679</v>
      </c>
      <c r="AK50" s="11">
        <f t="shared" ref="AK50" si="345">AK46*AK48</f>
        <v>8066.6666666666679</v>
      </c>
      <c r="AL50" s="11">
        <f t="shared" ref="AL50" si="346">AL46*AL48</f>
        <v>8066.6666666666679</v>
      </c>
      <c r="AM50" s="11">
        <f t="shared" ref="AM50" si="347">AM46*AM48</f>
        <v>8066.6666666666679</v>
      </c>
      <c r="AN50" s="11">
        <f t="shared" ref="AN50" si="348">AN46*AN48</f>
        <v>8066.6666666666679</v>
      </c>
      <c r="AO50" s="11">
        <f t="shared" ref="AO50" si="349">AO46*AO48</f>
        <v>8066.6666666666679</v>
      </c>
      <c r="AP50" s="11">
        <f t="shared" ref="AP50" si="350">AP46*AP48</f>
        <v>8066.6666666666679</v>
      </c>
      <c r="AQ50" s="11">
        <f t="shared" ref="AQ50" si="351">AQ46*AQ48</f>
        <v>8066.6666666666679</v>
      </c>
      <c r="AR50" s="11">
        <f t="shared" ref="AR50" si="352">AR46*AR48</f>
        <v>8066.6666666666679</v>
      </c>
      <c r="AS50" s="11">
        <f t="shared" ref="AS50" si="353">AS46*AS48</f>
        <v>8066.6666666666679</v>
      </c>
      <c r="AT50" s="11">
        <f t="shared" ref="AT50" si="354">AT46*AT48</f>
        <v>8066.6666666666679</v>
      </c>
      <c r="AU50" s="73">
        <f>SUM(AI50:AT50)</f>
        <v>96800.000000000044</v>
      </c>
      <c r="AV50" s="11">
        <f t="shared" ref="AV50" si="355">AV46*AV48</f>
        <v>8873.3333333333358</v>
      </c>
      <c r="AW50" s="11">
        <f t="shared" ref="AW50" si="356">AW46*AW48</f>
        <v>8873.3333333333358</v>
      </c>
      <c r="AX50" s="11">
        <f t="shared" ref="AX50" si="357">AX46*AX48</f>
        <v>8873.3333333333358</v>
      </c>
      <c r="AY50" s="11">
        <f t="shared" ref="AY50" si="358">AY46*AY48</f>
        <v>8873.3333333333358</v>
      </c>
      <c r="AZ50" s="11">
        <f t="shared" ref="AZ50" si="359">AZ46*AZ48</f>
        <v>8873.3333333333358</v>
      </c>
      <c r="BA50" s="11">
        <f t="shared" ref="BA50" si="360">BA46*BA48</f>
        <v>8873.3333333333358</v>
      </c>
      <c r="BB50" s="11">
        <f t="shared" ref="BB50" si="361">BB46*BB48</f>
        <v>8873.3333333333358</v>
      </c>
      <c r="BC50" s="11">
        <f t="shared" ref="BC50" si="362">BC46*BC48</f>
        <v>8873.3333333333358</v>
      </c>
      <c r="BD50" s="11">
        <f t="shared" ref="BD50" si="363">BD46*BD48</f>
        <v>8873.3333333333358</v>
      </c>
      <c r="BE50" s="11">
        <f t="shared" ref="BE50" si="364">BE46*BE48</f>
        <v>8873.3333333333358</v>
      </c>
      <c r="BF50" s="11">
        <f t="shared" ref="BF50" si="365">BF46*BF48</f>
        <v>8873.3333333333358</v>
      </c>
      <c r="BG50" s="11">
        <f t="shared" ref="BG50" si="366">BG46*BG48</f>
        <v>8873.3333333333358</v>
      </c>
      <c r="BH50" s="73">
        <f>SUM(AV50:BG50)</f>
        <v>106480.00000000006</v>
      </c>
      <c r="BI50" s="11">
        <f t="shared" ref="BI50" si="367">BI46*BI48</f>
        <v>9760.6666666666697</v>
      </c>
      <c r="BJ50" s="11">
        <f t="shared" ref="BJ50" si="368">BJ46*BJ48</f>
        <v>9760.6666666666697</v>
      </c>
      <c r="BK50" s="11">
        <f t="shared" ref="BK50" si="369">BK46*BK48</f>
        <v>9760.6666666666697</v>
      </c>
      <c r="BL50" s="11">
        <f t="shared" ref="BL50" si="370">BL46*BL48</f>
        <v>9760.6666666666697</v>
      </c>
      <c r="BM50" s="11">
        <f t="shared" ref="BM50" si="371">BM46*BM48</f>
        <v>9760.6666666666697</v>
      </c>
      <c r="BN50" s="11">
        <f t="shared" ref="BN50" si="372">BN46*BN48</f>
        <v>9760.6666666666697</v>
      </c>
      <c r="BO50" s="11">
        <f t="shared" ref="BO50" si="373">BO46*BO48</f>
        <v>9760.6666666666697</v>
      </c>
      <c r="BP50" s="11">
        <f t="shared" ref="BP50" si="374">BP46*BP48</f>
        <v>9760.6666666666697</v>
      </c>
      <c r="BQ50" s="11">
        <f t="shared" ref="BQ50" si="375">BQ46*BQ48</f>
        <v>9760.6666666666697</v>
      </c>
      <c r="BR50" s="11">
        <f t="shared" ref="BR50" si="376">BR46*BR48</f>
        <v>9760.6666666666697</v>
      </c>
      <c r="BS50" s="11">
        <f t="shared" ref="BS50" si="377">BS46*BS48</f>
        <v>9760.6666666666697</v>
      </c>
      <c r="BT50" s="11">
        <f t="shared" ref="BT50" si="378">BT46*BT48</f>
        <v>9760.6666666666697</v>
      </c>
      <c r="BU50" s="73">
        <f>SUM(BI50:BT50)</f>
        <v>117128.00000000004</v>
      </c>
    </row>
    <row r="51" spans="1:73" ht="21" customHeight="1">
      <c r="E51" s="59"/>
      <c r="H51" s="71"/>
      <c r="U51" s="71"/>
      <c r="AH51" s="71"/>
      <c r="AU51" s="71"/>
      <c r="BH51" s="71"/>
      <c r="BU51" s="71"/>
    </row>
    <row r="52" spans="1:73" ht="20.25" customHeight="1">
      <c r="A52" s="571" t="s">
        <v>215</v>
      </c>
      <c r="B52" s="24" t="s">
        <v>219</v>
      </c>
      <c r="C52" s="25" t="s">
        <v>8</v>
      </c>
      <c r="D52" s="25"/>
      <c r="E52" s="60">
        <f>40000/12</f>
        <v>3333.3333333333335</v>
      </c>
      <c r="F52" s="68">
        <f>E52</f>
        <v>3333.3333333333335</v>
      </c>
      <c r="G52" s="68">
        <f>F52</f>
        <v>3333.3333333333335</v>
      </c>
      <c r="H52" s="72">
        <f>SUM(E52:G52)</f>
        <v>10000</v>
      </c>
      <c r="I52" s="24">
        <f>G52</f>
        <v>3333.3333333333335</v>
      </c>
      <c r="J52" s="24">
        <f>I52</f>
        <v>3333.3333333333335</v>
      </c>
      <c r="K52" s="24">
        <f t="shared" ref="K52" si="379">J52</f>
        <v>3333.3333333333335</v>
      </c>
      <c r="L52" s="24">
        <f t="shared" ref="L52" si="380">K52</f>
        <v>3333.3333333333335</v>
      </c>
      <c r="M52" s="24">
        <f t="shared" ref="M52" si="381">L52</f>
        <v>3333.3333333333335</v>
      </c>
      <c r="N52" s="24">
        <f t="shared" ref="N52" si="382">M52</f>
        <v>3333.3333333333335</v>
      </c>
      <c r="O52" s="24">
        <f t="shared" ref="O52" si="383">N52</f>
        <v>3333.3333333333335</v>
      </c>
      <c r="P52" s="24">
        <f t="shared" ref="P52" si="384">O52</f>
        <v>3333.3333333333335</v>
      </c>
      <c r="Q52" s="24">
        <f t="shared" ref="Q52" si="385">P52</f>
        <v>3333.3333333333335</v>
      </c>
      <c r="R52" s="24">
        <f t="shared" ref="R52" si="386">Q52</f>
        <v>3333.3333333333335</v>
      </c>
      <c r="S52" s="24">
        <f t="shared" ref="S52" si="387">R52</f>
        <v>3333.3333333333335</v>
      </c>
      <c r="T52" s="24">
        <f t="shared" ref="T52" si="388">S52</f>
        <v>3333.3333333333335</v>
      </c>
      <c r="U52" s="586">
        <f>SUM(I52:T52)</f>
        <v>40000</v>
      </c>
      <c r="V52" s="18">
        <f>$AH52/12</f>
        <v>3666.6666666666665</v>
      </c>
      <c r="W52" s="18">
        <f t="shared" ref="W52:AG52" si="389">$AH52/12</f>
        <v>3666.6666666666665</v>
      </c>
      <c r="X52" s="18">
        <f t="shared" si="389"/>
        <v>3666.6666666666665</v>
      </c>
      <c r="Y52" s="18">
        <f t="shared" si="389"/>
        <v>3666.6666666666665</v>
      </c>
      <c r="Z52" s="18">
        <f t="shared" si="389"/>
        <v>3666.6666666666665</v>
      </c>
      <c r="AA52" s="18">
        <f t="shared" si="389"/>
        <v>3666.6666666666665</v>
      </c>
      <c r="AB52" s="18">
        <f t="shared" si="389"/>
        <v>3666.6666666666665</v>
      </c>
      <c r="AC52" s="18">
        <f t="shared" si="389"/>
        <v>3666.6666666666665</v>
      </c>
      <c r="AD52" s="18">
        <f t="shared" si="389"/>
        <v>3666.6666666666665</v>
      </c>
      <c r="AE52" s="18">
        <f t="shared" si="389"/>
        <v>3666.6666666666665</v>
      </c>
      <c r="AF52" s="18">
        <f>$AH52/12</f>
        <v>3666.6666666666665</v>
      </c>
      <c r="AG52" s="18">
        <f t="shared" si="389"/>
        <v>3666.6666666666665</v>
      </c>
      <c r="AH52" s="72">
        <f>U52*(1+AH53)</f>
        <v>44000</v>
      </c>
      <c r="AI52" s="18">
        <f>$AU52/12</f>
        <v>4033.3333333333339</v>
      </c>
      <c r="AJ52" s="18">
        <f t="shared" ref="AJ52:AT52" si="390">$AU52/12</f>
        <v>4033.3333333333339</v>
      </c>
      <c r="AK52" s="18">
        <f t="shared" si="390"/>
        <v>4033.3333333333339</v>
      </c>
      <c r="AL52" s="18">
        <f t="shared" si="390"/>
        <v>4033.3333333333339</v>
      </c>
      <c r="AM52" s="18">
        <f t="shared" si="390"/>
        <v>4033.3333333333339</v>
      </c>
      <c r="AN52" s="18">
        <f t="shared" si="390"/>
        <v>4033.3333333333339</v>
      </c>
      <c r="AO52" s="18">
        <f t="shared" si="390"/>
        <v>4033.3333333333339</v>
      </c>
      <c r="AP52" s="18">
        <f t="shared" si="390"/>
        <v>4033.3333333333339</v>
      </c>
      <c r="AQ52" s="18">
        <f t="shared" si="390"/>
        <v>4033.3333333333339</v>
      </c>
      <c r="AR52" s="18">
        <f t="shared" si="390"/>
        <v>4033.3333333333339</v>
      </c>
      <c r="AS52" s="18">
        <f t="shared" si="390"/>
        <v>4033.3333333333339</v>
      </c>
      <c r="AT52" s="18">
        <f t="shared" si="390"/>
        <v>4033.3333333333339</v>
      </c>
      <c r="AU52" s="72">
        <f>AH52*(1+AU53)</f>
        <v>48400.000000000007</v>
      </c>
      <c r="AV52" s="18">
        <f>$BH52/12</f>
        <v>4436.6666666666679</v>
      </c>
      <c r="AW52" s="18">
        <f t="shared" ref="AW52:BG52" si="391">$BH52/12</f>
        <v>4436.6666666666679</v>
      </c>
      <c r="AX52" s="18">
        <f t="shared" si="391"/>
        <v>4436.6666666666679</v>
      </c>
      <c r="AY52" s="18">
        <f t="shared" si="391"/>
        <v>4436.6666666666679</v>
      </c>
      <c r="AZ52" s="18">
        <f t="shared" si="391"/>
        <v>4436.6666666666679</v>
      </c>
      <c r="BA52" s="18">
        <f t="shared" si="391"/>
        <v>4436.6666666666679</v>
      </c>
      <c r="BB52" s="18">
        <f t="shared" si="391"/>
        <v>4436.6666666666679</v>
      </c>
      <c r="BC52" s="18">
        <f t="shared" si="391"/>
        <v>4436.6666666666679</v>
      </c>
      <c r="BD52" s="18">
        <f t="shared" si="391"/>
        <v>4436.6666666666679</v>
      </c>
      <c r="BE52" s="18">
        <f t="shared" si="391"/>
        <v>4436.6666666666679</v>
      </c>
      <c r="BF52" s="18">
        <f t="shared" si="391"/>
        <v>4436.6666666666679</v>
      </c>
      <c r="BG52" s="18">
        <f t="shared" si="391"/>
        <v>4436.6666666666679</v>
      </c>
      <c r="BH52" s="72">
        <f>AU52*(1+BH53)</f>
        <v>53240.000000000015</v>
      </c>
      <c r="BI52" s="18">
        <f>$BU52/12</f>
        <v>4880.3333333333348</v>
      </c>
      <c r="BJ52" s="18">
        <f t="shared" ref="BJ52:BT52" si="392">$BU52/12</f>
        <v>4880.3333333333348</v>
      </c>
      <c r="BK52" s="18">
        <f t="shared" si="392"/>
        <v>4880.3333333333348</v>
      </c>
      <c r="BL52" s="18">
        <f t="shared" si="392"/>
        <v>4880.3333333333348</v>
      </c>
      <c r="BM52" s="18">
        <f t="shared" si="392"/>
        <v>4880.3333333333348</v>
      </c>
      <c r="BN52" s="18">
        <f t="shared" si="392"/>
        <v>4880.3333333333348</v>
      </c>
      <c r="BO52" s="18">
        <f t="shared" si="392"/>
        <v>4880.3333333333348</v>
      </c>
      <c r="BP52" s="18">
        <f t="shared" si="392"/>
        <v>4880.3333333333348</v>
      </c>
      <c r="BQ52" s="18">
        <f t="shared" si="392"/>
        <v>4880.3333333333348</v>
      </c>
      <c r="BR52" s="18">
        <f t="shared" si="392"/>
        <v>4880.3333333333348</v>
      </c>
      <c r="BS52" s="18">
        <f t="shared" si="392"/>
        <v>4880.3333333333348</v>
      </c>
      <c r="BT52" s="18">
        <f t="shared" si="392"/>
        <v>4880.3333333333348</v>
      </c>
      <c r="BU52" s="72">
        <f>BH52*(1+BU53)</f>
        <v>58564.000000000022</v>
      </c>
    </row>
    <row r="53" spans="1:73" s="51" customFormat="1" ht="20.25" customHeight="1">
      <c r="A53" s="576"/>
      <c r="B53" s="62" t="s">
        <v>9</v>
      </c>
      <c r="C53" s="63" t="s">
        <v>7</v>
      </c>
      <c r="D53" s="63"/>
      <c r="E53" s="64"/>
      <c r="F53" s="64"/>
      <c r="G53" s="64"/>
      <c r="H53" s="89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89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580">
        <v>0.1</v>
      </c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587">
        <f>AH53</f>
        <v>0.1</v>
      </c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95">
        <f>AU53</f>
        <v>0.1</v>
      </c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95">
        <f>BH53</f>
        <v>0.1</v>
      </c>
    </row>
    <row r="54" spans="1:73" ht="20.25" customHeight="1">
      <c r="A54" s="571" t="s">
        <v>49</v>
      </c>
      <c r="B54" s="11" t="s">
        <v>226</v>
      </c>
      <c r="C54" s="17" t="s">
        <v>186</v>
      </c>
      <c r="D54" s="17"/>
      <c r="E54" s="18">
        <f>E55+D54</f>
        <v>0</v>
      </c>
      <c r="F54" s="18">
        <f t="shared" ref="F54" si="393">F55+E54</f>
        <v>0</v>
      </c>
      <c r="G54" s="18">
        <f t="shared" ref="G54" si="394">G55+F54</f>
        <v>0</v>
      </c>
      <c r="H54" s="73">
        <f>G54</f>
        <v>0</v>
      </c>
      <c r="I54" s="18">
        <f>I55+H54</f>
        <v>0</v>
      </c>
      <c r="J54" s="18">
        <f t="shared" ref="J54" si="395">J55+I54</f>
        <v>1</v>
      </c>
      <c r="K54" s="18">
        <f t="shared" ref="K54" si="396">K55+J54</f>
        <v>1</v>
      </c>
      <c r="L54" s="18">
        <f t="shared" ref="L54" si="397">L55+K54</f>
        <v>1</v>
      </c>
      <c r="M54" s="18">
        <f t="shared" ref="M54" si="398">M55+L54</f>
        <v>2</v>
      </c>
      <c r="N54" s="18">
        <f t="shared" ref="N54" si="399">N55+M54</f>
        <v>2</v>
      </c>
      <c r="O54" s="18">
        <f t="shared" ref="O54" si="400">O55+N54</f>
        <v>2</v>
      </c>
      <c r="P54" s="18">
        <f t="shared" ref="P54" si="401">P55+O54</f>
        <v>2</v>
      </c>
      <c r="Q54" s="18">
        <f t="shared" ref="Q54" si="402">Q55+P54</f>
        <v>2</v>
      </c>
      <c r="R54" s="18">
        <f t="shared" ref="R54" si="403">R55+Q54</f>
        <v>2</v>
      </c>
      <c r="S54" s="18">
        <f t="shared" ref="S54" si="404">S55+R54</f>
        <v>2</v>
      </c>
      <c r="T54" s="18">
        <f t="shared" ref="T54" si="405">T55+S54</f>
        <v>2</v>
      </c>
      <c r="U54" s="73">
        <f t="shared" ref="U54" si="406">T54</f>
        <v>2</v>
      </c>
      <c r="V54" s="18">
        <f>V55+U54</f>
        <v>2</v>
      </c>
      <c r="W54" s="18">
        <f t="shared" ref="W54" si="407">W55+V54</f>
        <v>2</v>
      </c>
      <c r="X54" s="18">
        <f t="shared" ref="X54" si="408">X55+W54</f>
        <v>2</v>
      </c>
      <c r="Y54" s="18">
        <f t="shared" ref="Y54" si="409">Y55+X54</f>
        <v>2</v>
      </c>
      <c r="Z54" s="18">
        <f t="shared" ref="Z54" si="410">Z55+Y54</f>
        <v>2</v>
      </c>
      <c r="AA54" s="18">
        <f t="shared" ref="AA54" si="411">AA55+Z54</f>
        <v>2</v>
      </c>
      <c r="AB54" s="18">
        <f t="shared" ref="AB54" si="412">AB55+AA54</f>
        <v>2</v>
      </c>
      <c r="AC54" s="18">
        <f t="shared" ref="AC54" si="413">AC55+AB54</f>
        <v>2</v>
      </c>
      <c r="AD54" s="18">
        <f t="shared" ref="AD54" si="414">AD55+AC54</f>
        <v>2</v>
      </c>
      <c r="AE54" s="18">
        <f t="shared" ref="AE54" si="415">AE55+AD54</f>
        <v>2</v>
      </c>
      <c r="AF54" s="18">
        <f t="shared" ref="AF54" si="416">AF55+AE54</f>
        <v>2</v>
      </c>
      <c r="AG54" s="18">
        <f t="shared" ref="AG54" si="417">AG55+AF54</f>
        <v>2</v>
      </c>
      <c r="AH54" s="90">
        <f t="shared" ref="AH54" si="418">AG54</f>
        <v>2</v>
      </c>
      <c r="AI54" s="18">
        <f>AI55+AH54</f>
        <v>2</v>
      </c>
      <c r="AJ54" s="18">
        <f t="shared" ref="AJ54" si="419">AJ55+AI54</f>
        <v>2</v>
      </c>
      <c r="AK54" s="18">
        <f t="shared" ref="AK54" si="420">AK55+AJ54</f>
        <v>2</v>
      </c>
      <c r="AL54" s="18">
        <f t="shared" ref="AL54" si="421">AL55+AK54</f>
        <v>2</v>
      </c>
      <c r="AM54" s="18">
        <f t="shared" ref="AM54" si="422">AM55+AL54</f>
        <v>2</v>
      </c>
      <c r="AN54" s="18">
        <f t="shared" ref="AN54" si="423">AN55+AM54</f>
        <v>2</v>
      </c>
      <c r="AO54" s="18">
        <f t="shared" ref="AO54" si="424">AO55+AN54</f>
        <v>2</v>
      </c>
      <c r="AP54" s="18">
        <f t="shared" ref="AP54" si="425">AP55+AO54</f>
        <v>2</v>
      </c>
      <c r="AQ54" s="18">
        <f t="shared" ref="AQ54" si="426">AQ55+AP54</f>
        <v>2</v>
      </c>
      <c r="AR54" s="18">
        <f t="shared" ref="AR54" si="427">AR55+AQ54</f>
        <v>2</v>
      </c>
      <c r="AS54" s="18">
        <f t="shared" ref="AS54" si="428">AS55+AR54</f>
        <v>2</v>
      </c>
      <c r="AT54" s="18">
        <f t="shared" ref="AT54" si="429">AT55+AS54</f>
        <v>2</v>
      </c>
      <c r="AU54" s="90">
        <f t="shared" ref="AU54" si="430">AT54</f>
        <v>2</v>
      </c>
      <c r="AV54" s="18">
        <f>AV55+AU54</f>
        <v>2</v>
      </c>
      <c r="AW54" s="18">
        <f t="shared" ref="AW54" si="431">AW55+AV54</f>
        <v>2</v>
      </c>
      <c r="AX54" s="18">
        <f t="shared" ref="AX54" si="432">AX55+AW54</f>
        <v>2</v>
      </c>
      <c r="AY54" s="18">
        <f t="shared" ref="AY54" si="433">AY55+AX54</f>
        <v>2</v>
      </c>
      <c r="AZ54" s="18">
        <f t="shared" ref="AZ54" si="434">AZ55+AY54</f>
        <v>2</v>
      </c>
      <c r="BA54" s="18">
        <f t="shared" ref="BA54" si="435">BA55+AZ54</f>
        <v>2</v>
      </c>
      <c r="BB54" s="18">
        <f t="shared" ref="BB54" si="436">BB55+BA54</f>
        <v>2</v>
      </c>
      <c r="BC54" s="18">
        <f t="shared" ref="BC54" si="437">BC55+BB54</f>
        <v>2</v>
      </c>
      <c r="BD54" s="18">
        <f t="shared" ref="BD54" si="438">BD55+BC54</f>
        <v>2</v>
      </c>
      <c r="BE54" s="18">
        <f t="shared" ref="BE54" si="439">BE55+BD54</f>
        <v>2</v>
      </c>
      <c r="BF54" s="18">
        <f t="shared" ref="BF54" si="440">BF55+BE54</f>
        <v>2</v>
      </c>
      <c r="BG54" s="18">
        <f t="shared" ref="BG54" si="441">BG55+BF54</f>
        <v>2</v>
      </c>
      <c r="BH54" s="73">
        <f t="shared" ref="BH54" si="442">BG54</f>
        <v>2</v>
      </c>
      <c r="BI54" s="18">
        <f>BI55+BH54</f>
        <v>2</v>
      </c>
      <c r="BJ54" s="18">
        <f t="shared" ref="BJ54" si="443">BJ55+BI54</f>
        <v>2</v>
      </c>
      <c r="BK54" s="18">
        <f t="shared" ref="BK54" si="444">BK55+BJ54</f>
        <v>2</v>
      </c>
      <c r="BL54" s="18">
        <f t="shared" ref="BL54" si="445">BL55+BK54</f>
        <v>2</v>
      </c>
      <c r="BM54" s="18">
        <f t="shared" ref="BM54" si="446">BM55+BL54</f>
        <v>2</v>
      </c>
      <c r="BN54" s="18">
        <f t="shared" ref="BN54" si="447">BN55+BM54</f>
        <v>2</v>
      </c>
      <c r="BO54" s="18">
        <f t="shared" ref="BO54" si="448">BO55+BN54</f>
        <v>2</v>
      </c>
      <c r="BP54" s="18">
        <f t="shared" ref="BP54" si="449">BP55+BO54</f>
        <v>2</v>
      </c>
      <c r="BQ54" s="18">
        <f t="shared" ref="BQ54" si="450">BQ55+BP54</f>
        <v>2</v>
      </c>
      <c r="BR54" s="18">
        <f t="shared" ref="BR54" si="451">BR55+BQ54</f>
        <v>2</v>
      </c>
      <c r="BS54" s="18">
        <f t="shared" ref="BS54" si="452">BS55+BR54</f>
        <v>2</v>
      </c>
      <c r="BT54" s="18">
        <f t="shared" ref="BT54" si="453">BT55+BS54</f>
        <v>2</v>
      </c>
      <c r="BU54" s="73">
        <f t="shared" ref="BU54" si="454">BT54</f>
        <v>2</v>
      </c>
    </row>
    <row r="55" spans="1:73" s="59" customFormat="1" ht="20.25" customHeight="1">
      <c r="A55" s="591"/>
      <c r="B55" s="11" t="s">
        <v>227</v>
      </c>
      <c r="C55" s="593" t="s">
        <v>186</v>
      </c>
      <c r="D55" s="592"/>
      <c r="E55" s="12"/>
      <c r="F55" s="12"/>
      <c r="G55" s="12">
        <v>0</v>
      </c>
      <c r="H55" s="90"/>
      <c r="I55" s="12"/>
      <c r="J55" s="12">
        <v>1</v>
      </c>
      <c r="K55" s="12"/>
      <c r="L55" s="12">
        <v>0</v>
      </c>
      <c r="M55" s="12">
        <v>1</v>
      </c>
      <c r="N55" s="12"/>
      <c r="O55" s="12"/>
      <c r="P55" s="12"/>
      <c r="Q55" s="12"/>
      <c r="R55" s="12">
        <v>0</v>
      </c>
      <c r="S55" s="12"/>
      <c r="T55" s="12">
        <v>0</v>
      </c>
      <c r="U55" s="90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90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90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90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90"/>
    </row>
    <row r="56" spans="1:73" ht="20.25" customHeight="1">
      <c r="B56" s="11" t="s">
        <v>214</v>
      </c>
      <c r="C56" s="17" t="s">
        <v>8</v>
      </c>
      <c r="D56" s="17"/>
      <c r="E56" s="18">
        <f>E52*E54</f>
        <v>0</v>
      </c>
      <c r="F56" s="18">
        <f>F52*F54</f>
        <v>0</v>
      </c>
      <c r="G56" s="18">
        <f t="shared" ref="G56" si="455">G52*G54</f>
        <v>0</v>
      </c>
      <c r="H56" s="73">
        <f>SUM(E56:G56)</f>
        <v>0</v>
      </c>
      <c r="I56" s="11">
        <f t="shared" ref="I56" si="456">I52*I54</f>
        <v>0</v>
      </c>
      <c r="J56" s="11">
        <f t="shared" ref="J56" si="457">J52*J54</f>
        <v>3333.3333333333335</v>
      </c>
      <c r="K56" s="11">
        <f t="shared" ref="K56" si="458">K52*K54</f>
        <v>3333.3333333333335</v>
      </c>
      <c r="L56" s="11">
        <f t="shared" ref="L56" si="459">L52*L54</f>
        <v>3333.3333333333335</v>
      </c>
      <c r="M56" s="11">
        <f t="shared" ref="M56" si="460">M52*M54</f>
        <v>6666.666666666667</v>
      </c>
      <c r="N56" s="11">
        <f t="shared" ref="N56" si="461">N52*N54</f>
        <v>6666.666666666667</v>
      </c>
      <c r="O56" s="11">
        <f t="shared" ref="O56" si="462">O52*O54</f>
        <v>6666.666666666667</v>
      </c>
      <c r="P56" s="11">
        <f t="shared" ref="P56" si="463">P52*P54</f>
        <v>6666.666666666667</v>
      </c>
      <c r="Q56" s="11">
        <f t="shared" ref="Q56" si="464">Q52*Q54</f>
        <v>6666.666666666667</v>
      </c>
      <c r="R56" s="11">
        <f t="shared" ref="R56" si="465">R52*R54</f>
        <v>6666.666666666667</v>
      </c>
      <c r="S56" s="11">
        <f t="shared" ref="S56" si="466">S52*S54</f>
        <v>6666.666666666667</v>
      </c>
      <c r="T56" s="11">
        <f t="shared" ref="T56" si="467">T52*T54</f>
        <v>6666.666666666667</v>
      </c>
      <c r="U56" s="73">
        <f>SUM(I56:T56)</f>
        <v>63333.333333333328</v>
      </c>
      <c r="V56" s="11">
        <f t="shared" ref="V56" si="468">V52*V54</f>
        <v>7333.333333333333</v>
      </c>
      <c r="W56" s="11">
        <f t="shared" ref="W56" si="469">W52*W54</f>
        <v>7333.333333333333</v>
      </c>
      <c r="X56" s="11">
        <f t="shared" ref="X56" si="470">X52*X54</f>
        <v>7333.333333333333</v>
      </c>
      <c r="Y56" s="11">
        <f t="shared" ref="Y56" si="471">Y52*Y54</f>
        <v>7333.333333333333</v>
      </c>
      <c r="Z56" s="11">
        <f t="shared" ref="Z56" si="472">Z52*Z54</f>
        <v>7333.333333333333</v>
      </c>
      <c r="AA56" s="11">
        <f t="shared" ref="AA56" si="473">AA52*AA54</f>
        <v>7333.333333333333</v>
      </c>
      <c r="AB56" s="11">
        <f t="shared" ref="AB56" si="474">AB52*AB54</f>
        <v>7333.333333333333</v>
      </c>
      <c r="AC56" s="11">
        <f t="shared" ref="AC56" si="475">AC52*AC54</f>
        <v>7333.333333333333</v>
      </c>
      <c r="AD56" s="11">
        <f t="shared" ref="AD56" si="476">AD52*AD54</f>
        <v>7333.333333333333</v>
      </c>
      <c r="AE56" s="11">
        <f t="shared" ref="AE56" si="477">AE52*AE54</f>
        <v>7333.333333333333</v>
      </c>
      <c r="AF56" s="11">
        <f t="shared" ref="AF56" si="478">AF52*AF54</f>
        <v>7333.333333333333</v>
      </c>
      <c r="AG56" s="11">
        <f t="shared" ref="AG56" si="479">AG52*AG54</f>
        <v>7333.333333333333</v>
      </c>
      <c r="AH56" s="73">
        <f>SUM(V56:AG56)</f>
        <v>87999.999999999985</v>
      </c>
      <c r="AI56" s="11">
        <f t="shared" ref="AI56" si="480">AI52*AI54</f>
        <v>8066.6666666666679</v>
      </c>
      <c r="AJ56" s="11">
        <f t="shared" ref="AJ56" si="481">AJ52*AJ54</f>
        <v>8066.6666666666679</v>
      </c>
      <c r="AK56" s="11">
        <f t="shared" ref="AK56" si="482">AK52*AK54</f>
        <v>8066.6666666666679</v>
      </c>
      <c r="AL56" s="11">
        <f t="shared" ref="AL56" si="483">AL52*AL54</f>
        <v>8066.6666666666679</v>
      </c>
      <c r="AM56" s="11">
        <f t="shared" ref="AM56" si="484">AM52*AM54</f>
        <v>8066.6666666666679</v>
      </c>
      <c r="AN56" s="11">
        <f t="shared" ref="AN56" si="485">AN52*AN54</f>
        <v>8066.6666666666679</v>
      </c>
      <c r="AO56" s="11">
        <f t="shared" ref="AO56" si="486">AO52*AO54</f>
        <v>8066.6666666666679</v>
      </c>
      <c r="AP56" s="11">
        <f t="shared" ref="AP56" si="487">AP52*AP54</f>
        <v>8066.6666666666679</v>
      </c>
      <c r="AQ56" s="11">
        <f t="shared" ref="AQ56" si="488">AQ52*AQ54</f>
        <v>8066.6666666666679</v>
      </c>
      <c r="AR56" s="11">
        <f t="shared" ref="AR56" si="489">AR52*AR54</f>
        <v>8066.6666666666679</v>
      </c>
      <c r="AS56" s="11">
        <f t="shared" ref="AS56" si="490">AS52*AS54</f>
        <v>8066.6666666666679</v>
      </c>
      <c r="AT56" s="11">
        <f t="shared" ref="AT56" si="491">AT52*AT54</f>
        <v>8066.6666666666679</v>
      </c>
      <c r="AU56" s="73">
        <f>SUM(AI56:AT56)</f>
        <v>96800.000000000044</v>
      </c>
      <c r="AV56" s="11">
        <f t="shared" ref="AV56" si="492">AV52*AV54</f>
        <v>8873.3333333333358</v>
      </c>
      <c r="AW56" s="11">
        <f t="shared" ref="AW56" si="493">AW52*AW54</f>
        <v>8873.3333333333358</v>
      </c>
      <c r="AX56" s="11">
        <f t="shared" ref="AX56" si="494">AX52*AX54</f>
        <v>8873.3333333333358</v>
      </c>
      <c r="AY56" s="11">
        <f t="shared" ref="AY56" si="495">AY52*AY54</f>
        <v>8873.3333333333358</v>
      </c>
      <c r="AZ56" s="11">
        <f t="shared" ref="AZ56" si="496">AZ52*AZ54</f>
        <v>8873.3333333333358</v>
      </c>
      <c r="BA56" s="11">
        <f t="shared" ref="BA56" si="497">BA52*BA54</f>
        <v>8873.3333333333358</v>
      </c>
      <c r="BB56" s="11">
        <f t="shared" ref="BB56" si="498">BB52*BB54</f>
        <v>8873.3333333333358</v>
      </c>
      <c r="BC56" s="11">
        <f t="shared" ref="BC56" si="499">BC52*BC54</f>
        <v>8873.3333333333358</v>
      </c>
      <c r="BD56" s="11">
        <f t="shared" ref="BD56" si="500">BD52*BD54</f>
        <v>8873.3333333333358</v>
      </c>
      <c r="BE56" s="11">
        <f t="shared" ref="BE56" si="501">BE52*BE54</f>
        <v>8873.3333333333358</v>
      </c>
      <c r="BF56" s="11">
        <f t="shared" ref="BF56" si="502">BF52*BF54</f>
        <v>8873.3333333333358</v>
      </c>
      <c r="BG56" s="11">
        <f t="shared" ref="BG56" si="503">BG52*BG54</f>
        <v>8873.3333333333358</v>
      </c>
      <c r="BH56" s="73">
        <f>SUM(AV56:BG56)</f>
        <v>106480.00000000006</v>
      </c>
      <c r="BI56" s="11">
        <f t="shared" ref="BI56" si="504">BI52*BI54</f>
        <v>9760.6666666666697</v>
      </c>
      <c r="BJ56" s="11">
        <f t="shared" ref="BJ56" si="505">BJ52*BJ54</f>
        <v>9760.6666666666697</v>
      </c>
      <c r="BK56" s="11">
        <f t="shared" ref="BK56" si="506">BK52*BK54</f>
        <v>9760.6666666666697</v>
      </c>
      <c r="BL56" s="11">
        <f t="shared" ref="BL56" si="507">BL52*BL54</f>
        <v>9760.6666666666697</v>
      </c>
      <c r="BM56" s="11">
        <f t="shared" ref="BM56" si="508">BM52*BM54</f>
        <v>9760.6666666666697</v>
      </c>
      <c r="BN56" s="11">
        <f t="shared" ref="BN56" si="509">BN52*BN54</f>
        <v>9760.6666666666697</v>
      </c>
      <c r="BO56" s="11">
        <f t="shared" ref="BO56" si="510">BO52*BO54</f>
        <v>9760.6666666666697</v>
      </c>
      <c r="BP56" s="11">
        <f t="shared" ref="BP56" si="511">BP52*BP54</f>
        <v>9760.6666666666697</v>
      </c>
      <c r="BQ56" s="11">
        <f t="shared" ref="BQ56" si="512">BQ52*BQ54</f>
        <v>9760.6666666666697</v>
      </c>
      <c r="BR56" s="11">
        <f t="shared" ref="BR56" si="513">BR52*BR54</f>
        <v>9760.6666666666697</v>
      </c>
      <c r="BS56" s="11">
        <f t="shared" ref="BS56" si="514">BS52*BS54</f>
        <v>9760.6666666666697</v>
      </c>
      <c r="BT56" s="11">
        <f t="shared" ref="BT56" si="515">BT52*BT54</f>
        <v>9760.6666666666697</v>
      </c>
      <c r="BU56" s="73">
        <f>SUM(BI56:BT56)</f>
        <v>117128.00000000004</v>
      </c>
    </row>
    <row r="57" spans="1:73" ht="21" customHeight="1">
      <c r="E57" s="59"/>
      <c r="H57" s="71"/>
      <c r="U57" s="71"/>
      <c r="AH57" s="71"/>
      <c r="AU57" s="71"/>
      <c r="BH57" s="71"/>
      <c r="BU57" s="71"/>
    </row>
    <row r="58" spans="1:73" ht="20.25" customHeight="1">
      <c r="A58" s="571" t="s">
        <v>216</v>
      </c>
      <c r="B58" s="11" t="s">
        <v>242</v>
      </c>
      <c r="C58" s="17" t="s">
        <v>8</v>
      </c>
      <c r="D58" s="17"/>
      <c r="E58" s="12">
        <v>1000</v>
      </c>
      <c r="F58" s="18">
        <f>E58</f>
        <v>1000</v>
      </c>
      <c r="G58" s="18">
        <f>F58</f>
        <v>1000</v>
      </c>
      <c r="H58" s="73">
        <f>SUM(E58:G58)</f>
        <v>3000</v>
      </c>
      <c r="I58" s="11">
        <f>G58</f>
        <v>1000</v>
      </c>
      <c r="J58" s="11">
        <f>I58</f>
        <v>1000</v>
      </c>
      <c r="K58" s="11">
        <f t="shared" ref="K58" si="516">J58</f>
        <v>1000</v>
      </c>
      <c r="L58" s="11">
        <f t="shared" ref="L58" si="517">K58</f>
        <v>1000</v>
      </c>
      <c r="M58" s="11">
        <f t="shared" ref="M58" si="518">L58</f>
        <v>1000</v>
      </c>
      <c r="N58" s="11">
        <f t="shared" ref="N58" si="519">M58</f>
        <v>1000</v>
      </c>
      <c r="O58" s="11">
        <f t="shared" ref="O58" si="520">N58</f>
        <v>1000</v>
      </c>
      <c r="P58" s="11">
        <f t="shared" ref="P58" si="521">O58</f>
        <v>1000</v>
      </c>
      <c r="Q58" s="11">
        <f t="shared" ref="Q58" si="522">P58</f>
        <v>1000</v>
      </c>
      <c r="R58" s="11">
        <f t="shared" ref="R58" si="523">Q58</f>
        <v>1000</v>
      </c>
      <c r="S58" s="11">
        <f t="shared" ref="S58" si="524">R58</f>
        <v>1000</v>
      </c>
      <c r="T58" s="11">
        <f t="shared" ref="T58" si="525">S58</f>
        <v>1000</v>
      </c>
      <c r="U58" s="93">
        <f>SUM(I58:T58)</f>
        <v>12000</v>
      </c>
      <c r="V58" s="18">
        <f t="shared" ref="V58:AG58" si="526">$AH58/12</f>
        <v>1100.0000000000002</v>
      </c>
      <c r="W58" s="18">
        <f t="shared" si="526"/>
        <v>1100.0000000000002</v>
      </c>
      <c r="X58" s="18">
        <f t="shared" si="526"/>
        <v>1100.0000000000002</v>
      </c>
      <c r="Y58" s="18">
        <f t="shared" si="526"/>
        <v>1100.0000000000002</v>
      </c>
      <c r="Z58" s="18">
        <f t="shared" si="526"/>
        <v>1100.0000000000002</v>
      </c>
      <c r="AA58" s="18">
        <f t="shared" si="526"/>
        <v>1100.0000000000002</v>
      </c>
      <c r="AB58" s="18">
        <f t="shared" si="526"/>
        <v>1100.0000000000002</v>
      </c>
      <c r="AC58" s="18">
        <f t="shared" si="526"/>
        <v>1100.0000000000002</v>
      </c>
      <c r="AD58" s="18">
        <f t="shared" si="526"/>
        <v>1100.0000000000002</v>
      </c>
      <c r="AE58" s="18">
        <f t="shared" si="526"/>
        <v>1100.0000000000002</v>
      </c>
      <c r="AF58" s="18">
        <f t="shared" si="526"/>
        <v>1100.0000000000002</v>
      </c>
      <c r="AG58" s="18">
        <f t="shared" si="526"/>
        <v>1100.0000000000002</v>
      </c>
      <c r="AH58" s="73">
        <f>U58*(1+AH59)</f>
        <v>13200.000000000002</v>
      </c>
      <c r="AI58" s="18">
        <f t="shared" ref="AI58:AT58" si="527">$AU58/12</f>
        <v>1210.0000000000002</v>
      </c>
      <c r="AJ58" s="18">
        <f t="shared" si="527"/>
        <v>1210.0000000000002</v>
      </c>
      <c r="AK58" s="18">
        <f t="shared" si="527"/>
        <v>1210.0000000000002</v>
      </c>
      <c r="AL58" s="18">
        <f t="shared" si="527"/>
        <v>1210.0000000000002</v>
      </c>
      <c r="AM58" s="18">
        <f t="shared" si="527"/>
        <v>1210.0000000000002</v>
      </c>
      <c r="AN58" s="18">
        <f t="shared" si="527"/>
        <v>1210.0000000000002</v>
      </c>
      <c r="AO58" s="18">
        <f t="shared" si="527"/>
        <v>1210.0000000000002</v>
      </c>
      <c r="AP58" s="18">
        <f t="shared" si="527"/>
        <v>1210.0000000000002</v>
      </c>
      <c r="AQ58" s="18">
        <f t="shared" si="527"/>
        <v>1210.0000000000002</v>
      </c>
      <c r="AR58" s="18">
        <f t="shared" si="527"/>
        <v>1210.0000000000002</v>
      </c>
      <c r="AS58" s="18">
        <f t="shared" si="527"/>
        <v>1210.0000000000002</v>
      </c>
      <c r="AT58" s="18">
        <f t="shared" si="527"/>
        <v>1210.0000000000002</v>
      </c>
      <c r="AU58" s="73">
        <f>AH58*(1+AU59)</f>
        <v>14520.000000000004</v>
      </c>
      <c r="AV58" s="18">
        <f t="shared" ref="AV58:BG58" si="528">$BH58/12</f>
        <v>1331.0000000000005</v>
      </c>
      <c r="AW58" s="18">
        <f t="shared" si="528"/>
        <v>1331.0000000000005</v>
      </c>
      <c r="AX58" s="18">
        <f t="shared" si="528"/>
        <v>1331.0000000000005</v>
      </c>
      <c r="AY58" s="18">
        <f t="shared" si="528"/>
        <v>1331.0000000000005</v>
      </c>
      <c r="AZ58" s="18">
        <f t="shared" si="528"/>
        <v>1331.0000000000005</v>
      </c>
      <c r="BA58" s="18">
        <f t="shared" si="528"/>
        <v>1331.0000000000005</v>
      </c>
      <c r="BB58" s="18">
        <f t="shared" si="528"/>
        <v>1331.0000000000005</v>
      </c>
      <c r="BC58" s="18">
        <f t="shared" si="528"/>
        <v>1331.0000000000005</v>
      </c>
      <c r="BD58" s="18">
        <f t="shared" si="528"/>
        <v>1331.0000000000005</v>
      </c>
      <c r="BE58" s="18">
        <f t="shared" si="528"/>
        <v>1331.0000000000005</v>
      </c>
      <c r="BF58" s="18">
        <f t="shared" si="528"/>
        <v>1331.0000000000005</v>
      </c>
      <c r="BG58" s="18">
        <f t="shared" si="528"/>
        <v>1331.0000000000005</v>
      </c>
      <c r="BH58" s="73">
        <f>AU58*(1+BH59)</f>
        <v>15972.000000000005</v>
      </c>
      <c r="BI58" s="18">
        <f t="shared" ref="BI58:BT58" si="529">$BU58/12</f>
        <v>1464.1000000000006</v>
      </c>
      <c r="BJ58" s="18">
        <f t="shared" si="529"/>
        <v>1464.1000000000006</v>
      </c>
      <c r="BK58" s="18">
        <f t="shared" si="529"/>
        <v>1464.1000000000006</v>
      </c>
      <c r="BL58" s="18">
        <f t="shared" si="529"/>
        <v>1464.1000000000006</v>
      </c>
      <c r="BM58" s="18">
        <f t="shared" si="529"/>
        <v>1464.1000000000006</v>
      </c>
      <c r="BN58" s="18">
        <f t="shared" si="529"/>
        <v>1464.1000000000006</v>
      </c>
      <c r="BO58" s="18">
        <f t="shared" si="529"/>
        <v>1464.1000000000006</v>
      </c>
      <c r="BP58" s="18">
        <f t="shared" si="529"/>
        <v>1464.1000000000006</v>
      </c>
      <c r="BQ58" s="18">
        <f t="shared" si="529"/>
        <v>1464.1000000000006</v>
      </c>
      <c r="BR58" s="18">
        <f t="shared" si="529"/>
        <v>1464.1000000000006</v>
      </c>
      <c r="BS58" s="18">
        <f t="shared" si="529"/>
        <v>1464.1000000000006</v>
      </c>
      <c r="BT58" s="18">
        <f t="shared" si="529"/>
        <v>1464.1000000000006</v>
      </c>
      <c r="BU58" s="73">
        <f>BH58*(1+BU59)</f>
        <v>17569.200000000008</v>
      </c>
    </row>
    <row r="59" spans="1:73" s="51" customFormat="1" ht="20.25" customHeight="1">
      <c r="A59" s="576"/>
      <c r="B59" s="582" t="s">
        <v>9</v>
      </c>
      <c r="C59" s="583" t="s">
        <v>7</v>
      </c>
      <c r="D59" s="594"/>
      <c r="E59" s="595"/>
      <c r="F59" s="595"/>
      <c r="G59" s="595"/>
      <c r="H59" s="596"/>
      <c r="I59" s="597"/>
      <c r="J59" s="597"/>
      <c r="K59" s="597"/>
      <c r="L59" s="597"/>
      <c r="M59" s="597"/>
      <c r="N59" s="597"/>
      <c r="O59" s="597"/>
      <c r="P59" s="597"/>
      <c r="Q59" s="597"/>
      <c r="R59" s="597"/>
      <c r="S59" s="597"/>
      <c r="T59" s="597"/>
      <c r="U59" s="596"/>
      <c r="V59" s="598"/>
      <c r="W59" s="598"/>
      <c r="X59" s="598"/>
      <c r="Y59" s="598"/>
      <c r="Z59" s="598"/>
      <c r="AA59" s="598"/>
      <c r="AB59" s="598"/>
      <c r="AC59" s="598"/>
      <c r="AD59" s="598"/>
      <c r="AE59" s="598"/>
      <c r="AF59" s="598"/>
      <c r="AG59" s="598"/>
      <c r="AH59" s="599">
        <v>0.1</v>
      </c>
      <c r="AI59" s="597"/>
      <c r="AJ59" s="597"/>
      <c r="AK59" s="597"/>
      <c r="AL59" s="597"/>
      <c r="AM59" s="597"/>
      <c r="AN59" s="597"/>
      <c r="AO59" s="597"/>
      <c r="AP59" s="597"/>
      <c r="AQ59" s="597"/>
      <c r="AR59" s="597"/>
      <c r="AS59" s="597"/>
      <c r="AT59" s="597"/>
      <c r="AU59" s="600">
        <f>AH59</f>
        <v>0.1</v>
      </c>
      <c r="AV59" s="597"/>
      <c r="AW59" s="597"/>
      <c r="AX59" s="597"/>
      <c r="AY59" s="597"/>
      <c r="AZ59" s="597"/>
      <c r="BA59" s="597"/>
      <c r="BB59" s="597"/>
      <c r="BC59" s="597"/>
      <c r="BD59" s="597"/>
      <c r="BE59" s="597"/>
      <c r="BF59" s="597"/>
      <c r="BG59" s="597"/>
      <c r="BH59" s="596">
        <f>AU59</f>
        <v>0.1</v>
      </c>
      <c r="BI59" s="597"/>
      <c r="BJ59" s="597"/>
      <c r="BK59" s="597"/>
      <c r="BL59" s="597"/>
      <c r="BM59" s="597"/>
      <c r="BN59" s="597"/>
      <c r="BO59" s="597"/>
      <c r="BP59" s="597"/>
      <c r="BQ59" s="597"/>
      <c r="BR59" s="597"/>
      <c r="BS59" s="597"/>
      <c r="BT59" s="597"/>
      <c r="BU59" s="596">
        <f>BH59</f>
        <v>0.1</v>
      </c>
    </row>
    <row r="60" spans="1:73" ht="24.75" customHeight="1">
      <c r="B60" s="581"/>
      <c r="E60" s="59"/>
      <c r="H60" s="71"/>
      <c r="U60" s="71"/>
      <c r="AH60" s="71"/>
      <c r="AU60" s="71"/>
      <c r="BH60" s="71"/>
      <c r="BU60" s="71"/>
    </row>
    <row r="61" spans="1:73" ht="20.25" customHeight="1">
      <c r="A61" s="571" t="s">
        <v>221</v>
      </c>
      <c r="B61" s="11" t="s">
        <v>241</v>
      </c>
      <c r="C61" s="17" t="s">
        <v>8</v>
      </c>
      <c r="D61" s="17"/>
      <c r="E61" s="12">
        <v>1000</v>
      </c>
      <c r="F61" s="18">
        <f>E61</f>
        <v>1000</v>
      </c>
      <c r="G61" s="18">
        <f>F61</f>
        <v>1000</v>
      </c>
      <c r="H61" s="73">
        <f>SUM(E61:G61)</f>
        <v>3000</v>
      </c>
      <c r="I61" s="11">
        <f>G61</f>
        <v>1000</v>
      </c>
      <c r="J61" s="11">
        <f>I61</f>
        <v>1000</v>
      </c>
      <c r="K61" s="11">
        <f t="shared" ref="K61" si="530">J61</f>
        <v>1000</v>
      </c>
      <c r="L61" s="11">
        <f t="shared" ref="L61" si="531">K61</f>
        <v>1000</v>
      </c>
      <c r="M61" s="11">
        <f t="shared" ref="M61" si="532">L61</f>
        <v>1000</v>
      </c>
      <c r="N61" s="11">
        <f t="shared" ref="N61" si="533">M61</f>
        <v>1000</v>
      </c>
      <c r="O61" s="11">
        <f t="shared" ref="O61" si="534">N61</f>
        <v>1000</v>
      </c>
      <c r="P61" s="11">
        <f t="shared" ref="P61" si="535">O61</f>
        <v>1000</v>
      </c>
      <c r="Q61" s="11">
        <f t="shared" ref="Q61" si="536">P61</f>
        <v>1000</v>
      </c>
      <c r="R61" s="11">
        <f t="shared" ref="R61" si="537">Q61</f>
        <v>1000</v>
      </c>
      <c r="S61" s="11">
        <f t="shared" ref="S61" si="538">R61</f>
        <v>1000</v>
      </c>
      <c r="T61" s="11">
        <f t="shared" ref="T61" si="539">S61</f>
        <v>1000</v>
      </c>
      <c r="U61" s="93">
        <f>SUM(I61:T61)</f>
        <v>12000</v>
      </c>
      <c r="V61" s="18">
        <f t="shared" ref="V61:AG61" si="540">$AH61/12</f>
        <v>1100.0000000000002</v>
      </c>
      <c r="W61" s="18">
        <f t="shared" si="540"/>
        <v>1100.0000000000002</v>
      </c>
      <c r="X61" s="18">
        <f t="shared" si="540"/>
        <v>1100.0000000000002</v>
      </c>
      <c r="Y61" s="18">
        <f t="shared" si="540"/>
        <v>1100.0000000000002</v>
      </c>
      <c r="Z61" s="18">
        <f t="shared" si="540"/>
        <v>1100.0000000000002</v>
      </c>
      <c r="AA61" s="18">
        <f t="shared" si="540"/>
        <v>1100.0000000000002</v>
      </c>
      <c r="AB61" s="18">
        <f t="shared" si="540"/>
        <v>1100.0000000000002</v>
      </c>
      <c r="AC61" s="18">
        <f t="shared" si="540"/>
        <v>1100.0000000000002</v>
      </c>
      <c r="AD61" s="18">
        <f t="shared" si="540"/>
        <v>1100.0000000000002</v>
      </c>
      <c r="AE61" s="18">
        <f t="shared" si="540"/>
        <v>1100.0000000000002</v>
      </c>
      <c r="AF61" s="18">
        <f t="shared" si="540"/>
        <v>1100.0000000000002</v>
      </c>
      <c r="AG61" s="18">
        <f t="shared" si="540"/>
        <v>1100.0000000000002</v>
      </c>
      <c r="AH61" s="73">
        <f>U61*(1+AH62)</f>
        <v>13200.000000000002</v>
      </c>
      <c r="AI61" s="18">
        <f t="shared" ref="AI61:AT61" si="541">$AU61/12</f>
        <v>1210.0000000000002</v>
      </c>
      <c r="AJ61" s="18">
        <f t="shared" si="541"/>
        <v>1210.0000000000002</v>
      </c>
      <c r="AK61" s="18">
        <f t="shared" si="541"/>
        <v>1210.0000000000002</v>
      </c>
      <c r="AL61" s="18">
        <f t="shared" si="541"/>
        <v>1210.0000000000002</v>
      </c>
      <c r="AM61" s="18">
        <f t="shared" si="541"/>
        <v>1210.0000000000002</v>
      </c>
      <c r="AN61" s="18">
        <f t="shared" si="541"/>
        <v>1210.0000000000002</v>
      </c>
      <c r="AO61" s="18">
        <f t="shared" si="541"/>
        <v>1210.0000000000002</v>
      </c>
      <c r="AP61" s="18">
        <f t="shared" si="541"/>
        <v>1210.0000000000002</v>
      </c>
      <c r="AQ61" s="18">
        <f t="shared" si="541"/>
        <v>1210.0000000000002</v>
      </c>
      <c r="AR61" s="18">
        <f t="shared" si="541"/>
        <v>1210.0000000000002</v>
      </c>
      <c r="AS61" s="18">
        <f t="shared" si="541"/>
        <v>1210.0000000000002</v>
      </c>
      <c r="AT61" s="18">
        <f t="shared" si="541"/>
        <v>1210.0000000000002</v>
      </c>
      <c r="AU61" s="73">
        <f>AH61*(1+AU62)</f>
        <v>14520.000000000004</v>
      </c>
      <c r="AV61" s="18">
        <f t="shared" ref="AV61:BG61" si="542">$BH61/12</f>
        <v>1331.0000000000005</v>
      </c>
      <c r="AW61" s="18">
        <f t="shared" si="542"/>
        <v>1331.0000000000005</v>
      </c>
      <c r="AX61" s="18">
        <f t="shared" si="542"/>
        <v>1331.0000000000005</v>
      </c>
      <c r="AY61" s="18">
        <f t="shared" si="542"/>
        <v>1331.0000000000005</v>
      </c>
      <c r="AZ61" s="18">
        <f t="shared" si="542"/>
        <v>1331.0000000000005</v>
      </c>
      <c r="BA61" s="18">
        <f t="shared" si="542"/>
        <v>1331.0000000000005</v>
      </c>
      <c r="BB61" s="18">
        <f t="shared" si="542"/>
        <v>1331.0000000000005</v>
      </c>
      <c r="BC61" s="18">
        <f t="shared" si="542"/>
        <v>1331.0000000000005</v>
      </c>
      <c r="BD61" s="18">
        <f t="shared" si="542"/>
        <v>1331.0000000000005</v>
      </c>
      <c r="BE61" s="18">
        <f t="shared" si="542"/>
        <v>1331.0000000000005</v>
      </c>
      <c r="BF61" s="18">
        <f t="shared" si="542"/>
        <v>1331.0000000000005</v>
      </c>
      <c r="BG61" s="18">
        <f t="shared" si="542"/>
        <v>1331.0000000000005</v>
      </c>
      <c r="BH61" s="73">
        <f>AU61*(1+BH62)</f>
        <v>15972.000000000005</v>
      </c>
      <c r="BI61" s="18">
        <f t="shared" ref="BI61:BT61" si="543">$BU61/12</f>
        <v>1464.1000000000006</v>
      </c>
      <c r="BJ61" s="18">
        <f t="shared" si="543"/>
        <v>1464.1000000000006</v>
      </c>
      <c r="BK61" s="18">
        <f t="shared" si="543"/>
        <v>1464.1000000000006</v>
      </c>
      <c r="BL61" s="18">
        <f t="shared" si="543"/>
        <v>1464.1000000000006</v>
      </c>
      <c r="BM61" s="18">
        <f t="shared" si="543"/>
        <v>1464.1000000000006</v>
      </c>
      <c r="BN61" s="18">
        <f t="shared" si="543"/>
        <v>1464.1000000000006</v>
      </c>
      <c r="BO61" s="18">
        <f t="shared" si="543"/>
        <v>1464.1000000000006</v>
      </c>
      <c r="BP61" s="18">
        <f t="shared" si="543"/>
        <v>1464.1000000000006</v>
      </c>
      <c r="BQ61" s="18">
        <f t="shared" si="543"/>
        <v>1464.1000000000006</v>
      </c>
      <c r="BR61" s="18">
        <f t="shared" si="543"/>
        <v>1464.1000000000006</v>
      </c>
      <c r="BS61" s="18">
        <f t="shared" si="543"/>
        <v>1464.1000000000006</v>
      </c>
      <c r="BT61" s="18">
        <f t="shared" si="543"/>
        <v>1464.1000000000006</v>
      </c>
      <c r="BU61" s="73">
        <f>BH61*(1+BU62)</f>
        <v>17569.200000000008</v>
      </c>
    </row>
    <row r="62" spans="1:73" s="51" customFormat="1" ht="20.25" customHeight="1">
      <c r="A62" s="576"/>
      <c r="B62" s="582" t="s">
        <v>9</v>
      </c>
      <c r="C62" s="583" t="s">
        <v>7</v>
      </c>
      <c r="D62" s="594"/>
      <c r="E62" s="595"/>
      <c r="F62" s="595"/>
      <c r="G62" s="595"/>
      <c r="H62" s="596"/>
      <c r="I62" s="597"/>
      <c r="J62" s="597"/>
      <c r="K62" s="597"/>
      <c r="L62" s="597"/>
      <c r="M62" s="597"/>
      <c r="N62" s="597"/>
      <c r="O62" s="597"/>
      <c r="P62" s="597"/>
      <c r="Q62" s="597"/>
      <c r="R62" s="597"/>
      <c r="S62" s="597"/>
      <c r="T62" s="597"/>
      <c r="U62" s="596"/>
      <c r="V62" s="598"/>
      <c r="W62" s="598"/>
      <c r="X62" s="598"/>
      <c r="Y62" s="598"/>
      <c r="Z62" s="598"/>
      <c r="AA62" s="598"/>
      <c r="AB62" s="598"/>
      <c r="AC62" s="598"/>
      <c r="AD62" s="598"/>
      <c r="AE62" s="598"/>
      <c r="AF62" s="598"/>
      <c r="AG62" s="598"/>
      <c r="AH62" s="599">
        <v>0.1</v>
      </c>
      <c r="AI62" s="597"/>
      <c r="AJ62" s="597"/>
      <c r="AK62" s="597"/>
      <c r="AL62" s="597"/>
      <c r="AM62" s="597"/>
      <c r="AN62" s="597"/>
      <c r="AO62" s="597"/>
      <c r="AP62" s="597"/>
      <c r="AQ62" s="597"/>
      <c r="AR62" s="597"/>
      <c r="AS62" s="597"/>
      <c r="AT62" s="597"/>
      <c r="AU62" s="600">
        <f>AH62</f>
        <v>0.1</v>
      </c>
      <c r="AV62" s="597"/>
      <c r="AW62" s="597"/>
      <c r="AX62" s="597"/>
      <c r="AY62" s="597"/>
      <c r="AZ62" s="597"/>
      <c r="BA62" s="597"/>
      <c r="BB62" s="597"/>
      <c r="BC62" s="597"/>
      <c r="BD62" s="597"/>
      <c r="BE62" s="597"/>
      <c r="BF62" s="597"/>
      <c r="BG62" s="597"/>
      <c r="BH62" s="596">
        <f>AU62</f>
        <v>0.1</v>
      </c>
      <c r="BI62" s="597"/>
      <c r="BJ62" s="597"/>
      <c r="BK62" s="597"/>
      <c r="BL62" s="597"/>
      <c r="BM62" s="597"/>
      <c r="BN62" s="597"/>
      <c r="BO62" s="597"/>
      <c r="BP62" s="597"/>
      <c r="BQ62" s="597"/>
      <c r="BR62" s="597"/>
      <c r="BS62" s="597"/>
      <c r="BT62" s="597"/>
      <c r="BU62" s="596">
        <f>BH62</f>
        <v>0.1</v>
      </c>
    </row>
    <row r="63" spans="1:73" ht="21" customHeight="1">
      <c r="B63" s="581"/>
      <c r="E63" s="59"/>
      <c r="H63" s="71"/>
      <c r="U63" s="71"/>
      <c r="AH63" s="71"/>
      <c r="AU63" s="71"/>
      <c r="BH63" s="71"/>
      <c r="BU63" s="71"/>
    </row>
    <row r="64" spans="1:73" ht="20.25" customHeight="1">
      <c r="A64" s="571" t="s">
        <v>249</v>
      </c>
      <c r="B64" s="11" t="s">
        <v>243</v>
      </c>
      <c r="C64" s="17" t="s">
        <v>8</v>
      </c>
      <c r="D64" s="17"/>
      <c r="E64" s="12">
        <v>1000</v>
      </c>
      <c r="F64" s="18">
        <f>E64</f>
        <v>1000</v>
      </c>
      <c r="G64" s="18">
        <f>F64</f>
        <v>1000</v>
      </c>
      <c r="H64" s="73">
        <f>SUM(E64:G64)</f>
        <v>3000</v>
      </c>
      <c r="I64" s="11">
        <f>G64</f>
        <v>1000</v>
      </c>
      <c r="J64" s="11">
        <f>I64</f>
        <v>1000</v>
      </c>
      <c r="K64" s="11">
        <f t="shared" ref="K64" si="544">J64</f>
        <v>1000</v>
      </c>
      <c r="L64" s="11">
        <f t="shared" ref="L64" si="545">K64</f>
        <v>1000</v>
      </c>
      <c r="M64" s="11">
        <f t="shared" ref="M64" si="546">L64</f>
        <v>1000</v>
      </c>
      <c r="N64" s="11">
        <f t="shared" ref="N64" si="547">M64</f>
        <v>1000</v>
      </c>
      <c r="O64" s="11">
        <f t="shared" ref="O64" si="548">N64</f>
        <v>1000</v>
      </c>
      <c r="P64" s="11">
        <f t="shared" ref="P64" si="549">O64</f>
        <v>1000</v>
      </c>
      <c r="Q64" s="11">
        <f t="shared" ref="Q64" si="550">P64</f>
        <v>1000</v>
      </c>
      <c r="R64" s="11">
        <f t="shared" ref="R64" si="551">Q64</f>
        <v>1000</v>
      </c>
      <c r="S64" s="11">
        <f t="shared" ref="S64" si="552">R64</f>
        <v>1000</v>
      </c>
      <c r="T64" s="11">
        <f t="shared" ref="T64" si="553">S64</f>
        <v>1000</v>
      </c>
      <c r="U64" s="93">
        <f>SUM(I64:T64)</f>
        <v>12000</v>
      </c>
      <c r="V64" s="18">
        <f t="shared" ref="V64:AG64" si="554">$AH64/12</f>
        <v>1100.0000000000002</v>
      </c>
      <c r="W64" s="18">
        <f t="shared" si="554"/>
        <v>1100.0000000000002</v>
      </c>
      <c r="X64" s="18">
        <f t="shared" si="554"/>
        <v>1100.0000000000002</v>
      </c>
      <c r="Y64" s="18">
        <f t="shared" si="554"/>
        <v>1100.0000000000002</v>
      </c>
      <c r="Z64" s="18">
        <f t="shared" si="554"/>
        <v>1100.0000000000002</v>
      </c>
      <c r="AA64" s="18">
        <f t="shared" si="554"/>
        <v>1100.0000000000002</v>
      </c>
      <c r="AB64" s="18">
        <f t="shared" si="554"/>
        <v>1100.0000000000002</v>
      </c>
      <c r="AC64" s="18">
        <f t="shared" si="554"/>
        <v>1100.0000000000002</v>
      </c>
      <c r="AD64" s="18">
        <f t="shared" si="554"/>
        <v>1100.0000000000002</v>
      </c>
      <c r="AE64" s="18">
        <f t="shared" si="554"/>
        <v>1100.0000000000002</v>
      </c>
      <c r="AF64" s="18">
        <f t="shared" si="554"/>
        <v>1100.0000000000002</v>
      </c>
      <c r="AG64" s="18">
        <f t="shared" si="554"/>
        <v>1100.0000000000002</v>
      </c>
      <c r="AH64" s="73">
        <f>U64*(1+AH65)</f>
        <v>13200.000000000002</v>
      </c>
      <c r="AI64" s="18">
        <f t="shared" ref="AI64:AT64" si="555">$AU64/12</f>
        <v>1210.0000000000002</v>
      </c>
      <c r="AJ64" s="18">
        <f t="shared" si="555"/>
        <v>1210.0000000000002</v>
      </c>
      <c r="AK64" s="18">
        <f t="shared" si="555"/>
        <v>1210.0000000000002</v>
      </c>
      <c r="AL64" s="18">
        <f t="shared" si="555"/>
        <v>1210.0000000000002</v>
      </c>
      <c r="AM64" s="18">
        <f t="shared" si="555"/>
        <v>1210.0000000000002</v>
      </c>
      <c r="AN64" s="18">
        <f t="shared" si="555"/>
        <v>1210.0000000000002</v>
      </c>
      <c r="AO64" s="18">
        <f t="shared" si="555"/>
        <v>1210.0000000000002</v>
      </c>
      <c r="AP64" s="18">
        <f t="shared" si="555"/>
        <v>1210.0000000000002</v>
      </c>
      <c r="AQ64" s="18">
        <f t="shared" si="555"/>
        <v>1210.0000000000002</v>
      </c>
      <c r="AR64" s="18">
        <f t="shared" si="555"/>
        <v>1210.0000000000002</v>
      </c>
      <c r="AS64" s="18">
        <f t="shared" si="555"/>
        <v>1210.0000000000002</v>
      </c>
      <c r="AT64" s="18">
        <f t="shared" si="555"/>
        <v>1210.0000000000002</v>
      </c>
      <c r="AU64" s="73">
        <f>AH64*(1+AU65)</f>
        <v>14520.000000000004</v>
      </c>
      <c r="AV64" s="18">
        <f t="shared" ref="AV64:BG64" si="556">$BH64/12</f>
        <v>1331.0000000000005</v>
      </c>
      <c r="AW64" s="18">
        <f t="shared" si="556"/>
        <v>1331.0000000000005</v>
      </c>
      <c r="AX64" s="18">
        <f t="shared" si="556"/>
        <v>1331.0000000000005</v>
      </c>
      <c r="AY64" s="18">
        <f t="shared" si="556"/>
        <v>1331.0000000000005</v>
      </c>
      <c r="AZ64" s="18">
        <f t="shared" si="556"/>
        <v>1331.0000000000005</v>
      </c>
      <c r="BA64" s="18">
        <f t="shared" si="556"/>
        <v>1331.0000000000005</v>
      </c>
      <c r="BB64" s="18">
        <f t="shared" si="556"/>
        <v>1331.0000000000005</v>
      </c>
      <c r="BC64" s="18">
        <f t="shared" si="556"/>
        <v>1331.0000000000005</v>
      </c>
      <c r="BD64" s="18">
        <f t="shared" si="556"/>
        <v>1331.0000000000005</v>
      </c>
      <c r="BE64" s="18">
        <f t="shared" si="556"/>
        <v>1331.0000000000005</v>
      </c>
      <c r="BF64" s="18">
        <f t="shared" si="556"/>
        <v>1331.0000000000005</v>
      </c>
      <c r="BG64" s="18">
        <f t="shared" si="556"/>
        <v>1331.0000000000005</v>
      </c>
      <c r="BH64" s="73">
        <f>AU64*(1+BH65)</f>
        <v>15972.000000000005</v>
      </c>
      <c r="BI64" s="18">
        <f t="shared" ref="BI64:BT64" si="557">$BU64/12</f>
        <v>1464.1000000000006</v>
      </c>
      <c r="BJ64" s="18">
        <f t="shared" si="557"/>
        <v>1464.1000000000006</v>
      </c>
      <c r="BK64" s="18">
        <f t="shared" si="557"/>
        <v>1464.1000000000006</v>
      </c>
      <c r="BL64" s="18">
        <f t="shared" si="557"/>
        <v>1464.1000000000006</v>
      </c>
      <c r="BM64" s="18">
        <f t="shared" si="557"/>
        <v>1464.1000000000006</v>
      </c>
      <c r="BN64" s="18">
        <f t="shared" si="557"/>
        <v>1464.1000000000006</v>
      </c>
      <c r="BO64" s="18">
        <f t="shared" si="557"/>
        <v>1464.1000000000006</v>
      </c>
      <c r="BP64" s="18">
        <f t="shared" si="557"/>
        <v>1464.1000000000006</v>
      </c>
      <c r="BQ64" s="18">
        <f t="shared" si="557"/>
        <v>1464.1000000000006</v>
      </c>
      <c r="BR64" s="18">
        <f t="shared" si="557"/>
        <v>1464.1000000000006</v>
      </c>
      <c r="BS64" s="18">
        <f t="shared" si="557"/>
        <v>1464.1000000000006</v>
      </c>
      <c r="BT64" s="18">
        <f t="shared" si="557"/>
        <v>1464.1000000000006</v>
      </c>
      <c r="BU64" s="73">
        <f>BH64*(1+BU65)</f>
        <v>17569.200000000008</v>
      </c>
    </row>
    <row r="65" spans="1:73" s="51" customFormat="1" ht="20.25" customHeight="1">
      <c r="A65" s="576"/>
      <c r="B65" s="582" t="s">
        <v>9</v>
      </c>
      <c r="C65" s="583" t="s">
        <v>7</v>
      </c>
      <c r="D65" s="594"/>
      <c r="E65" s="595"/>
      <c r="F65" s="595"/>
      <c r="G65" s="595"/>
      <c r="H65" s="596"/>
      <c r="I65" s="597"/>
      <c r="J65" s="597"/>
      <c r="K65" s="597"/>
      <c r="L65" s="597"/>
      <c r="M65" s="597"/>
      <c r="N65" s="597"/>
      <c r="O65" s="597"/>
      <c r="P65" s="597"/>
      <c r="Q65" s="597"/>
      <c r="R65" s="597"/>
      <c r="S65" s="597"/>
      <c r="T65" s="597"/>
      <c r="U65" s="596"/>
      <c r="V65" s="598"/>
      <c r="W65" s="598"/>
      <c r="X65" s="598"/>
      <c r="Y65" s="598"/>
      <c r="Z65" s="598"/>
      <c r="AA65" s="598"/>
      <c r="AB65" s="598"/>
      <c r="AC65" s="598"/>
      <c r="AD65" s="598"/>
      <c r="AE65" s="598"/>
      <c r="AF65" s="598"/>
      <c r="AG65" s="598"/>
      <c r="AH65" s="599">
        <v>0.1</v>
      </c>
      <c r="AI65" s="597"/>
      <c r="AJ65" s="597"/>
      <c r="AK65" s="597"/>
      <c r="AL65" s="597"/>
      <c r="AM65" s="597"/>
      <c r="AN65" s="597"/>
      <c r="AO65" s="597"/>
      <c r="AP65" s="597"/>
      <c r="AQ65" s="597"/>
      <c r="AR65" s="597"/>
      <c r="AS65" s="597"/>
      <c r="AT65" s="597"/>
      <c r="AU65" s="600">
        <f>AH65</f>
        <v>0.1</v>
      </c>
      <c r="AV65" s="597"/>
      <c r="AW65" s="597"/>
      <c r="AX65" s="597"/>
      <c r="AY65" s="597"/>
      <c r="AZ65" s="597"/>
      <c r="BA65" s="597"/>
      <c r="BB65" s="597"/>
      <c r="BC65" s="597"/>
      <c r="BD65" s="597"/>
      <c r="BE65" s="597"/>
      <c r="BF65" s="597"/>
      <c r="BG65" s="597"/>
      <c r="BH65" s="596">
        <f>AU65</f>
        <v>0.1</v>
      </c>
      <c r="BI65" s="597"/>
      <c r="BJ65" s="597"/>
      <c r="BK65" s="597"/>
      <c r="BL65" s="597"/>
      <c r="BM65" s="597"/>
      <c r="BN65" s="597"/>
      <c r="BO65" s="597"/>
      <c r="BP65" s="597"/>
      <c r="BQ65" s="597"/>
      <c r="BR65" s="597"/>
      <c r="BS65" s="597"/>
      <c r="BT65" s="597"/>
      <c r="BU65" s="596">
        <f>BH65</f>
        <v>0.1</v>
      </c>
    </row>
    <row r="66" spans="1:73" ht="21" customHeight="1">
      <c r="B66" s="581"/>
      <c r="E66" s="59"/>
      <c r="H66" s="71"/>
      <c r="U66" s="71"/>
      <c r="AH66" s="71"/>
      <c r="AU66" s="71"/>
      <c r="BH66" s="71"/>
      <c r="BU66" s="71"/>
    </row>
    <row r="67" spans="1:73" ht="20.25" customHeight="1">
      <c r="A67" s="571" t="s">
        <v>250</v>
      </c>
      <c r="B67" s="11" t="s">
        <v>244</v>
      </c>
      <c r="C67" s="17" t="s">
        <v>8</v>
      </c>
      <c r="D67" s="17"/>
      <c r="E67" s="12">
        <v>1000</v>
      </c>
      <c r="F67" s="18">
        <f>E67</f>
        <v>1000</v>
      </c>
      <c r="G67" s="18">
        <f>F67</f>
        <v>1000</v>
      </c>
      <c r="H67" s="73">
        <f>SUM(E67:G67)</f>
        <v>3000</v>
      </c>
      <c r="I67" s="11">
        <f>G67</f>
        <v>1000</v>
      </c>
      <c r="J67" s="11">
        <f>I67</f>
        <v>1000</v>
      </c>
      <c r="K67" s="11">
        <f t="shared" ref="K67" si="558">J67</f>
        <v>1000</v>
      </c>
      <c r="L67" s="11">
        <f t="shared" ref="L67" si="559">K67</f>
        <v>1000</v>
      </c>
      <c r="M67" s="11">
        <f t="shared" ref="M67" si="560">L67</f>
        <v>1000</v>
      </c>
      <c r="N67" s="11">
        <f t="shared" ref="N67" si="561">M67</f>
        <v>1000</v>
      </c>
      <c r="O67" s="11">
        <f t="shared" ref="O67" si="562">N67</f>
        <v>1000</v>
      </c>
      <c r="P67" s="11">
        <f t="shared" ref="P67" si="563">O67</f>
        <v>1000</v>
      </c>
      <c r="Q67" s="11">
        <f t="shared" ref="Q67" si="564">P67</f>
        <v>1000</v>
      </c>
      <c r="R67" s="11">
        <f t="shared" ref="R67" si="565">Q67</f>
        <v>1000</v>
      </c>
      <c r="S67" s="11">
        <f t="shared" ref="S67" si="566">R67</f>
        <v>1000</v>
      </c>
      <c r="T67" s="11">
        <f t="shared" ref="T67" si="567">S67</f>
        <v>1000</v>
      </c>
      <c r="U67" s="93">
        <f>SUM(I67:T67)</f>
        <v>12000</v>
      </c>
      <c r="V67" s="18">
        <f t="shared" ref="V67:AG67" si="568">$AH67/12</f>
        <v>1100.0000000000002</v>
      </c>
      <c r="W67" s="18">
        <f t="shared" si="568"/>
        <v>1100.0000000000002</v>
      </c>
      <c r="X67" s="18">
        <f t="shared" si="568"/>
        <v>1100.0000000000002</v>
      </c>
      <c r="Y67" s="18">
        <f t="shared" si="568"/>
        <v>1100.0000000000002</v>
      </c>
      <c r="Z67" s="18">
        <f t="shared" si="568"/>
        <v>1100.0000000000002</v>
      </c>
      <c r="AA67" s="18">
        <f t="shared" si="568"/>
        <v>1100.0000000000002</v>
      </c>
      <c r="AB67" s="18">
        <f t="shared" si="568"/>
        <v>1100.0000000000002</v>
      </c>
      <c r="AC67" s="18">
        <f t="shared" si="568"/>
        <v>1100.0000000000002</v>
      </c>
      <c r="AD67" s="18">
        <f t="shared" si="568"/>
        <v>1100.0000000000002</v>
      </c>
      <c r="AE67" s="18">
        <f t="shared" si="568"/>
        <v>1100.0000000000002</v>
      </c>
      <c r="AF67" s="18">
        <f t="shared" si="568"/>
        <v>1100.0000000000002</v>
      </c>
      <c r="AG67" s="18">
        <f t="shared" si="568"/>
        <v>1100.0000000000002</v>
      </c>
      <c r="AH67" s="73">
        <f>U67*(1+AH68)</f>
        <v>13200.000000000002</v>
      </c>
      <c r="AI67" s="18">
        <f t="shared" ref="AI67:AT67" si="569">$AU67/12</f>
        <v>1210.0000000000002</v>
      </c>
      <c r="AJ67" s="18">
        <f t="shared" si="569"/>
        <v>1210.0000000000002</v>
      </c>
      <c r="AK67" s="18">
        <f t="shared" si="569"/>
        <v>1210.0000000000002</v>
      </c>
      <c r="AL67" s="18">
        <f t="shared" si="569"/>
        <v>1210.0000000000002</v>
      </c>
      <c r="AM67" s="18">
        <f t="shared" si="569"/>
        <v>1210.0000000000002</v>
      </c>
      <c r="AN67" s="18">
        <f t="shared" si="569"/>
        <v>1210.0000000000002</v>
      </c>
      <c r="AO67" s="18">
        <f t="shared" si="569"/>
        <v>1210.0000000000002</v>
      </c>
      <c r="AP67" s="18">
        <f t="shared" si="569"/>
        <v>1210.0000000000002</v>
      </c>
      <c r="AQ67" s="18">
        <f t="shared" si="569"/>
        <v>1210.0000000000002</v>
      </c>
      <c r="AR67" s="18">
        <f t="shared" si="569"/>
        <v>1210.0000000000002</v>
      </c>
      <c r="AS67" s="18">
        <f t="shared" si="569"/>
        <v>1210.0000000000002</v>
      </c>
      <c r="AT67" s="18">
        <f t="shared" si="569"/>
        <v>1210.0000000000002</v>
      </c>
      <c r="AU67" s="73">
        <f>AH67*(1+AU68)</f>
        <v>14520.000000000004</v>
      </c>
      <c r="AV67" s="18">
        <f t="shared" ref="AV67:BG67" si="570">$BH67/12</f>
        <v>1331.0000000000005</v>
      </c>
      <c r="AW67" s="18">
        <f t="shared" si="570"/>
        <v>1331.0000000000005</v>
      </c>
      <c r="AX67" s="18">
        <f t="shared" si="570"/>
        <v>1331.0000000000005</v>
      </c>
      <c r="AY67" s="18">
        <f t="shared" si="570"/>
        <v>1331.0000000000005</v>
      </c>
      <c r="AZ67" s="18">
        <f t="shared" si="570"/>
        <v>1331.0000000000005</v>
      </c>
      <c r="BA67" s="18">
        <f t="shared" si="570"/>
        <v>1331.0000000000005</v>
      </c>
      <c r="BB67" s="18">
        <f t="shared" si="570"/>
        <v>1331.0000000000005</v>
      </c>
      <c r="BC67" s="18">
        <f t="shared" si="570"/>
        <v>1331.0000000000005</v>
      </c>
      <c r="BD67" s="18">
        <f t="shared" si="570"/>
        <v>1331.0000000000005</v>
      </c>
      <c r="BE67" s="18">
        <f t="shared" si="570"/>
        <v>1331.0000000000005</v>
      </c>
      <c r="BF67" s="18">
        <f t="shared" si="570"/>
        <v>1331.0000000000005</v>
      </c>
      <c r="BG67" s="18">
        <f t="shared" si="570"/>
        <v>1331.0000000000005</v>
      </c>
      <c r="BH67" s="73">
        <f>AU67*(1+BH68)</f>
        <v>15972.000000000005</v>
      </c>
      <c r="BI67" s="18">
        <f t="shared" ref="BI67:BT67" si="571">$BU67/12</f>
        <v>1464.1000000000006</v>
      </c>
      <c r="BJ67" s="18">
        <f t="shared" si="571"/>
        <v>1464.1000000000006</v>
      </c>
      <c r="BK67" s="18">
        <f t="shared" si="571"/>
        <v>1464.1000000000006</v>
      </c>
      <c r="BL67" s="18">
        <f t="shared" si="571"/>
        <v>1464.1000000000006</v>
      </c>
      <c r="BM67" s="18">
        <f t="shared" si="571"/>
        <v>1464.1000000000006</v>
      </c>
      <c r="BN67" s="18">
        <f t="shared" si="571"/>
        <v>1464.1000000000006</v>
      </c>
      <c r="BO67" s="18">
        <f t="shared" si="571"/>
        <v>1464.1000000000006</v>
      </c>
      <c r="BP67" s="18">
        <f t="shared" si="571"/>
        <v>1464.1000000000006</v>
      </c>
      <c r="BQ67" s="18">
        <f t="shared" si="571"/>
        <v>1464.1000000000006</v>
      </c>
      <c r="BR67" s="18">
        <f t="shared" si="571"/>
        <v>1464.1000000000006</v>
      </c>
      <c r="BS67" s="18">
        <f t="shared" si="571"/>
        <v>1464.1000000000006</v>
      </c>
      <c r="BT67" s="18">
        <f t="shared" si="571"/>
        <v>1464.1000000000006</v>
      </c>
      <c r="BU67" s="73">
        <f>BH67*(1+BU68)</f>
        <v>17569.200000000008</v>
      </c>
    </row>
    <row r="68" spans="1:73" s="51" customFormat="1" ht="20.25" customHeight="1">
      <c r="A68" s="576"/>
      <c r="B68" s="582" t="s">
        <v>9</v>
      </c>
      <c r="C68" s="583" t="s">
        <v>7</v>
      </c>
      <c r="D68" s="594"/>
      <c r="E68" s="595"/>
      <c r="F68" s="595"/>
      <c r="G68" s="595"/>
      <c r="H68" s="596"/>
      <c r="I68" s="597"/>
      <c r="J68" s="597"/>
      <c r="K68" s="597"/>
      <c r="L68" s="597"/>
      <c r="M68" s="597"/>
      <c r="N68" s="597"/>
      <c r="O68" s="597"/>
      <c r="P68" s="597"/>
      <c r="Q68" s="597"/>
      <c r="R68" s="597"/>
      <c r="S68" s="597"/>
      <c r="T68" s="597"/>
      <c r="U68" s="596"/>
      <c r="V68" s="598"/>
      <c r="W68" s="598"/>
      <c r="X68" s="598"/>
      <c r="Y68" s="598"/>
      <c r="Z68" s="598"/>
      <c r="AA68" s="598"/>
      <c r="AB68" s="598"/>
      <c r="AC68" s="598"/>
      <c r="AD68" s="598"/>
      <c r="AE68" s="598"/>
      <c r="AF68" s="598"/>
      <c r="AG68" s="598"/>
      <c r="AH68" s="599">
        <v>0.1</v>
      </c>
      <c r="AI68" s="597"/>
      <c r="AJ68" s="597"/>
      <c r="AK68" s="597"/>
      <c r="AL68" s="597"/>
      <c r="AM68" s="597"/>
      <c r="AN68" s="597"/>
      <c r="AO68" s="597"/>
      <c r="AP68" s="597"/>
      <c r="AQ68" s="597"/>
      <c r="AR68" s="597"/>
      <c r="AS68" s="597"/>
      <c r="AT68" s="597"/>
      <c r="AU68" s="600">
        <f>AH68</f>
        <v>0.1</v>
      </c>
      <c r="AV68" s="597"/>
      <c r="AW68" s="597"/>
      <c r="AX68" s="597"/>
      <c r="AY68" s="597"/>
      <c r="AZ68" s="597"/>
      <c r="BA68" s="597"/>
      <c r="BB68" s="597"/>
      <c r="BC68" s="597"/>
      <c r="BD68" s="597"/>
      <c r="BE68" s="597"/>
      <c r="BF68" s="597"/>
      <c r="BG68" s="597"/>
      <c r="BH68" s="596">
        <f>AU68</f>
        <v>0.1</v>
      </c>
      <c r="BI68" s="597"/>
      <c r="BJ68" s="597"/>
      <c r="BK68" s="597"/>
      <c r="BL68" s="597"/>
      <c r="BM68" s="597"/>
      <c r="BN68" s="597"/>
      <c r="BO68" s="597"/>
      <c r="BP68" s="597"/>
      <c r="BQ68" s="597"/>
      <c r="BR68" s="597"/>
      <c r="BS68" s="597"/>
      <c r="BT68" s="597"/>
      <c r="BU68" s="596">
        <f>BH68</f>
        <v>0.1</v>
      </c>
    </row>
    <row r="69" spans="1:73" ht="21" customHeight="1">
      <c r="B69" s="581"/>
      <c r="E69" s="59"/>
      <c r="H69" s="71"/>
      <c r="U69" s="71"/>
      <c r="AH69" s="71"/>
      <c r="AU69" s="71"/>
      <c r="BH69" s="71"/>
      <c r="BU69" s="71"/>
    </row>
    <row r="70" spans="1:73" ht="20.25" customHeight="1">
      <c r="A70" s="571" t="s">
        <v>251</v>
      </c>
      <c r="B70" s="11" t="s">
        <v>245</v>
      </c>
      <c r="C70" s="17" t="s">
        <v>8</v>
      </c>
      <c r="D70" s="17"/>
      <c r="E70" s="12">
        <v>1000</v>
      </c>
      <c r="F70" s="18">
        <f>E70</f>
        <v>1000</v>
      </c>
      <c r="G70" s="18">
        <f>F70</f>
        <v>1000</v>
      </c>
      <c r="H70" s="73">
        <f>SUM(E70:G70)</f>
        <v>3000</v>
      </c>
      <c r="I70" s="11">
        <f>G70</f>
        <v>1000</v>
      </c>
      <c r="J70" s="11">
        <f>I70</f>
        <v>1000</v>
      </c>
      <c r="K70" s="11">
        <f t="shared" ref="K70" si="572">J70</f>
        <v>1000</v>
      </c>
      <c r="L70" s="11">
        <f t="shared" ref="L70" si="573">K70</f>
        <v>1000</v>
      </c>
      <c r="M70" s="11">
        <f t="shared" ref="M70" si="574">L70</f>
        <v>1000</v>
      </c>
      <c r="N70" s="11">
        <f t="shared" ref="N70" si="575">M70</f>
        <v>1000</v>
      </c>
      <c r="O70" s="11">
        <f t="shared" ref="O70" si="576">N70</f>
        <v>1000</v>
      </c>
      <c r="P70" s="11">
        <f t="shared" ref="P70" si="577">O70</f>
        <v>1000</v>
      </c>
      <c r="Q70" s="11">
        <f t="shared" ref="Q70" si="578">P70</f>
        <v>1000</v>
      </c>
      <c r="R70" s="11">
        <f t="shared" ref="R70" si="579">Q70</f>
        <v>1000</v>
      </c>
      <c r="S70" s="11">
        <f t="shared" ref="S70" si="580">R70</f>
        <v>1000</v>
      </c>
      <c r="T70" s="11">
        <f t="shared" ref="T70" si="581">S70</f>
        <v>1000</v>
      </c>
      <c r="U70" s="93">
        <f>SUM(I70:T70)</f>
        <v>12000</v>
      </c>
      <c r="V70" s="18">
        <f t="shared" ref="V70:AG70" si="582">$AH70/12</f>
        <v>1100.0000000000002</v>
      </c>
      <c r="W70" s="18">
        <f t="shared" si="582"/>
        <v>1100.0000000000002</v>
      </c>
      <c r="X70" s="18">
        <f t="shared" si="582"/>
        <v>1100.0000000000002</v>
      </c>
      <c r="Y70" s="18">
        <f t="shared" si="582"/>
        <v>1100.0000000000002</v>
      </c>
      <c r="Z70" s="18">
        <f t="shared" si="582"/>
        <v>1100.0000000000002</v>
      </c>
      <c r="AA70" s="18">
        <f t="shared" si="582"/>
        <v>1100.0000000000002</v>
      </c>
      <c r="AB70" s="18">
        <f t="shared" si="582"/>
        <v>1100.0000000000002</v>
      </c>
      <c r="AC70" s="18">
        <f t="shared" si="582"/>
        <v>1100.0000000000002</v>
      </c>
      <c r="AD70" s="18">
        <f t="shared" si="582"/>
        <v>1100.0000000000002</v>
      </c>
      <c r="AE70" s="18">
        <f t="shared" si="582"/>
        <v>1100.0000000000002</v>
      </c>
      <c r="AF70" s="18">
        <f t="shared" si="582"/>
        <v>1100.0000000000002</v>
      </c>
      <c r="AG70" s="18">
        <f t="shared" si="582"/>
        <v>1100.0000000000002</v>
      </c>
      <c r="AH70" s="73">
        <f>U70*(1+AH71)</f>
        <v>13200.000000000002</v>
      </c>
      <c r="AI70" s="18">
        <f t="shared" ref="AI70:AT70" si="583">$AU70/12</f>
        <v>1210.0000000000002</v>
      </c>
      <c r="AJ70" s="18">
        <f t="shared" si="583"/>
        <v>1210.0000000000002</v>
      </c>
      <c r="AK70" s="18">
        <f t="shared" si="583"/>
        <v>1210.0000000000002</v>
      </c>
      <c r="AL70" s="18">
        <f t="shared" si="583"/>
        <v>1210.0000000000002</v>
      </c>
      <c r="AM70" s="18">
        <f t="shared" si="583"/>
        <v>1210.0000000000002</v>
      </c>
      <c r="AN70" s="18">
        <f t="shared" si="583"/>
        <v>1210.0000000000002</v>
      </c>
      <c r="AO70" s="18">
        <f t="shared" si="583"/>
        <v>1210.0000000000002</v>
      </c>
      <c r="AP70" s="18">
        <f t="shared" si="583"/>
        <v>1210.0000000000002</v>
      </c>
      <c r="AQ70" s="18">
        <f t="shared" si="583"/>
        <v>1210.0000000000002</v>
      </c>
      <c r="AR70" s="18">
        <f t="shared" si="583"/>
        <v>1210.0000000000002</v>
      </c>
      <c r="AS70" s="18">
        <f t="shared" si="583"/>
        <v>1210.0000000000002</v>
      </c>
      <c r="AT70" s="18">
        <f t="shared" si="583"/>
        <v>1210.0000000000002</v>
      </c>
      <c r="AU70" s="73">
        <f>AH70*(1+AU71)</f>
        <v>14520.000000000004</v>
      </c>
      <c r="AV70" s="18">
        <f t="shared" ref="AV70:BG70" si="584">$BH70/12</f>
        <v>1331.0000000000005</v>
      </c>
      <c r="AW70" s="18">
        <f t="shared" si="584"/>
        <v>1331.0000000000005</v>
      </c>
      <c r="AX70" s="18">
        <f t="shared" si="584"/>
        <v>1331.0000000000005</v>
      </c>
      <c r="AY70" s="18">
        <f t="shared" si="584"/>
        <v>1331.0000000000005</v>
      </c>
      <c r="AZ70" s="18">
        <f t="shared" si="584"/>
        <v>1331.0000000000005</v>
      </c>
      <c r="BA70" s="18">
        <f t="shared" si="584"/>
        <v>1331.0000000000005</v>
      </c>
      <c r="BB70" s="18">
        <f t="shared" si="584"/>
        <v>1331.0000000000005</v>
      </c>
      <c r="BC70" s="18">
        <f t="shared" si="584"/>
        <v>1331.0000000000005</v>
      </c>
      <c r="BD70" s="18">
        <f t="shared" si="584"/>
        <v>1331.0000000000005</v>
      </c>
      <c r="BE70" s="18">
        <f t="shared" si="584"/>
        <v>1331.0000000000005</v>
      </c>
      <c r="BF70" s="18">
        <f t="shared" si="584"/>
        <v>1331.0000000000005</v>
      </c>
      <c r="BG70" s="18">
        <f t="shared" si="584"/>
        <v>1331.0000000000005</v>
      </c>
      <c r="BH70" s="73">
        <f>AU70*(1+BH71)</f>
        <v>15972.000000000005</v>
      </c>
      <c r="BI70" s="18">
        <f t="shared" ref="BI70:BT70" si="585">$BU70/12</f>
        <v>1464.1000000000006</v>
      </c>
      <c r="BJ70" s="18">
        <f t="shared" si="585"/>
        <v>1464.1000000000006</v>
      </c>
      <c r="BK70" s="18">
        <f t="shared" si="585"/>
        <v>1464.1000000000006</v>
      </c>
      <c r="BL70" s="18">
        <f t="shared" si="585"/>
        <v>1464.1000000000006</v>
      </c>
      <c r="BM70" s="18">
        <f t="shared" si="585"/>
        <v>1464.1000000000006</v>
      </c>
      <c r="BN70" s="18">
        <f t="shared" si="585"/>
        <v>1464.1000000000006</v>
      </c>
      <c r="BO70" s="18">
        <f t="shared" si="585"/>
        <v>1464.1000000000006</v>
      </c>
      <c r="BP70" s="18">
        <f t="shared" si="585"/>
        <v>1464.1000000000006</v>
      </c>
      <c r="BQ70" s="18">
        <f t="shared" si="585"/>
        <v>1464.1000000000006</v>
      </c>
      <c r="BR70" s="18">
        <f t="shared" si="585"/>
        <v>1464.1000000000006</v>
      </c>
      <c r="BS70" s="18">
        <f t="shared" si="585"/>
        <v>1464.1000000000006</v>
      </c>
      <c r="BT70" s="18">
        <f t="shared" si="585"/>
        <v>1464.1000000000006</v>
      </c>
      <c r="BU70" s="73">
        <f>BH70*(1+BU71)</f>
        <v>17569.200000000008</v>
      </c>
    </row>
    <row r="71" spans="1:73" s="51" customFormat="1" ht="20.25" customHeight="1">
      <c r="A71" s="576"/>
      <c r="B71" s="582" t="s">
        <v>9</v>
      </c>
      <c r="C71" s="583" t="s">
        <v>7</v>
      </c>
      <c r="D71" s="594"/>
      <c r="E71" s="595"/>
      <c r="F71" s="595"/>
      <c r="G71" s="595"/>
      <c r="H71" s="596"/>
      <c r="I71" s="597"/>
      <c r="J71" s="597"/>
      <c r="K71" s="597"/>
      <c r="L71" s="597"/>
      <c r="M71" s="597"/>
      <c r="N71" s="597"/>
      <c r="O71" s="597"/>
      <c r="P71" s="597"/>
      <c r="Q71" s="597"/>
      <c r="R71" s="597"/>
      <c r="S71" s="597"/>
      <c r="T71" s="597"/>
      <c r="U71" s="596"/>
      <c r="V71" s="598"/>
      <c r="W71" s="598"/>
      <c r="X71" s="598"/>
      <c r="Y71" s="598"/>
      <c r="Z71" s="598"/>
      <c r="AA71" s="598"/>
      <c r="AB71" s="598"/>
      <c r="AC71" s="598"/>
      <c r="AD71" s="598"/>
      <c r="AE71" s="598"/>
      <c r="AF71" s="598"/>
      <c r="AG71" s="598"/>
      <c r="AH71" s="599">
        <v>0.1</v>
      </c>
      <c r="AI71" s="597"/>
      <c r="AJ71" s="597"/>
      <c r="AK71" s="597"/>
      <c r="AL71" s="597"/>
      <c r="AM71" s="597"/>
      <c r="AN71" s="597"/>
      <c r="AO71" s="597"/>
      <c r="AP71" s="597"/>
      <c r="AQ71" s="597"/>
      <c r="AR71" s="597"/>
      <c r="AS71" s="597"/>
      <c r="AT71" s="597"/>
      <c r="AU71" s="600">
        <f>AH71</f>
        <v>0.1</v>
      </c>
      <c r="AV71" s="597"/>
      <c r="AW71" s="597"/>
      <c r="AX71" s="597"/>
      <c r="AY71" s="597"/>
      <c r="AZ71" s="597"/>
      <c r="BA71" s="597"/>
      <c r="BB71" s="597"/>
      <c r="BC71" s="597"/>
      <c r="BD71" s="597"/>
      <c r="BE71" s="597"/>
      <c r="BF71" s="597"/>
      <c r="BG71" s="597"/>
      <c r="BH71" s="596">
        <f>AU71</f>
        <v>0.1</v>
      </c>
      <c r="BI71" s="597"/>
      <c r="BJ71" s="597"/>
      <c r="BK71" s="597"/>
      <c r="BL71" s="597"/>
      <c r="BM71" s="597"/>
      <c r="BN71" s="597"/>
      <c r="BO71" s="597"/>
      <c r="BP71" s="597"/>
      <c r="BQ71" s="597"/>
      <c r="BR71" s="597"/>
      <c r="BS71" s="597"/>
      <c r="BT71" s="597"/>
      <c r="BU71" s="596">
        <f>BH71</f>
        <v>0.1</v>
      </c>
    </row>
    <row r="72" spans="1:73" ht="21" customHeight="1">
      <c r="B72" s="581"/>
      <c r="E72" s="59"/>
      <c r="H72" s="71"/>
      <c r="U72" s="71"/>
      <c r="AH72" s="71"/>
      <c r="AU72" s="71"/>
      <c r="BH72" s="71"/>
      <c r="BU72" s="71"/>
    </row>
    <row r="73" spans="1:73" ht="20.25" customHeight="1">
      <c r="A73" s="571" t="s">
        <v>252</v>
      </c>
      <c r="B73" s="11" t="s">
        <v>246</v>
      </c>
      <c r="C73" s="17" t="s">
        <v>8</v>
      </c>
      <c r="D73" s="17"/>
      <c r="E73" s="12">
        <v>1000</v>
      </c>
      <c r="F73" s="18">
        <f>E73</f>
        <v>1000</v>
      </c>
      <c r="G73" s="18">
        <f>F73</f>
        <v>1000</v>
      </c>
      <c r="H73" s="73">
        <f>SUM(E73:G73)</f>
        <v>3000</v>
      </c>
      <c r="I73" s="11">
        <f>G73</f>
        <v>1000</v>
      </c>
      <c r="J73" s="11">
        <f>I73</f>
        <v>1000</v>
      </c>
      <c r="K73" s="11">
        <f t="shared" ref="K73" si="586">J73</f>
        <v>1000</v>
      </c>
      <c r="L73" s="11">
        <f t="shared" ref="L73" si="587">K73</f>
        <v>1000</v>
      </c>
      <c r="M73" s="11">
        <f t="shared" ref="M73" si="588">L73</f>
        <v>1000</v>
      </c>
      <c r="N73" s="11">
        <f t="shared" ref="N73" si="589">M73</f>
        <v>1000</v>
      </c>
      <c r="O73" s="11">
        <f t="shared" ref="O73" si="590">N73</f>
        <v>1000</v>
      </c>
      <c r="P73" s="11">
        <f t="shared" ref="P73" si="591">O73</f>
        <v>1000</v>
      </c>
      <c r="Q73" s="11">
        <f t="shared" ref="Q73" si="592">P73</f>
        <v>1000</v>
      </c>
      <c r="R73" s="11">
        <f t="shared" ref="R73" si="593">Q73</f>
        <v>1000</v>
      </c>
      <c r="S73" s="11">
        <f t="shared" ref="S73" si="594">R73</f>
        <v>1000</v>
      </c>
      <c r="T73" s="11">
        <f t="shared" ref="T73" si="595">S73</f>
        <v>1000</v>
      </c>
      <c r="U73" s="93">
        <f>SUM(I73:T73)</f>
        <v>12000</v>
      </c>
      <c r="V73" s="18">
        <f t="shared" ref="V73:AG73" si="596">$AH73/12</f>
        <v>1100.0000000000002</v>
      </c>
      <c r="W73" s="18">
        <f t="shared" si="596"/>
        <v>1100.0000000000002</v>
      </c>
      <c r="X73" s="18">
        <f t="shared" si="596"/>
        <v>1100.0000000000002</v>
      </c>
      <c r="Y73" s="18">
        <f t="shared" si="596"/>
        <v>1100.0000000000002</v>
      </c>
      <c r="Z73" s="18">
        <f t="shared" si="596"/>
        <v>1100.0000000000002</v>
      </c>
      <c r="AA73" s="18">
        <f t="shared" si="596"/>
        <v>1100.0000000000002</v>
      </c>
      <c r="AB73" s="18">
        <f t="shared" si="596"/>
        <v>1100.0000000000002</v>
      </c>
      <c r="AC73" s="18">
        <f t="shared" si="596"/>
        <v>1100.0000000000002</v>
      </c>
      <c r="AD73" s="18">
        <f t="shared" si="596"/>
        <v>1100.0000000000002</v>
      </c>
      <c r="AE73" s="18">
        <f t="shared" si="596"/>
        <v>1100.0000000000002</v>
      </c>
      <c r="AF73" s="18">
        <f t="shared" si="596"/>
        <v>1100.0000000000002</v>
      </c>
      <c r="AG73" s="18">
        <f t="shared" si="596"/>
        <v>1100.0000000000002</v>
      </c>
      <c r="AH73" s="73">
        <f>U73*(1+AH74)</f>
        <v>13200.000000000002</v>
      </c>
      <c r="AI73" s="18">
        <f t="shared" ref="AI73:AT73" si="597">$AU73/12</f>
        <v>1210.0000000000002</v>
      </c>
      <c r="AJ73" s="18">
        <f t="shared" si="597"/>
        <v>1210.0000000000002</v>
      </c>
      <c r="AK73" s="18">
        <f t="shared" si="597"/>
        <v>1210.0000000000002</v>
      </c>
      <c r="AL73" s="18">
        <f t="shared" si="597"/>
        <v>1210.0000000000002</v>
      </c>
      <c r="AM73" s="18">
        <f t="shared" si="597"/>
        <v>1210.0000000000002</v>
      </c>
      <c r="AN73" s="18">
        <f t="shared" si="597"/>
        <v>1210.0000000000002</v>
      </c>
      <c r="AO73" s="18">
        <f t="shared" si="597"/>
        <v>1210.0000000000002</v>
      </c>
      <c r="AP73" s="18">
        <f t="shared" si="597"/>
        <v>1210.0000000000002</v>
      </c>
      <c r="AQ73" s="18">
        <f t="shared" si="597"/>
        <v>1210.0000000000002</v>
      </c>
      <c r="AR73" s="18">
        <f t="shared" si="597"/>
        <v>1210.0000000000002</v>
      </c>
      <c r="AS73" s="18">
        <f t="shared" si="597"/>
        <v>1210.0000000000002</v>
      </c>
      <c r="AT73" s="18">
        <f t="shared" si="597"/>
        <v>1210.0000000000002</v>
      </c>
      <c r="AU73" s="73">
        <f>AH73*(1+AU74)</f>
        <v>14520.000000000004</v>
      </c>
      <c r="AV73" s="18">
        <f t="shared" ref="AV73:BG73" si="598">$BH73/12</f>
        <v>1331.0000000000005</v>
      </c>
      <c r="AW73" s="18">
        <f t="shared" si="598"/>
        <v>1331.0000000000005</v>
      </c>
      <c r="AX73" s="18">
        <f t="shared" si="598"/>
        <v>1331.0000000000005</v>
      </c>
      <c r="AY73" s="18">
        <f t="shared" si="598"/>
        <v>1331.0000000000005</v>
      </c>
      <c r="AZ73" s="18">
        <f t="shared" si="598"/>
        <v>1331.0000000000005</v>
      </c>
      <c r="BA73" s="18">
        <f t="shared" si="598"/>
        <v>1331.0000000000005</v>
      </c>
      <c r="BB73" s="18">
        <f t="shared" si="598"/>
        <v>1331.0000000000005</v>
      </c>
      <c r="BC73" s="18">
        <f t="shared" si="598"/>
        <v>1331.0000000000005</v>
      </c>
      <c r="BD73" s="18">
        <f t="shared" si="598"/>
        <v>1331.0000000000005</v>
      </c>
      <c r="BE73" s="18">
        <f t="shared" si="598"/>
        <v>1331.0000000000005</v>
      </c>
      <c r="BF73" s="18">
        <f t="shared" si="598"/>
        <v>1331.0000000000005</v>
      </c>
      <c r="BG73" s="18">
        <f t="shared" si="598"/>
        <v>1331.0000000000005</v>
      </c>
      <c r="BH73" s="73">
        <f>AU73*(1+BH74)</f>
        <v>15972.000000000005</v>
      </c>
      <c r="BI73" s="18">
        <f t="shared" ref="BI73:BT73" si="599">$BU73/12</f>
        <v>1464.1000000000006</v>
      </c>
      <c r="BJ73" s="18">
        <f t="shared" si="599"/>
        <v>1464.1000000000006</v>
      </c>
      <c r="BK73" s="18">
        <f t="shared" si="599"/>
        <v>1464.1000000000006</v>
      </c>
      <c r="BL73" s="18">
        <f t="shared" si="599"/>
        <v>1464.1000000000006</v>
      </c>
      <c r="BM73" s="18">
        <f t="shared" si="599"/>
        <v>1464.1000000000006</v>
      </c>
      <c r="BN73" s="18">
        <f t="shared" si="599"/>
        <v>1464.1000000000006</v>
      </c>
      <c r="BO73" s="18">
        <f t="shared" si="599"/>
        <v>1464.1000000000006</v>
      </c>
      <c r="BP73" s="18">
        <f t="shared" si="599"/>
        <v>1464.1000000000006</v>
      </c>
      <c r="BQ73" s="18">
        <f t="shared" si="599"/>
        <v>1464.1000000000006</v>
      </c>
      <c r="BR73" s="18">
        <f t="shared" si="599"/>
        <v>1464.1000000000006</v>
      </c>
      <c r="BS73" s="18">
        <f t="shared" si="599"/>
        <v>1464.1000000000006</v>
      </c>
      <c r="BT73" s="18">
        <f t="shared" si="599"/>
        <v>1464.1000000000006</v>
      </c>
      <c r="BU73" s="73">
        <f>BH73*(1+BU74)</f>
        <v>17569.200000000008</v>
      </c>
    </row>
    <row r="74" spans="1:73" s="51" customFormat="1" ht="20.25" customHeight="1">
      <c r="A74" s="576"/>
      <c r="B74" s="582" t="s">
        <v>9</v>
      </c>
      <c r="C74" s="583" t="s">
        <v>7</v>
      </c>
      <c r="D74" s="594"/>
      <c r="E74" s="595"/>
      <c r="F74" s="595"/>
      <c r="G74" s="595"/>
      <c r="H74" s="596"/>
      <c r="I74" s="597"/>
      <c r="J74" s="597"/>
      <c r="K74" s="597"/>
      <c r="L74" s="597"/>
      <c r="M74" s="597"/>
      <c r="N74" s="597"/>
      <c r="O74" s="597"/>
      <c r="P74" s="597"/>
      <c r="Q74" s="597"/>
      <c r="R74" s="597"/>
      <c r="S74" s="597"/>
      <c r="T74" s="597"/>
      <c r="U74" s="596"/>
      <c r="V74" s="598"/>
      <c r="W74" s="598"/>
      <c r="X74" s="598"/>
      <c r="Y74" s="598"/>
      <c r="Z74" s="598"/>
      <c r="AA74" s="598"/>
      <c r="AB74" s="598"/>
      <c r="AC74" s="598"/>
      <c r="AD74" s="598"/>
      <c r="AE74" s="598"/>
      <c r="AF74" s="598"/>
      <c r="AG74" s="598"/>
      <c r="AH74" s="599">
        <v>0.1</v>
      </c>
      <c r="AI74" s="597"/>
      <c r="AJ74" s="597"/>
      <c r="AK74" s="597"/>
      <c r="AL74" s="597"/>
      <c r="AM74" s="597"/>
      <c r="AN74" s="597"/>
      <c r="AO74" s="597"/>
      <c r="AP74" s="597"/>
      <c r="AQ74" s="597"/>
      <c r="AR74" s="597"/>
      <c r="AS74" s="597"/>
      <c r="AT74" s="597"/>
      <c r="AU74" s="600">
        <f>AH74</f>
        <v>0.1</v>
      </c>
      <c r="AV74" s="597"/>
      <c r="AW74" s="597"/>
      <c r="AX74" s="597"/>
      <c r="AY74" s="597"/>
      <c r="AZ74" s="597"/>
      <c r="BA74" s="597"/>
      <c r="BB74" s="597"/>
      <c r="BC74" s="597"/>
      <c r="BD74" s="597"/>
      <c r="BE74" s="597"/>
      <c r="BF74" s="597"/>
      <c r="BG74" s="597"/>
      <c r="BH74" s="596">
        <f>AU74</f>
        <v>0.1</v>
      </c>
      <c r="BI74" s="597"/>
      <c r="BJ74" s="597"/>
      <c r="BK74" s="597"/>
      <c r="BL74" s="597"/>
      <c r="BM74" s="597"/>
      <c r="BN74" s="597"/>
      <c r="BO74" s="597"/>
      <c r="BP74" s="597"/>
      <c r="BQ74" s="597"/>
      <c r="BR74" s="597"/>
      <c r="BS74" s="597"/>
      <c r="BT74" s="597"/>
      <c r="BU74" s="596">
        <f>BH74</f>
        <v>0.1</v>
      </c>
    </row>
    <row r="75" spans="1:73" ht="21" customHeight="1">
      <c r="B75" s="581"/>
      <c r="E75" s="59"/>
      <c r="H75" s="71"/>
      <c r="U75" s="71"/>
      <c r="AH75" s="71"/>
      <c r="AU75" s="71"/>
      <c r="BH75" s="71"/>
      <c r="BU75" s="71"/>
    </row>
    <row r="76" spans="1:73" ht="20.25" customHeight="1">
      <c r="A76" s="571" t="s">
        <v>253</v>
      </c>
      <c r="B76" s="11" t="s">
        <v>247</v>
      </c>
      <c r="C76" s="17" t="s">
        <v>8</v>
      </c>
      <c r="D76" s="17"/>
      <c r="E76" s="12">
        <v>1000</v>
      </c>
      <c r="F76" s="18">
        <f>E76</f>
        <v>1000</v>
      </c>
      <c r="G76" s="18">
        <f>F76</f>
        <v>1000</v>
      </c>
      <c r="H76" s="73">
        <f>SUM(E76:G76)</f>
        <v>3000</v>
      </c>
      <c r="I76" s="11">
        <f>G76</f>
        <v>1000</v>
      </c>
      <c r="J76" s="11">
        <f>I76</f>
        <v>1000</v>
      </c>
      <c r="K76" s="11">
        <f t="shared" ref="K76" si="600">J76</f>
        <v>1000</v>
      </c>
      <c r="L76" s="11">
        <f t="shared" ref="L76" si="601">K76</f>
        <v>1000</v>
      </c>
      <c r="M76" s="11">
        <f t="shared" ref="M76" si="602">L76</f>
        <v>1000</v>
      </c>
      <c r="N76" s="11">
        <f t="shared" ref="N76" si="603">M76</f>
        <v>1000</v>
      </c>
      <c r="O76" s="11">
        <f t="shared" ref="O76" si="604">N76</f>
        <v>1000</v>
      </c>
      <c r="P76" s="11">
        <f t="shared" ref="P76" si="605">O76</f>
        <v>1000</v>
      </c>
      <c r="Q76" s="11">
        <f t="shared" ref="Q76" si="606">P76</f>
        <v>1000</v>
      </c>
      <c r="R76" s="11">
        <f t="shared" ref="R76" si="607">Q76</f>
        <v>1000</v>
      </c>
      <c r="S76" s="11">
        <f t="shared" ref="S76" si="608">R76</f>
        <v>1000</v>
      </c>
      <c r="T76" s="11">
        <f t="shared" ref="T76" si="609">S76</f>
        <v>1000</v>
      </c>
      <c r="U76" s="93">
        <f>SUM(I76:T76)</f>
        <v>12000</v>
      </c>
      <c r="V76" s="18">
        <f t="shared" ref="V76:AG76" si="610">$AH76/12</f>
        <v>1100.0000000000002</v>
      </c>
      <c r="W76" s="18">
        <f t="shared" si="610"/>
        <v>1100.0000000000002</v>
      </c>
      <c r="X76" s="18">
        <f t="shared" si="610"/>
        <v>1100.0000000000002</v>
      </c>
      <c r="Y76" s="18">
        <f t="shared" si="610"/>
        <v>1100.0000000000002</v>
      </c>
      <c r="Z76" s="18">
        <f t="shared" si="610"/>
        <v>1100.0000000000002</v>
      </c>
      <c r="AA76" s="18">
        <f t="shared" si="610"/>
        <v>1100.0000000000002</v>
      </c>
      <c r="AB76" s="18">
        <f t="shared" si="610"/>
        <v>1100.0000000000002</v>
      </c>
      <c r="AC76" s="18">
        <f t="shared" si="610"/>
        <v>1100.0000000000002</v>
      </c>
      <c r="AD76" s="18">
        <f t="shared" si="610"/>
        <v>1100.0000000000002</v>
      </c>
      <c r="AE76" s="18">
        <f t="shared" si="610"/>
        <v>1100.0000000000002</v>
      </c>
      <c r="AF76" s="18">
        <f t="shared" si="610"/>
        <v>1100.0000000000002</v>
      </c>
      <c r="AG76" s="18">
        <f t="shared" si="610"/>
        <v>1100.0000000000002</v>
      </c>
      <c r="AH76" s="73">
        <f>U76*(1+AH77)</f>
        <v>13200.000000000002</v>
      </c>
      <c r="AI76" s="18">
        <f t="shared" ref="AI76:AT76" si="611">$AU76/12</f>
        <v>1210.0000000000002</v>
      </c>
      <c r="AJ76" s="18">
        <f t="shared" si="611"/>
        <v>1210.0000000000002</v>
      </c>
      <c r="AK76" s="18">
        <f t="shared" si="611"/>
        <v>1210.0000000000002</v>
      </c>
      <c r="AL76" s="18">
        <f t="shared" si="611"/>
        <v>1210.0000000000002</v>
      </c>
      <c r="AM76" s="18">
        <f t="shared" si="611"/>
        <v>1210.0000000000002</v>
      </c>
      <c r="AN76" s="18">
        <f t="shared" si="611"/>
        <v>1210.0000000000002</v>
      </c>
      <c r="AO76" s="18">
        <f t="shared" si="611"/>
        <v>1210.0000000000002</v>
      </c>
      <c r="AP76" s="18">
        <f t="shared" si="611"/>
        <v>1210.0000000000002</v>
      </c>
      <c r="AQ76" s="18">
        <f t="shared" si="611"/>
        <v>1210.0000000000002</v>
      </c>
      <c r="AR76" s="18">
        <f t="shared" si="611"/>
        <v>1210.0000000000002</v>
      </c>
      <c r="AS76" s="18">
        <f t="shared" si="611"/>
        <v>1210.0000000000002</v>
      </c>
      <c r="AT76" s="18">
        <f t="shared" si="611"/>
        <v>1210.0000000000002</v>
      </c>
      <c r="AU76" s="73">
        <f>AH76*(1+AU77)</f>
        <v>14520.000000000004</v>
      </c>
      <c r="AV76" s="18">
        <f t="shared" ref="AV76:BG76" si="612">$BH76/12</f>
        <v>1331.0000000000005</v>
      </c>
      <c r="AW76" s="18">
        <f t="shared" si="612"/>
        <v>1331.0000000000005</v>
      </c>
      <c r="AX76" s="18">
        <f t="shared" si="612"/>
        <v>1331.0000000000005</v>
      </c>
      <c r="AY76" s="18">
        <f t="shared" si="612"/>
        <v>1331.0000000000005</v>
      </c>
      <c r="AZ76" s="18">
        <f t="shared" si="612"/>
        <v>1331.0000000000005</v>
      </c>
      <c r="BA76" s="18">
        <f t="shared" si="612"/>
        <v>1331.0000000000005</v>
      </c>
      <c r="BB76" s="18">
        <f t="shared" si="612"/>
        <v>1331.0000000000005</v>
      </c>
      <c r="BC76" s="18">
        <f t="shared" si="612"/>
        <v>1331.0000000000005</v>
      </c>
      <c r="BD76" s="18">
        <f t="shared" si="612"/>
        <v>1331.0000000000005</v>
      </c>
      <c r="BE76" s="18">
        <f t="shared" si="612"/>
        <v>1331.0000000000005</v>
      </c>
      <c r="BF76" s="18">
        <f t="shared" si="612"/>
        <v>1331.0000000000005</v>
      </c>
      <c r="BG76" s="18">
        <f t="shared" si="612"/>
        <v>1331.0000000000005</v>
      </c>
      <c r="BH76" s="73">
        <f>AU76*(1+BH77)</f>
        <v>15972.000000000005</v>
      </c>
      <c r="BI76" s="18">
        <f t="shared" ref="BI76:BT76" si="613">$BU76/12</f>
        <v>1464.1000000000006</v>
      </c>
      <c r="BJ76" s="18">
        <f t="shared" si="613"/>
        <v>1464.1000000000006</v>
      </c>
      <c r="BK76" s="18">
        <f t="shared" si="613"/>
        <v>1464.1000000000006</v>
      </c>
      <c r="BL76" s="18">
        <f t="shared" si="613"/>
        <v>1464.1000000000006</v>
      </c>
      <c r="BM76" s="18">
        <f t="shared" si="613"/>
        <v>1464.1000000000006</v>
      </c>
      <c r="BN76" s="18">
        <f t="shared" si="613"/>
        <v>1464.1000000000006</v>
      </c>
      <c r="BO76" s="18">
        <f t="shared" si="613"/>
        <v>1464.1000000000006</v>
      </c>
      <c r="BP76" s="18">
        <f t="shared" si="613"/>
        <v>1464.1000000000006</v>
      </c>
      <c r="BQ76" s="18">
        <f t="shared" si="613"/>
        <v>1464.1000000000006</v>
      </c>
      <c r="BR76" s="18">
        <f t="shared" si="613"/>
        <v>1464.1000000000006</v>
      </c>
      <c r="BS76" s="18">
        <f t="shared" si="613"/>
        <v>1464.1000000000006</v>
      </c>
      <c r="BT76" s="18">
        <f t="shared" si="613"/>
        <v>1464.1000000000006</v>
      </c>
      <c r="BU76" s="73">
        <f>BH76*(1+BU77)</f>
        <v>17569.200000000008</v>
      </c>
    </row>
    <row r="77" spans="1:73" s="51" customFormat="1" ht="20.25" customHeight="1">
      <c r="A77" s="576"/>
      <c r="B77" s="582" t="s">
        <v>9</v>
      </c>
      <c r="C77" s="583" t="s">
        <v>7</v>
      </c>
      <c r="D77" s="594"/>
      <c r="E77" s="595"/>
      <c r="F77" s="595"/>
      <c r="G77" s="595"/>
      <c r="H77" s="596"/>
      <c r="I77" s="597"/>
      <c r="J77" s="597"/>
      <c r="K77" s="597"/>
      <c r="L77" s="597"/>
      <c r="M77" s="597"/>
      <c r="N77" s="597"/>
      <c r="O77" s="597"/>
      <c r="P77" s="597"/>
      <c r="Q77" s="597"/>
      <c r="R77" s="597"/>
      <c r="S77" s="597"/>
      <c r="T77" s="597"/>
      <c r="U77" s="596"/>
      <c r="V77" s="598"/>
      <c r="W77" s="598"/>
      <c r="X77" s="598"/>
      <c r="Y77" s="598"/>
      <c r="Z77" s="598"/>
      <c r="AA77" s="598"/>
      <c r="AB77" s="598"/>
      <c r="AC77" s="598"/>
      <c r="AD77" s="598"/>
      <c r="AE77" s="598"/>
      <c r="AF77" s="598"/>
      <c r="AG77" s="598"/>
      <c r="AH77" s="599">
        <v>0.1</v>
      </c>
      <c r="AI77" s="597"/>
      <c r="AJ77" s="597"/>
      <c r="AK77" s="597"/>
      <c r="AL77" s="597"/>
      <c r="AM77" s="597"/>
      <c r="AN77" s="597"/>
      <c r="AO77" s="597"/>
      <c r="AP77" s="597"/>
      <c r="AQ77" s="597"/>
      <c r="AR77" s="597"/>
      <c r="AS77" s="597"/>
      <c r="AT77" s="597"/>
      <c r="AU77" s="600">
        <f>AH77</f>
        <v>0.1</v>
      </c>
      <c r="AV77" s="597"/>
      <c r="AW77" s="597"/>
      <c r="AX77" s="597"/>
      <c r="AY77" s="597"/>
      <c r="AZ77" s="597"/>
      <c r="BA77" s="597"/>
      <c r="BB77" s="597"/>
      <c r="BC77" s="597"/>
      <c r="BD77" s="597"/>
      <c r="BE77" s="597"/>
      <c r="BF77" s="597"/>
      <c r="BG77" s="597"/>
      <c r="BH77" s="596">
        <f>AU77</f>
        <v>0.1</v>
      </c>
      <c r="BI77" s="597"/>
      <c r="BJ77" s="597"/>
      <c r="BK77" s="597"/>
      <c r="BL77" s="597"/>
      <c r="BM77" s="597"/>
      <c r="BN77" s="597"/>
      <c r="BO77" s="597"/>
      <c r="BP77" s="597"/>
      <c r="BQ77" s="597"/>
      <c r="BR77" s="597"/>
      <c r="BS77" s="597"/>
      <c r="BT77" s="597"/>
      <c r="BU77" s="596">
        <f>BH77</f>
        <v>0.1</v>
      </c>
    </row>
    <row r="78" spans="1:73" ht="21" customHeight="1">
      <c r="B78" s="581"/>
      <c r="E78" s="59"/>
      <c r="H78" s="71"/>
      <c r="U78" s="71"/>
      <c r="AH78" s="71"/>
      <c r="AU78" s="71"/>
      <c r="BH78" s="71"/>
      <c r="BU78" s="71"/>
    </row>
    <row r="79" spans="1:73" ht="20.25" customHeight="1">
      <c r="A79" s="571" t="s">
        <v>254</v>
      </c>
      <c r="B79" s="11" t="s">
        <v>248</v>
      </c>
      <c r="C79" s="17" t="s">
        <v>8</v>
      </c>
      <c r="D79" s="17"/>
      <c r="E79" s="12">
        <v>1000</v>
      </c>
      <c r="F79" s="18">
        <f>E79</f>
        <v>1000</v>
      </c>
      <c r="G79" s="18">
        <f>F79</f>
        <v>1000</v>
      </c>
      <c r="H79" s="73">
        <f>SUM(E79:G79)</f>
        <v>3000</v>
      </c>
      <c r="I79" s="11">
        <f>G79</f>
        <v>1000</v>
      </c>
      <c r="J79" s="11">
        <f>I79</f>
        <v>1000</v>
      </c>
      <c r="K79" s="11">
        <f t="shared" ref="K79" si="614">J79</f>
        <v>1000</v>
      </c>
      <c r="L79" s="11">
        <f t="shared" ref="L79" si="615">K79</f>
        <v>1000</v>
      </c>
      <c r="M79" s="11">
        <f t="shared" ref="M79" si="616">L79</f>
        <v>1000</v>
      </c>
      <c r="N79" s="11">
        <f t="shared" ref="N79" si="617">M79</f>
        <v>1000</v>
      </c>
      <c r="O79" s="11">
        <f t="shared" ref="O79" si="618">N79</f>
        <v>1000</v>
      </c>
      <c r="P79" s="11">
        <f t="shared" ref="P79" si="619">O79</f>
        <v>1000</v>
      </c>
      <c r="Q79" s="11">
        <f t="shared" ref="Q79" si="620">P79</f>
        <v>1000</v>
      </c>
      <c r="R79" s="11">
        <f t="shared" ref="R79" si="621">Q79</f>
        <v>1000</v>
      </c>
      <c r="S79" s="11">
        <f t="shared" ref="S79" si="622">R79</f>
        <v>1000</v>
      </c>
      <c r="T79" s="11">
        <f t="shared" ref="T79" si="623">S79</f>
        <v>1000</v>
      </c>
      <c r="U79" s="93">
        <f>SUM(I79:T79)</f>
        <v>12000</v>
      </c>
      <c r="V79" s="18">
        <f t="shared" ref="V79:AG79" si="624">$AH79/12</f>
        <v>1100.0000000000002</v>
      </c>
      <c r="W79" s="18">
        <f t="shared" si="624"/>
        <v>1100.0000000000002</v>
      </c>
      <c r="X79" s="18">
        <f t="shared" si="624"/>
        <v>1100.0000000000002</v>
      </c>
      <c r="Y79" s="18">
        <f t="shared" si="624"/>
        <v>1100.0000000000002</v>
      </c>
      <c r="Z79" s="18">
        <f t="shared" si="624"/>
        <v>1100.0000000000002</v>
      </c>
      <c r="AA79" s="18">
        <f t="shared" si="624"/>
        <v>1100.0000000000002</v>
      </c>
      <c r="AB79" s="18">
        <f t="shared" si="624"/>
        <v>1100.0000000000002</v>
      </c>
      <c r="AC79" s="18">
        <f t="shared" si="624"/>
        <v>1100.0000000000002</v>
      </c>
      <c r="AD79" s="18">
        <f t="shared" si="624"/>
        <v>1100.0000000000002</v>
      </c>
      <c r="AE79" s="18">
        <f t="shared" si="624"/>
        <v>1100.0000000000002</v>
      </c>
      <c r="AF79" s="18">
        <f t="shared" si="624"/>
        <v>1100.0000000000002</v>
      </c>
      <c r="AG79" s="18">
        <f t="shared" si="624"/>
        <v>1100.0000000000002</v>
      </c>
      <c r="AH79" s="73">
        <f>U79*(1+AH80)</f>
        <v>13200.000000000002</v>
      </c>
      <c r="AI79" s="18">
        <f t="shared" ref="AI79:AT79" si="625">$AU79/12</f>
        <v>1210.0000000000002</v>
      </c>
      <c r="AJ79" s="18">
        <f t="shared" si="625"/>
        <v>1210.0000000000002</v>
      </c>
      <c r="AK79" s="18">
        <f t="shared" si="625"/>
        <v>1210.0000000000002</v>
      </c>
      <c r="AL79" s="18">
        <f t="shared" si="625"/>
        <v>1210.0000000000002</v>
      </c>
      <c r="AM79" s="18">
        <f t="shared" si="625"/>
        <v>1210.0000000000002</v>
      </c>
      <c r="AN79" s="18">
        <f t="shared" si="625"/>
        <v>1210.0000000000002</v>
      </c>
      <c r="AO79" s="18">
        <f t="shared" si="625"/>
        <v>1210.0000000000002</v>
      </c>
      <c r="AP79" s="18">
        <f t="shared" si="625"/>
        <v>1210.0000000000002</v>
      </c>
      <c r="AQ79" s="18">
        <f t="shared" si="625"/>
        <v>1210.0000000000002</v>
      </c>
      <c r="AR79" s="18">
        <f t="shared" si="625"/>
        <v>1210.0000000000002</v>
      </c>
      <c r="AS79" s="18">
        <f t="shared" si="625"/>
        <v>1210.0000000000002</v>
      </c>
      <c r="AT79" s="18">
        <f t="shared" si="625"/>
        <v>1210.0000000000002</v>
      </c>
      <c r="AU79" s="73">
        <f>AH79*(1+AU80)</f>
        <v>14520.000000000004</v>
      </c>
      <c r="AV79" s="18">
        <f t="shared" ref="AV79:BG79" si="626">$BH79/12</f>
        <v>1331.0000000000005</v>
      </c>
      <c r="AW79" s="18">
        <f t="shared" si="626"/>
        <v>1331.0000000000005</v>
      </c>
      <c r="AX79" s="18">
        <f t="shared" si="626"/>
        <v>1331.0000000000005</v>
      </c>
      <c r="AY79" s="18">
        <f t="shared" si="626"/>
        <v>1331.0000000000005</v>
      </c>
      <c r="AZ79" s="18">
        <f t="shared" si="626"/>
        <v>1331.0000000000005</v>
      </c>
      <c r="BA79" s="18">
        <f t="shared" si="626"/>
        <v>1331.0000000000005</v>
      </c>
      <c r="BB79" s="18">
        <f t="shared" si="626"/>
        <v>1331.0000000000005</v>
      </c>
      <c r="BC79" s="18">
        <f t="shared" si="626"/>
        <v>1331.0000000000005</v>
      </c>
      <c r="BD79" s="18">
        <f t="shared" si="626"/>
        <v>1331.0000000000005</v>
      </c>
      <c r="BE79" s="18">
        <f t="shared" si="626"/>
        <v>1331.0000000000005</v>
      </c>
      <c r="BF79" s="18">
        <f t="shared" si="626"/>
        <v>1331.0000000000005</v>
      </c>
      <c r="BG79" s="18">
        <f t="shared" si="626"/>
        <v>1331.0000000000005</v>
      </c>
      <c r="BH79" s="73">
        <f>AU79*(1+BH80)</f>
        <v>15972.000000000005</v>
      </c>
      <c r="BI79" s="18">
        <f t="shared" ref="BI79:BT79" si="627">$BU79/12</f>
        <v>1464.1000000000006</v>
      </c>
      <c r="BJ79" s="18">
        <f t="shared" si="627"/>
        <v>1464.1000000000006</v>
      </c>
      <c r="BK79" s="18">
        <f t="shared" si="627"/>
        <v>1464.1000000000006</v>
      </c>
      <c r="BL79" s="18">
        <f t="shared" si="627"/>
        <v>1464.1000000000006</v>
      </c>
      <c r="BM79" s="18">
        <f t="shared" si="627"/>
        <v>1464.1000000000006</v>
      </c>
      <c r="BN79" s="18">
        <f t="shared" si="627"/>
        <v>1464.1000000000006</v>
      </c>
      <c r="BO79" s="18">
        <f t="shared" si="627"/>
        <v>1464.1000000000006</v>
      </c>
      <c r="BP79" s="18">
        <f t="shared" si="627"/>
        <v>1464.1000000000006</v>
      </c>
      <c r="BQ79" s="18">
        <f t="shared" si="627"/>
        <v>1464.1000000000006</v>
      </c>
      <c r="BR79" s="18">
        <f t="shared" si="627"/>
        <v>1464.1000000000006</v>
      </c>
      <c r="BS79" s="18">
        <f t="shared" si="627"/>
        <v>1464.1000000000006</v>
      </c>
      <c r="BT79" s="18">
        <f t="shared" si="627"/>
        <v>1464.1000000000006</v>
      </c>
      <c r="BU79" s="73">
        <f>BH79*(1+BU80)</f>
        <v>17569.200000000008</v>
      </c>
    </row>
    <row r="80" spans="1:73" s="51" customFormat="1" ht="20.25" customHeight="1">
      <c r="A80" s="576"/>
      <c r="B80" s="582" t="s">
        <v>9</v>
      </c>
      <c r="C80" s="583" t="s">
        <v>7</v>
      </c>
      <c r="D80" s="594"/>
      <c r="E80" s="595"/>
      <c r="F80" s="595"/>
      <c r="G80" s="595"/>
      <c r="H80" s="596"/>
      <c r="I80" s="597"/>
      <c r="J80" s="597"/>
      <c r="K80" s="597"/>
      <c r="L80" s="597"/>
      <c r="M80" s="597"/>
      <c r="N80" s="597"/>
      <c r="O80" s="597"/>
      <c r="P80" s="597"/>
      <c r="Q80" s="597"/>
      <c r="R80" s="597"/>
      <c r="S80" s="597"/>
      <c r="T80" s="597"/>
      <c r="U80" s="596"/>
      <c r="V80" s="598"/>
      <c r="W80" s="598"/>
      <c r="X80" s="598"/>
      <c r="Y80" s="598"/>
      <c r="Z80" s="598"/>
      <c r="AA80" s="598"/>
      <c r="AB80" s="598"/>
      <c r="AC80" s="598"/>
      <c r="AD80" s="598"/>
      <c r="AE80" s="598"/>
      <c r="AF80" s="598"/>
      <c r="AG80" s="598"/>
      <c r="AH80" s="599">
        <v>0.1</v>
      </c>
      <c r="AI80" s="597"/>
      <c r="AJ80" s="597"/>
      <c r="AK80" s="597"/>
      <c r="AL80" s="597"/>
      <c r="AM80" s="597"/>
      <c r="AN80" s="597"/>
      <c r="AO80" s="597"/>
      <c r="AP80" s="597"/>
      <c r="AQ80" s="597"/>
      <c r="AR80" s="597"/>
      <c r="AS80" s="597"/>
      <c r="AT80" s="597"/>
      <c r="AU80" s="600">
        <f>AH80</f>
        <v>0.1</v>
      </c>
      <c r="AV80" s="597"/>
      <c r="AW80" s="597"/>
      <c r="AX80" s="597"/>
      <c r="AY80" s="597"/>
      <c r="AZ80" s="597"/>
      <c r="BA80" s="597"/>
      <c r="BB80" s="597"/>
      <c r="BC80" s="597"/>
      <c r="BD80" s="597"/>
      <c r="BE80" s="597"/>
      <c r="BF80" s="597"/>
      <c r="BG80" s="597"/>
      <c r="BH80" s="596">
        <f>AU80</f>
        <v>0.1</v>
      </c>
      <c r="BI80" s="597"/>
      <c r="BJ80" s="597"/>
      <c r="BK80" s="597"/>
      <c r="BL80" s="597"/>
      <c r="BM80" s="597"/>
      <c r="BN80" s="597"/>
      <c r="BO80" s="597"/>
      <c r="BP80" s="597"/>
      <c r="BQ80" s="597"/>
      <c r="BR80" s="597"/>
      <c r="BS80" s="597"/>
      <c r="BT80" s="597"/>
      <c r="BU80" s="596">
        <f>BH80</f>
        <v>0.1</v>
      </c>
    </row>
    <row r="81" spans="1:73" ht="21" customHeight="1">
      <c r="E81" s="59"/>
      <c r="H81" s="71"/>
      <c r="U81" s="71"/>
      <c r="AH81" s="71"/>
      <c r="AU81" s="71"/>
      <c r="BH81" s="71"/>
      <c r="BU81" s="71"/>
    </row>
    <row r="82" spans="1:73" ht="21" customHeight="1">
      <c r="B82" s="581" t="s">
        <v>43</v>
      </c>
      <c r="E82" s="59"/>
      <c r="H82" s="71"/>
      <c r="U82" s="71"/>
      <c r="AH82" s="71"/>
      <c r="AU82" s="71"/>
      <c r="BH82" s="71"/>
      <c r="BU82" s="71"/>
    </row>
    <row r="83" spans="1:73" ht="21" customHeight="1">
      <c r="A83" s="571" t="s">
        <v>209</v>
      </c>
      <c r="B83" s="11" t="s">
        <v>238</v>
      </c>
      <c r="C83" s="17" t="s">
        <v>7</v>
      </c>
      <c r="D83" s="17"/>
      <c r="E83" s="19">
        <v>0.05</v>
      </c>
      <c r="F83" s="20">
        <f>E83</f>
        <v>0.05</v>
      </c>
      <c r="G83" s="20">
        <f t="shared" ref="G83:BR85" si="628">F83</f>
        <v>0.05</v>
      </c>
      <c r="H83" s="88">
        <f t="shared" si="628"/>
        <v>0.05</v>
      </c>
      <c r="I83" s="20">
        <f t="shared" si="628"/>
        <v>0.05</v>
      </c>
      <c r="J83" s="20">
        <f t="shared" si="628"/>
        <v>0.05</v>
      </c>
      <c r="K83" s="20">
        <f t="shared" si="628"/>
        <v>0.05</v>
      </c>
      <c r="L83" s="20">
        <f t="shared" si="628"/>
        <v>0.05</v>
      </c>
      <c r="M83" s="20">
        <f t="shared" si="628"/>
        <v>0.05</v>
      </c>
      <c r="N83" s="20">
        <f t="shared" si="628"/>
        <v>0.05</v>
      </c>
      <c r="O83" s="20">
        <f t="shared" si="628"/>
        <v>0.05</v>
      </c>
      <c r="P83" s="20">
        <f t="shared" si="628"/>
        <v>0.05</v>
      </c>
      <c r="Q83" s="20">
        <f t="shared" si="628"/>
        <v>0.05</v>
      </c>
      <c r="R83" s="20">
        <f t="shared" si="628"/>
        <v>0.05</v>
      </c>
      <c r="S83" s="20">
        <f t="shared" si="628"/>
        <v>0.05</v>
      </c>
      <c r="T83" s="20">
        <f t="shared" si="628"/>
        <v>0.05</v>
      </c>
      <c r="U83" s="88">
        <f t="shared" si="628"/>
        <v>0.05</v>
      </c>
      <c r="V83" s="20">
        <f t="shared" si="628"/>
        <v>0.05</v>
      </c>
      <c r="W83" s="20">
        <f t="shared" si="628"/>
        <v>0.05</v>
      </c>
      <c r="X83" s="20">
        <f t="shared" si="628"/>
        <v>0.05</v>
      </c>
      <c r="Y83" s="20">
        <f t="shared" si="628"/>
        <v>0.05</v>
      </c>
      <c r="Z83" s="20">
        <f t="shared" si="628"/>
        <v>0.05</v>
      </c>
      <c r="AA83" s="20">
        <f t="shared" si="628"/>
        <v>0.05</v>
      </c>
      <c r="AB83" s="20">
        <f t="shared" si="628"/>
        <v>0.05</v>
      </c>
      <c r="AC83" s="20">
        <f t="shared" si="628"/>
        <v>0.05</v>
      </c>
      <c r="AD83" s="20">
        <f t="shared" si="628"/>
        <v>0.05</v>
      </c>
      <c r="AE83" s="20">
        <f t="shared" si="628"/>
        <v>0.05</v>
      </c>
      <c r="AF83" s="20">
        <f t="shared" si="628"/>
        <v>0.05</v>
      </c>
      <c r="AG83" s="20">
        <f t="shared" si="628"/>
        <v>0.05</v>
      </c>
      <c r="AH83" s="88">
        <f t="shared" si="628"/>
        <v>0.05</v>
      </c>
      <c r="AI83" s="20">
        <f t="shared" si="628"/>
        <v>0.05</v>
      </c>
      <c r="AJ83" s="20">
        <f t="shared" si="628"/>
        <v>0.05</v>
      </c>
      <c r="AK83" s="20">
        <f t="shared" si="628"/>
        <v>0.05</v>
      </c>
      <c r="AL83" s="20">
        <f t="shared" si="628"/>
        <v>0.05</v>
      </c>
      <c r="AM83" s="20">
        <f t="shared" si="628"/>
        <v>0.05</v>
      </c>
      <c r="AN83" s="20">
        <f t="shared" si="628"/>
        <v>0.05</v>
      </c>
      <c r="AO83" s="20">
        <f t="shared" si="628"/>
        <v>0.05</v>
      </c>
      <c r="AP83" s="20">
        <f t="shared" si="628"/>
        <v>0.05</v>
      </c>
      <c r="AQ83" s="20">
        <f t="shared" si="628"/>
        <v>0.05</v>
      </c>
      <c r="AR83" s="20">
        <f t="shared" si="628"/>
        <v>0.05</v>
      </c>
      <c r="AS83" s="20">
        <f t="shared" si="628"/>
        <v>0.05</v>
      </c>
      <c r="AT83" s="20">
        <f t="shared" si="628"/>
        <v>0.05</v>
      </c>
      <c r="AU83" s="88">
        <f t="shared" si="628"/>
        <v>0.05</v>
      </c>
      <c r="AV83" s="20">
        <f t="shared" si="628"/>
        <v>0.05</v>
      </c>
      <c r="AW83" s="20">
        <f t="shared" si="628"/>
        <v>0.05</v>
      </c>
      <c r="AX83" s="20">
        <f t="shared" si="628"/>
        <v>0.05</v>
      </c>
      <c r="AY83" s="20">
        <f t="shared" si="628"/>
        <v>0.05</v>
      </c>
      <c r="AZ83" s="20">
        <f t="shared" si="628"/>
        <v>0.05</v>
      </c>
      <c r="BA83" s="20">
        <f t="shared" si="628"/>
        <v>0.05</v>
      </c>
      <c r="BB83" s="20">
        <f t="shared" si="628"/>
        <v>0.05</v>
      </c>
      <c r="BC83" s="20">
        <f t="shared" si="628"/>
        <v>0.05</v>
      </c>
      <c r="BD83" s="20">
        <f t="shared" si="628"/>
        <v>0.05</v>
      </c>
      <c r="BE83" s="20">
        <f t="shared" si="628"/>
        <v>0.05</v>
      </c>
      <c r="BF83" s="20">
        <f t="shared" si="628"/>
        <v>0.05</v>
      </c>
      <c r="BG83" s="20">
        <f t="shared" si="628"/>
        <v>0.05</v>
      </c>
      <c r="BH83" s="88">
        <f t="shared" si="628"/>
        <v>0.05</v>
      </c>
      <c r="BI83" s="20">
        <f t="shared" si="628"/>
        <v>0.05</v>
      </c>
      <c r="BJ83" s="20">
        <f t="shared" si="628"/>
        <v>0.05</v>
      </c>
      <c r="BK83" s="20">
        <f t="shared" si="628"/>
        <v>0.05</v>
      </c>
      <c r="BL83" s="20">
        <f t="shared" si="628"/>
        <v>0.05</v>
      </c>
      <c r="BM83" s="20">
        <f t="shared" si="628"/>
        <v>0.05</v>
      </c>
      <c r="BN83" s="20">
        <f t="shared" si="628"/>
        <v>0.05</v>
      </c>
      <c r="BO83" s="20">
        <f t="shared" si="628"/>
        <v>0.05</v>
      </c>
      <c r="BP83" s="20">
        <f t="shared" si="628"/>
        <v>0.05</v>
      </c>
      <c r="BQ83" s="20">
        <f t="shared" si="628"/>
        <v>0.05</v>
      </c>
      <c r="BR83" s="20">
        <f t="shared" si="628"/>
        <v>0.05</v>
      </c>
      <c r="BS83" s="20">
        <f t="shared" ref="BS83:BU85" si="629">BR83</f>
        <v>0.05</v>
      </c>
      <c r="BT83" s="20">
        <f t="shared" si="629"/>
        <v>0.05</v>
      </c>
      <c r="BU83" s="88">
        <f t="shared" si="629"/>
        <v>0.05</v>
      </c>
    </row>
    <row r="84" spans="1:73" ht="21" customHeight="1">
      <c r="B84" s="11"/>
      <c r="C84" s="17"/>
      <c r="D84" s="17"/>
      <c r="E84" s="19"/>
      <c r="F84" s="20"/>
      <c r="G84" s="20"/>
      <c r="H84" s="88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88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88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88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88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88"/>
    </row>
    <row r="85" spans="1:73" ht="21" customHeight="1">
      <c r="A85" s="571" t="s">
        <v>210</v>
      </c>
      <c r="B85" s="11" t="s">
        <v>239</v>
      </c>
      <c r="C85" s="17" t="s">
        <v>7</v>
      </c>
      <c r="D85" s="17"/>
      <c r="E85" s="19">
        <v>0.05</v>
      </c>
      <c r="F85" s="20">
        <f>E85</f>
        <v>0.05</v>
      </c>
      <c r="G85" s="20">
        <f t="shared" si="628"/>
        <v>0.05</v>
      </c>
      <c r="H85" s="88">
        <f t="shared" si="628"/>
        <v>0.05</v>
      </c>
      <c r="I85" s="20">
        <f t="shared" si="628"/>
        <v>0.05</v>
      </c>
      <c r="J85" s="20">
        <f t="shared" si="628"/>
        <v>0.05</v>
      </c>
      <c r="K85" s="20">
        <f t="shared" si="628"/>
        <v>0.05</v>
      </c>
      <c r="L85" s="20">
        <f t="shared" si="628"/>
        <v>0.05</v>
      </c>
      <c r="M85" s="20">
        <f t="shared" si="628"/>
        <v>0.05</v>
      </c>
      <c r="N85" s="20">
        <f t="shared" si="628"/>
        <v>0.05</v>
      </c>
      <c r="O85" s="20">
        <f t="shared" si="628"/>
        <v>0.05</v>
      </c>
      <c r="P85" s="20">
        <f t="shared" si="628"/>
        <v>0.05</v>
      </c>
      <c r="Q85" s="20">
        <f t="shared" si="628"/>
        <v>0.05</v>
      </c>
      <c r="R85" s="20">
        <f t="shared" si="628"/>
        <v>0.05</v>
      </c>
      <c r="S85" s="20">
        <f t="shared" si="628"/>
        <v>0.05</v>
      </c>
      <c r="T85" s="20">
        <f t="shared" si="628"/>
        <v>0.05</v>
      </c>
      <c r="U85" s="88">
        <f t="shared" si="628"/>
        <v>0.05</v>
      </c>
      <c r="V85" s="20">
        <f t="shared" si="628"/>
        <v>0.05</v>
      </c>
      <c r="W85" s="20">
        <f t="shared" si="628"/>
        <v>0.05</v>
      </c>
      <c r="X85" s="20">
        <f t="shared" si="628"/>
        <v>0.05</v>
      </c>
      <c r="Y85" s="20">
        <f t="shared" si="628"/>
        <v>0.05</v>
      </c>
      <c r="Z85" s="20">
        <f t="shared" si="628"/>
        <v>0.05</v>
      </c>
      <c r="AA85" s="20">
        <f t="shared" si="628"/>
        <v>0.05</v>
      </c>
      <c r="AB85" s="20">
        <f t="shared" si="628"/>
        <v>0.05</v>
      </c>
      <c r="AC85" s="20">
        <f t="shared" si="628"/>
        <v>0.05</v>
      </c>
      <c r="AD85" s="20">
        <f t="shared" si="628"/>
        <v>0.05</v>
      </c>
      <c r="AE85" s="20">
        <f t="shared" si="628"/>
        <v>0.05</v>
      </c>
      <c r="AF85" s="20">
        <f t="shared" si="628"/>
        <v>0.05</v>
      </c>
      <c r="AG85" s="20">
        <f t="shared" si="628"/>
        <v>0.05</v>
      </c>
      <c r="AH85" s="88">
        <f t="shared" si="628"/>
        <v>0.05</v>
      </c>
      <c r="AI85" s="20">
        <f t="shared" si="628"/>
        <v>0.05</v>
      </c>
      <c r="AJ85" s="20">
        <f t="shared" si="628"/>
        <v>0.05</v>
      </c>
      <c r="AK85" s="20">
        <f t="shared" si="628"/>
        <v>0.05</v>
      </c>
      <c r="AL85" s="20">
        <f t="shared" si="628"/>
        <v>0.05</v>
      </c>
      <c r="AM85" s="20">
        <f t="shared" si="628"/>
        <v>0.05</v>
      </c>
      <c r="AN85" s="20">
        <f t="shared" si="628"/>
        <v>0.05</v>
      </c>
      <c r="AO85" s="20">
        <f t="shared" si="628"/>
        <v>0.05</v>
      </c>
      <c r="AP85" s="20">
        <f t="shared" si="628"/>
        <v>0.05</v>
      </c>
      <c r="AQ85" s="20">
        <f t="shared" si="628"/>
        <v>0.05</v>
      </c>
      <c r="AR85" s="20">
        <f t="shared" si="628"/>
        <v>0.05</v>
      </c>
      <c r="AS85" s="20">
        <f t="shared" si="628"/>
        <v>0.05</v>
      </c>
      <c r="AT85" s="20">
        <f t="shared" si="628"/>
        <v>0.05</v>
      </c>
      <c r="AU85" s="88">
        <f t="shared" si="628"/>
        <v>0.05</v>
      </c>
      <c r="AV85" s="20">
        <f t="shared" si="628"/>
        <v>0.05</v>
      </c>
      <c r="AW85" s="20">
        <f t="shared" si="628"/>
        <v>0.05</v>
      </c>
      <c r="AX85" s="20">
        <f t="shared" si="628"/>
        <v>0.05</v>
      </c>
      <c r="AY85" s="20">
        <f t="shared" si="628"/>
        <v>0.05</v>
      </c>
      <c r="AZ85" s="20">
        <f t="shared" si="628"/>
        <v>0.05</v>
      </c>
      <c r="BA85" s="20">
        <f t="shared" si="628"/>
        <v>0.05</v>
      </c>
      <c r="BB85" s="20">
        <f t="shared" si="628"/>
        <v>0.05</v>
      </c>
      <c r="BC85" s="20">
        <f t="shared" si="628"/>
        <v>0.05</v>
      </c>
      <c r="BD85" s="20">
        <f t="shared" si="628"/>
        <v>0.05</v>
      </c>
      <c r="BE85" s="20">
        <f t="shared" si="628"/>
        <v>0.05</v>
      </c>
      <c r="BF85" s="20">
        <f t="shared" si="628"/>
        <v>0.05</v>
      </c>
      <c r="BG85" s="20">
        <f t="shared" si="628"/>
        <v>0.05</v>
      </c>
      <c r="BH85" s="88">
        <f t="shared" si="628"/>
        <v>0.05</v>
      </c>
      <c r="BI85" s="20">
        <f t="shared" si="628"/>
        <v>0.05</v>
      </c>
      <c r="BJ85" s="20">
        <f t="shared" si="628"/>
        <v>0.05</v>
      </c>
      <c r="BK85" s="20">
        <f t="shared" si="628"/>
        <v>0.05</v>
      </c>
      <c r="BL85" s="20">
        <f t="shared" si="628"/>
        <v>0.05</v>
      </c>
      <c r="BM85" s="20">
        <f t="shared" si="628"/>
        <v>0.05</v>
      </c>
      <c r="BN85" s="20">
        <f t="shared" si="628"/>
        <v>0.05</v>
      </c>
      <c r="BO85" s="20">
        <f t="shared" si="628"/>
        <v>0.05</v>
      </c>
      <c r="BP85" s="20">
        <f t="shared" si="628"/>
        <v>0.05</v>
      </c>
      <c r="BQ85" s="20">
        <f t="shared" si="628"/>
        <v>0.05</v>
      </c>
      <c r="BR85" s="20">
        <f t="shared" si="628"/>
        <v>0.05</v>
      </c>
      <c r="BS85" s="20">
        <f t="shared" si="629"/>
        <v>0.05</v>
      </c>
      <c r="BT85" s="20">
        <f t="shared" si="629"/>
        <v>0.05</v>
      </c>
      <c r="BU85" s="88">
        <f t="shared" si="629"/>
        <v>0.05</v>
      </c>
    </row>
    <row r="86" spans="1:73" ht="21" customHeight="1">
      <c r="B86" s="581"/>
      <c r="E86" s="59"/>
      <c r="H86" s="71"/>
      <c r="U86" s="71"/>
      <c r="AH86" s="71"/>
      <c r="AU86" s="71"/>
      <c r="BH86" s="71"/>
      <c r="BU86" s="71"/>
    </row>
    <row r="87" spans="1:73" ht="20.25" customHeight="1">
      <c r="A87" s="571" t="s">
        <v>211</v>
      </c>
      <c r="B87" s="24" t="s">
        <v>220</v>
      </c>
      <c r="C87" s="25" t="s">
        <v>8</v>
      </c>
      <c r="D87" s="25"/>
      <c r="E87" s="60">
        <f>65000/12</f>
        <v>5416.666666666667</v>
      </c>
      <c r="F87" s="68">
        <f>E87</f>
        <v>5416.666666666667</v>
      </c>
      <c r="G87" s="68">
        <f>F87</f>
        <v>5416.666666666667</v>
      </c>
      <c r="H87" s="72">
        <f>SUM(E87:G87)</f>
        <v>16250</v>
      </c>
      <c r="I87" s="24">
        <f>G87</f>
        <v>5416.666666666667</v>
      </c>
      <c r="J87" s="24">
        <f>I87</f>
        <v>5416.666666666667</v>
      </c>
      <c r="K87" s="24">
        <f t="shared" ref="K87" si="630">J87</f>
        <v>5416.666666666667</v>
      </c>
      <c r="L87" s="24">
        <f t="shared" ref="L87" si="631">K87</f>
        <v>5416.666666666667</v>
      </c>
      <c r="M87" s="24">
        <f t="shared" ref="M87" si="632">L87</f>
        <v>5416.666666666667</v>
      </c>
      <c r="N87" s="24">
        <f t="shared" ref="N87" si="633">M87</f>
        <v>5416.666666666667</v>
      </c>
      <c r="O87" s="24">
        <f t="shared" ref="O87" si="634">N87</f>
        <v>5416.666666666667</v>
      </c>
      <c r="P87" s="24">
        <f t="shared" ref="P87" si="635">O87</f>
        <v>5416.666666666667</v>
      </c>
      <c r="Q87" s="24">
        <f t="shared" ref="Q87" si="636">P87</f>
        <v>5416.666666666667</v>
      </c>
      <c r="R87" s="24">
        <f t="shared" ref="R87" si="637">Q87</f>
        <v>5416.666666666667</v>
      </c>
      <c r="S87" s="24">
        <f t="shared" ref="S87" si="638">R87</f>
        <v>5416.666666666667</v>
      </c>
      <c r="T87" s="24">
        <f t="shared" ref="T87" si="639">S87</f>
        <v>5416.666666666667</v>
      </c>
      <c r="U87" s="586">
        <f>SUM(I87:T87)</f>
        <v>64999.999999999993</v>
      </c>
      <c r="V87" s="18">
        <f t="shared" ref="V87:AG87" si="640">$AH87/12</f>
        <v>5958.333333333333</v>
      </c>
      <c r="W87" s="18">
        <f t="shared" si="640"/>
        <v>5958.333333333333</v>
      </c>
      <c r="X87" s="18">
        <f t="shared" si="640"/>
        <v>5958.333333333333</v>
      </c>
      <c r="Y87" s="18">
        <f t="shared" si="640"/>
        <v>5958.333333333333</v>
      </c>
      <c r="Z87" s="18">
        <f t="shared" si="640"/>
        <v>5958.333333333333</v>
      </c>
      <c r="AA87" s="18">
        <f t="shared" si="640"/>
        <v>5958.333333333333</v>
      </c>
      <c r="AB87" s="18">
        <f t="shared" si="640"/>
        <v>5958.333333333333</v>
      </c>
      <c r="AC87" s="18">
        <f t="shared" si="640"/>
        <v>5958.333333333333</v>
      </c>
      <c r="AD87" s="18">
        <f t="shared" si="640"/>
        <v>5958.333333333333</v>
      </c>
      <c r="AE87" s="18">
        <f t="shared" si="640"/>
        <v>5958.333333333333</v>
      </c>
      <c r="AF87" s="18">
        <f t="shared" si="640"/>
        <v>5958.333333333333</v>
      </c>
      <c r="AG87" s="18">
        <f t="shared" si="640"/>
        <v>5958.333333333333</v>
      </c>
      <c r="AH87" s="72">
        <f>U87*(1+AH88)</f>
        <v>71500</v>
      </c>
      <c r="AI87" s="18">
        <f t="shared" ref="AI87:AT87" si="641">$AU87/12</f>
        <v>6554.166666666667</v>
      </c>
      <c r="AJ87" s="18">
        <f t="shared" si="641"/>
        <v>6554.166666666667</v>
      </c>
      <c r="AK87" s="18">
        <f t="shared" si="641"/>
        <v>6554.166666666667</v>
      </c>
      <c r="AL87" s="18">
        <f t="shared" si="641"/>
        <v>6554.166666666667</v>
      </c>
      <c r="AM87" s="18">
        <f t="shared" si="641"/>
        <v>6554.166666666667</v>
      </c>
      <c r="AN87" s="18">
        <f t="shared" si="641"/>
        <v>6554.166666666667</v>
      </c>
      <c r="AO87" s="18">
        <f t="shared" si="641"/>
        <v>6554.166666666667</v>
      </c>
      <c r="AP87" s="18">
        <f t="shared" si="641"/>
        <v>6554.166666666667</v>
      </c>
      <c r="AQ87" s="18">
        <f t="shared" si="641"/>
        <v>6554.166666666667</v>
      </c>
      <c r="AR87" s="18">
        <f t="shared" si="641"/>
        <v>6554.166666666667</v>
      </c>
      <c r="AS87" s="18">
        <f t="shared" si="641"/>
        <v>6554.166666666667</v>
      </c>
      <c r="AT87" s="18">
        <f t="shared" si="641"/>
        <v>6554.166666666667</v>
      </c>
      <c r="AU87" s="72">
        <f>AH87*(1+AU88)</f>
        <v>78650</v>
      </c>
      <c r="AV87" s="18">
        <f t="shared" ref="AV87:BG87" si="642">$BH87/12</f>
        <v>7209.583333333333</v>
      </c>
      <c r="AW87" s="18">
        <f t="shared" si="642"/>
        <v>7209.583333333333</v>
      </c>
      <c r="AX87" s="18">
        <f t="shared" si="642"/>
        <v>7209.583333333333</v>
      </c>
      <c r="AY87" s="18">
        <f t="shared" si="642"/>
        <v>7209.583333333333</v>
      </c>
      <c r="AZ87" s="18">
        <f t="shared" si="642"/>
        <v>7209.583333333333</v>
      </c>
      <c r="BA87" s="18">
        <f t="shared" si="642"/>
        <v>7209.583333333333</v>
      </c>
      <c r="BB87" s="18">
        <f t="shared" si="642"/>
        <v>7209.583333333333</v>
      </c>
      <c r="BC87" s="18">
        <f t="shared" si="642"/>
        <v>7209.583333333333</v>
      </c>
      <c r="BD87" s="18">
        <f t="shared" si="642"/>
        <v>7209.583333333333</v>
      </c>
      <c r="BE87" s="18">
        <f t="shared" si="642"/>
        <v>7209.583333333333</v>
      </c>
      <c r="BF87" s="18">
        <f t="shared" si="642"/>
        <v>7209.583333333333</v>
      </c>
      <c r="BG87" s="18">
        <f t="shared" si="642"/>
        <v>7209.583333333333</v>
      </c>
      <c r="BH87" s="72">
        <f>AU87*(1+BH88)</f>
        <v>86515</v>
      </c>
      <c r="BI87" s="18">
        <f t="shared" ref="BI87:BT87" si="643">$BU87/12</f>
        <v>7930.5416666666679</v>
      </c>
      <c r="BJ87" s="18">
        <f t="shared" si="643"/>
        <v>7930.5416666666679</v>
      </c>
      <c r="BK87" s="18">
        <f t="shared" si="643"/>
        <v>7930.5416666666679</v>
      </c>
      <c r="BL87" s="18">
        <f t="shared" si="643"/>
        <v>7930.5416666666679</v>
      </c>
      <c r="BM87" s="18">
        <f t="shared" si="643"/>
        <v>7930.5416666666679</v>
      </c>
      <c r="BN87" s="18">
        <f t="shared" si="643"/>
        <v>7930.5416666666679</v>
      </c>
      <c r="BO87" s="18">
        <f t="shared" si="643"/>
        <v>7930.5416666666679</v>
      </c>
      <c r="BP87" s="18">
        <f t="shared" si="643"/>
        <v>7930.5416666666679</v>
      </c>
      <c r="BQ87" s="18">
        <f t="shared" si="643"/>
        <v>7930.5416666666679</v>
      </c>
      <c r="BR87" s="18">
        <f t="shared" si="643"/>
        <v>7930.5416666666679</v>
      </c>
      <c r="BS87" s="18">
        <f t="shared" si="643"/>
        <v>7930.5416666666679</v>
      </c>
      <c r="BT87" s="18">
        <f t="shared" si="643"/>
        <v>7930.5416666666679</v>
      </c>
      <c r="BU87" s="72">
        <f>BH87*(1+BU88)</f>
        <v>95166.500000000015</v>
      </c>
    </row>
    <row r="88" spans="1:73" s="51" customFormat="1" ht="20.25" customHeight="1">
      <c r="A88" s="576"/>
      <c r="B88" s="62" t="s">
        <v>9</v>
      </c>
      <c r="C88" s="63" t="s">
        <v>7</v>
      </c>
      <c r="D88" s="63"/>
      <c r="E88" s="64"/>
      <c r="F88" s="64"/>
      <c r="G88" s="64"/>
      <c r="H88" s="89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89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580">
        <v>0.1</v>
      </c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587">
        <f>AH88</f>
        <v>0.1</v>
      </c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95">
        <f>AU88</f>
        <v>0.1</v>
      </c>
      <c r="BI88" s="62"/>
      <c r="BJ88" s="62"/>
      <c r="BK88" s="62"/>
      <c r="BL88" s="62"/>
      <c r="BM88" s="62"/>
      <c r="BN88" s="62"/>
      <c r="BO88" s="62"/>
      <c r="BP88" s="62"/>
      <c r="BQ88" s="62"/>
      <c r="BR88" s="62"/>
      <c r="BS88" s="62"/>
      <c r="BT88" s="62"/>
      <c r="BU88" s="95">
        <f>BH88</f>
        <v>0.1</v>
      </c>
    </row>
    <row r="89" spans="1:73" ht="20.25" customHeight="1">
      <c r="A89" s="571" t="s">
        <v>49</v>
      </c>
      <c r="B89" s="11" t="s">
        <v>228</v>
      </c>
      <c r="C89" s="17" t="s">
        <v>186</v>
      </c>
      <c r="D89" s="17"/>
      <c r="E89" s="18">
        <f>E90+D89</f>
        <v>0</v>
      </c>
      <c r="F89" s="18">
        <f t="shared" ref="F89" si="644">F90+E89</f>
        <v>0</v>
      </c>
      <c r="G89" s="18">
        <f t="shared" ref="G89" si="645">G90+F89</f>
        <v>1</v>
      </c>
      <c r="H89" s="73">
        <f>G89</f>
        <v>1</v>
      </c>
      <c r="I89" s="18">
        <f>I90+H89</f>
        <v>1</v>
      </c>
      <c r="J89" s="18">
        <f>J90+I89</f>
        <v>2</v>
      </c>
      <c r="K89" s="18">
        <f t="shared" ref="K89" si="646">K90+J89</f>
        <v>2</v>
      </c>
      <c r="L89" s="18">
        <f t="shared" ref="L89" si="647">L90+K89</f>
        <v>2</v>
      </c>
      <c r="M89" s="18">
        <f t="shared" ref="M89" si="648">M90+L89</f>
        <v>3</v>
      </c>
      <c r="N89" s="18">
        <f t="shared" ref="N89" si="649">N90+M89</f>
        <v>3</v>
      </c>
      <c r="O89" s="18">
        <f t="shared" ref="O89" si="650">O90+N89</f>
        <v>4</v>
      </c>
      <c r="P89" s="18">
        <f t="shared" ref="P89" si="651">P90+O89</f>
        <v>4</v>
      </c>
      <c r="Q89" s="18">
        <f t="shared" ref="Q89" si="652">Q90+P89</f>
        <v>4</v>
      </c>
      <c r="R89" s="18">
        <f t="shared" ref="R89" si="653">R90+Q89</f>
        <v>4</v>
      </c>
      <c r="S89" s="18">
        <f t="shared" ref="S89" si="654">S90+R89</f>
        <v>4</v>
      </c>
      <c r="T89" s="18">
        <f t="shared" ref="T89" si="655">T90+S89</f>
        <v>5</v>
      </c>
      <c r="U89" s="73">
        <f t="shared" ref="U89" si="656">T89</f>
        <v>5</v>
      </c>
      <c r="V89" s="18">
        <f>V90+U89</f>
        <v>5</v>
      </c>
      <c r="W89" s="18">
        <f t="shared" ref="W89" si="657">W90+V89</f>
        <v>5</v>
      </c>
      <c r="X89" s="18">
        <f t="shared" ref="X89" si="658">X90+W89</f>
        <v>5</v>
      </c>
      <c r="Y89" s="18">
        <f t="shared" ref="Y89" si="659">Y90+X89</f>
        <v>5</v>
      </c>
      <c r="Z89" s="18">
        <f t="shared" ref="Z89" si="660">Z90+Y89</f>
        <v>5</v>
      </c>
      <c r="AA89" s="18">
        <f t="shared" ref="AA89" si="661">AA90+Z89</f>
        <v>5</v>
      </c>
      <c r="AB89" s="18">
        <f t="shared" ref="AB89" si="662">AB90+AA89</f>
        <v>5</v>
      </c>
      <c r="AC89" s="18">
        <f t="shared" ref="AC89" si="663">AC90+AB89</f>
        <v>5</v>
      </c>
      <c r="AD89" s="18">
        <f t="shared" ref="AD89" si="664">AD90+AC89</f>
        <v>5</v>
      </c>
      <c r="AE89" s="18">
        <f t="shared" ref="AE89" si="665">AE90+AD89</f>
        <v>5</v>
      </c>
      <c r="AF89" s="18">
        <f t="shared" ref="AF89" si="666">AF90+AE89</f>
        <v>5</v>
      </c>
      <c r="AG89" s="18">
        <f t="shared" ref="AG89" si="667">AG90+AF89</f>
        <v>5</v>
      </c>
      <c r="AH89" s="90">
        <f t="shared" ref="AH89" si="668">AG89</f>
        <v>5</v>
      </c>
      <c r="AI89" s="18">
        <f>AI90+AH89</f>
        <v>5</v>
      </c>
      <c r="AJ89" s="18">
        <f t="shared" ref="AJ89" si="669">AJ90+AI89</f>
        <v>5</v>
      </c>
      <c r="AK89" s="18">
        <f t="shared" ref="AK89" si="670">AK90+AJ89</f>
        <v>5</v>
      </c>
      <c r="AL89" s="18">
        <f t="shared" ref="AL89" si="671">AL90+AK89</f>
        <v>5</v>
      </c>
      <c r="AM89" s="18">
        <f t="shared" ref="AM89" si="672">AM90+AL89</f>
        <v>5</v>
      </c>
      <c r="AN89" s="18">
        <f t="shared" ref="AN89" si="673">AN90+AM89</f>
        <v>5</v>
      </c>
      <c r="AO89" s="18">
        <f t="shared" ref="AO89" si="674">AO90+AN89</f>
        <v>5</v>
      </c>
      <c r="AP89" s="18">
        <f t="shared" ref="AP89" si="675">AP90+AO89</f>
        <v>5</v>
      </c>
      <c r="AQ89" s="18">
        <f t="shared" ref="AQ89" si="676">AQ90+AP89</f>
        <v>5</v>
      </c>
      <c r="AR89" s="18">
        <f t="shared" ref="AR89" si="677">AR90+AQ89</f>
        <v>5</v>
      </c>
      <c r="AS89" s="18">
        <f t="shared" ref="AS89" si="678">AS90+AR89</f>
        <v>5</v>
      </c>
      <c r="AT89" s="18">
        <f t="shared" ref="AT89" si="679">AT90+AS89</f>
        <v>5</v>
      </c>
      <c r="AU89" s="90">
        <f t="shared" ref="AU89" si="680">AT89</f>
        <v>5</v>
      </c>
      <c r="AV89" s="18">
        <f>AV90+AU89</f>
        <v>5</v>
      </c>
      <c r="AW89" s="18">
        <f t="shared" ref="AW89" si="681">AW90+AV89</f>
        <v>5</v>
      </c>
      <c r="AX89" s="18">
        <f t="shared" ref="AX89" si="682">AX90+AW89</f>
        <v>5</v>
      </c>
      <c r="AY89" s="18">
        <f t="shared" ref="AY89" si="683">AY90+AX89</f>
        <v>5</v>
      </c>
      <c r="AZ89" s="18">
        <f t="shared" ref="AZ89" si="684">AZ90+AY89</f>
        <v>5</v>
      </c>
      <c r="BA89" s="18">
        <f t="shared" ref="BA89" si="685">BA90+AZ89</f>
        <v>5</v>
      </c>
      <c r="BB89" s="18">
        <f t="shared" ref="BB89" si="686">BB90+BA89</f>
        <v>5</v>
      </c>
      <c r="BC89" s="18">
        <f t="shared" ref="BC89" si="687">BC90+BB89</f>
        <v>5</v>
      </c>
      <c r="BD89" s="18">
        <f t="shared" ref="BD89" si="688">BD90+BC89</f>
        <v>5</v>
      </c>
      <c r="BE89" s="18">
        <f t="shared" ref="BE89" si="689">BE90+BD89</f>
        <v>5</v>
      </c>
      <c r="BF89" s="18">
        <f t="shared" ref="BF89" si="690">BF90+BE89</f>
        <v>5</v>
      </c>
      <c r="BG89" s="18">
        <f t="shared" ref="BG89" si="691">BG90+BF89</f>
        <v>5</v>
      </c>
      <c r="BH89" s="73">
        <f t="shared" ref="BH89" si="692">BG89</f>
        <v>5</v>
      </c>
      <c r="BI89" s="18">
        <f>BI90+BH89</f>
        <v>5</v>
      </c>
      <c r="BJ89" s="18">
        <f t="shared" ref="BJ89" si="693">BJ90+BI89</f>
        <v>5</v>
      </c>
      <c r="BK89" s="18">
        <f t="shared" ref="BK89" si="694">BK90+BJ89</f>
        <v>5</v>
      </c>
      <c r="BL89" s="18">
        <f t="shared" ref="BL89" si="695">BL90+BK89</f>
        <v>5</v>
      </c>
      <c r="BM89" s="18">
        <f t="shared" ref="BM89" si="696">BM90+BL89</f>
        <v>5</v>
      </c>
      <c r="BN89" s="18">
        <f t="shared" ref="BN89" si="697">BN90+BM89</f>
        <v>5</v>
      </c>
      <c r="BO89" s="18">
        <f t="shared" ref="BO89" si="698">BO90+BN89</f>
        <v>5</v>
      </c>
      <c r="BP89" s="18">
        <f t="shared" ref="BP89" si="699">BP90+BO89</f>
        <v>5</v>
      </c>
      <c r="BQ89" s="18">
        <f t="shared" ref="BQ89" si="700">BQ90+BP89</f>
        <v>5</v>
      </c>
      <c r="BR89" s="18">
        <f t="shared" ref="BR89" si="701">BR90+BQ89</f>
        <v>5</v>
      </c>
      <c r="BS89" s="18">
        <f t="shared" ref="BS89" si="702">BS90+BR89</f>
        <v>5</v>
      </c>
      <c r="BT89" s="18">
        <f t="shared" ref="BT89" si="703">BT90+BS89</f>
        <v>5</v>
      </c>
      <c r="BU89" s="73">
        <f t="shared" ref="BU89" si="704">BT89</f>
        <v>5</v>
      </c>
    </row>
    <row r="90" spans="1:73" s="59" customFormat="1" ht="20.25" customHeight="1">
      <c r="A90" s="591"/>
      <c r="B90" s="11" t="s">
        <v>229</v>
      </c>
      <c r="C90" s="593" t="s">
        <v>186</v>
      </c>
      <c r="D90" s="592"/>
      <c r="E90" s="12"/>
      <c r="F90" s="12"/>
      <c r="G90" s="12">
        <v>1</v>
      </c>
      <c r="H90" s="90"/>
      <c r="I90" s="12"/>
      <c r="J90" s="12">
        <v>1</v>
      </c>
      <c r="K90" s="12"/>
      <c r="L90" s="12">
        <v>0</v>
      </c>
      <c r="M90" s="12">
        <v>1</v>
      </c>
      <c r="N90" s="12"/>
      <c r="O90" s="12">
        <v>1</v>
      </c>
      <c r="P90" s="12"/>
      <c r="Q90" s="12"/>
      <c r="R90" s="12">
        <v>0</v>
      </c>
      <c r="S90" s="12"/>
      <c r="T90" s="12">
        <v>1</v>
      </c>
      <c r="U90" s="90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90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90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90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90"/>
    </row>
    <row r="91" spans="1:73" s="15" customFormat="1" ht="20.25" customHeight="1">
      <c r="A91" s="584"/>
      <c r="B91" s="26" t="s">
        <v>234</v>
      </c>
      <c r="C91" s="27" t="s">
        <v>8</v>
      </c>
      <c r="D91" s="27"/>
      <c r="E91" s="585">
        <f>E87*E89</f>
        <v>0</v>
      </c>
      <c r="F91" s="585">
        <f>F87*F89</f>
        <v>0</v>
      </c>
      <c r="G91" s="585">
        <f t="shared" ref="G91" si="705">G87*G89</f>
        <v>5416.666666666667</v>
      </c>
      <c r="H91" s="75">
        <f>SUM(E91:G91)</f>
        <v>5416.666666666667</v>
      </c>
      <c r="I91" s="26">
        <f>I87*I89</f>
        <v>5416.666666666667</v>
      </c>
      <c r="J91" s="26">
        <f t="shared" ref="J91" si="706">J87*J89</f>
        <v>10833.333333333334</v>
      </c>
      <c r="K91" s="26">
        <f t="shared" ref="K91" si="707">K87*K89</f>
        <v>10833.333333333334</v>
      </c>
      <c r="L91" s="26">
        <f t="shared" ref="L91" si="708">L87*L89</f>
        <v>10833.333333333334</v>
      </c>
      <c r="M91" s="26">
        <f t="shared" ref="M91" si="709">M87*M89</f>
        <v>16250</v>
      </c>
      <c r="N91" s="26">
        <f t="shared" ref="N91" si="710">N87*N89</f>
        <v>16250</v>
      </c>
      <c r="O91" s="26">
        <f t="shared" ref="O91" si="711">O87*O89</f>
        <v>21666.666666666668</v>
      </c>
      <c r="P91" s="26">
        <f t="shared" ref="P91" si="712">P87*P89</f>
        <v>21666.666666666668</v>
      </c>
      <c r="Q91" s="26">
        <f t="shared" ref="Q91" si="713">Q87*Q89</f>
        <v>21666.666666666668</v>
      </c>
      <c r="R91" s="26">
        <f t="shared" ref="R91" si="714">R87*R89</f>
        <v>21666.666666666668</v>
      </c>
      <c r="S91" s="26">
        <f t="shared" ref="S91" si="715">S87*S89</f>
        <v>21666.666666666668</v>
      </c>
      <c r="T91" s="26">
        <f t="shared" ref="T91" si="716">T87*T89</f>
        <v>27083.333333333336</v>
      </c>
      <c r="U91" s="75">
        <f>SUM(I91:T91)</f>
        <v>205833.33333333334</v>
      </c>
      <c r="V91" s="26">
        <f t="shared" ref="V91" si="717">V87*V89</f>
        <v>29791.666666666664</v>
      </c>
      <c r="W91" s="26">
        <f t="shared" ref="W91" si="718">W87*W89</f>
        <v>29791.666666666664</v>
      </c>
      <c r="X91" s="26">
        <f t="shared" ref="X91" si="719">X87*X89</f>
        <v>29791.666666666664</v>
      </c>
      <c r="Y91" s="26">
        <f t="shared" ref="Y91" si="720">Y87*Y89</f>
        <v>29791.666666666664</v>
      </c>
      <c r="Z91" s="26">
        <f t="shared" ref="Z91" si="721">Z87*Z89</f>
        <v>29791.666666666664</v>
      </c>
      <c r="AA91" s="26">
        <f t="shared" ref="AA91" si="722">AA87*AA89</f>
        <v>29791.666666666664</v>
      </c>
      <c r="AB91" s="26">
        <f t="shared" ref="AB91" si="723">AB87*AB89</f>
        <v>29791.666666666664</v>
      </c>
      <c r="AC91" s="26">
        <f t="shared" ref="AC91" si="724">AC87*AC89</f>
        <v>29791.666666666664</v>
      </c>
      <c r="AD91" s="26">
        <f t="shared" ref="AD91" si="725">AD87*AD89</f>
        <v>29791.666666666664</v>
      </c>
      <c r="AE91" s="26">
        <f t="shared" ref="AE91" si="726">AE87*AE89</f>
        <v>29791.666666666664</v>
      </c>
      <c r="AF91" s="26">
        <f t="shared" ref="AF91" si="727">AF87*AF89</f>
        <v>29791.666666666664</v>
      </c>
      <c r="AG91" s="26">
        <f t="shared" ref="AG91" si="728">AG87*AG89</f>
        <v>29791.666666666664</v>
      </c>
      <c r="AH91" s="75">
        <f>SUM(V91:AG91)</f>
        <v>357500</v>
      </c>
      <c r="AI91" s="26">
        <f t="shared" ref="AI91" si="729">AI87*AI89</f>
        <v>32770.833333333336</v>
      </c>
      <c r="AJ91" s="26">
        <f t="shared" ref="AJ91" si="730">AJ87*AJ89</f>
        <v>32770.833333333336</v>
      </c>
      <c r="AK91" s="26">
        <f t="shared" ref="AK91" si="731">AK87*AK89</f>
        <v>32770.833333333336</v>
      </c>
      <c r="AL91" s="26">
        <f t="shared" ref="AL91" si="732">AL87*AL89</f>
        <v>32770.833333333336</v>
      </c>
      <c r="AM91" s="26">
        <f t="shared" ref="AM91" si="733">AM87*AM89</f>
        <v>32770.833333333336</v>
      </c>
      <c r="AN91" s="26">
        <f t="shared" ref="AN91" si="734">AN87*AN89</f>
        <v>32770.833333333336</v>
      </c>
      <c r="AO91" s="26">
        <f t="shared" ref="AO91" si="735">AO87*AO89</f>
        <v>32770.833333333336</v>
      </c>
      <c r="AP91" s="26">
        <f t="shared" ref="AP91" si="736">AP87*AP89</f>
        <v>32770.833333333336</v>
      </c>
      <c r="AQ91" s="26">
        <f t="shared" ref="AQ91" si="737">AQ87*AQ89</f>
        <v>32770.833333333336</v>
      </c>
      <c r="AR91" s="26">
        <f t="shared" ref="AR91" si="738">AR87*AR89</f>
        <v>32770.833333333336</v>
      </c>
      <c r="AS91" s="26">
        <f t="shared" ref="AS91" si="739">AS87*AS89</f>
        <v>32770.833333333336</v>
      </c>
      <c r="AT91" s="26">
        <f t="shared" ref="AT91" si="740">AT87*AT89</f>
        <v>32770.833333333336</v>
      </c>
      <c r="AU91" s="75">
        <f>SUM(AI91:AT91)</f>
        <v>393249.99999999994</v>
      </c>
      <c r="AV91" s="26">
        <f t="shared" ref="AV91" si="741">AV87*AV89</f>
        <v>36047.916666666664</v>
      </c>
      <c r="AW91" s="26">
        <f t="shared" ref="AW91" si="742">AW87*AW89</f>
        <v>36047.916666666664</v>
      </c>
      <c r="AX91" s="26">
        <f t="shared" ref="AX91" si="743">AX87*AX89</f>
        <v>36047.916666666664</v>
      </c>
      <c r="AY91" s="26">
        <f t="shared" ref="AY91" si="744">AY87*AY89</f>
        <v>36047.916666666664</v>
      </c>
      <c r="AZ91" s="26">
        <f t="shared" ref="AZ91" si="745">AZ87*AZ89</f>
        <v>36047.916666666664</v>
      </c>
      <c r="BA91" s="26">
        <f t="shared" ref="BA91" si="746">BA87*BA89</f>
        <v>36047.916666666664</v>
      </c>
      <c r="BB91" s="26">
        <f t="shared" ref="BB91" si="747">BB87*BB89</f>
        <v>36047.916666666664</v>
      </c>
      <c r="BC91" s="26">
        <f t="shared" ref="BC91" si="748">BC87*BC89</f>
        <v>36047.916666666664</v>
      </c>
      <c r="BD91" s="26">
        <f t="shared" ref="BD91" si="749">BD87*BD89</f>
        <v>36047.916666666664</v>
      </c>
      <c r="BE91" s="26">
        <f t="shared" ref="BE91" si="750">BE87*BE89</f>
        <v>36047.916666666664</v>
      </c>
      <c r="BF91" s="26">
        <f t="shared" ref="BF91" si="751">BF87*BF89</f>
        <v>36047.916666666664</v>
      </c>
      <c r="BG91" s="26">
        <f t="shared" ref="BG91" si="752">BG87*BG89</f>
        <v>36047.916666666664</v>
      </c>
      <c r="BH91" s="75">
        <f>SUM(AV91:BG91)</f>
        <v>432575.00000000006</v>
      </c>
      <c r="BI91" s="26">
        <f t="shared" ref="BI91" si="753">BI87*BI89</f>
        <v>39652.708333333343</v>
      </c>
      <c r="BJ91" s="26">
        <f t="shared" ref="BJ91" si="754">BJ87*BJ89</f>
        <v>39652.708333333343</v>
      </c>
      <c r="BK91" s="26">
        <f t="shared" ref="BK91" si="755">BK87*BK89</f>
        <v>39652.708333333343</v>
      </c>
      <c r="BL91" s="26">
        <f t="shared" ref="BL91" si="756">BL87*BL89</f>
        <v>39652.708333333343</v>
      </c>
      <c r="BM91" s="26">
        <f t="shared" ref="BM91" si="757">BM87*BM89</f>
        <v>39652.708333333343</v>
      </c>
      <c r="BN91" s="26">
        <f t="shared" ref="BN91" si="758">BN87*BN89</f>
        <v>39652.708333333343</v>
      </c>
      <c r="BO91" s="26">
        <f t="shared" ref="BO91" si="759">BO87*BO89</f>
        <v>39652.708333333343</v>
      </c>
      <c r="BP91" s="26">
        <f t="shared" ref="BP91" si="760">BP87*BP89</f>
        <v>39652.708333333343</v>
      </c>
      <c r="BQ91" s="26">
        <f t="shared" ref="BQ91" si="761">BQ87*BQ89</f>
        <v>39652.708333333343</v>
      </c>
      <c r="BR91" s="26">
        <f t="shared" ref="BR91" si="762">BR87*BR89</f>
        <v>39652.708333333343</v>
      </c>
      <c r="BS91" s="26">
        <f t="shared" ref="BS91" si="763">BS87*BS89</f>
        <v>39652.708333333343</v>
      </c>
      <c r="BT91" s="26">
        <f t="shared" ref="BT91" si="764">BT87*BT89</f>
        <v>39652.708333333343</v>
      </c>
      <c r="BU91" s="75">
        <f>SUM(BI91:BT91)</f>
        <v>475832.50000000023</v>
      </c>
    </row>
    <row r="92" spans="1:73" ht="21" customHeight="1">
      <c r="E92" s="59"/>
      <c r="H92" s="71"/>
      <c r="U92" s="71"/>
      <c r="AH92" s="71"/>
      <c r="AU92" s="71"/>
      <c r="BH92" s="71"/>
      <c r="BU92" s="71"/>
    </row>
    <row r="93" spans="1:73" ht="20.25" customHeight="1">
      <c r="A93" s="571" t="s">
        <v>215</v>
      </c>
      <c r="B93" s="24" t="s">
        <v>222</v>
      </c>
      <c r="C93" s="25" t="s">
        <v>8</v>
      </c>
      <c r="D93" s="25"/>
      <c r="E93" s="60">
        <f>55000/12</f>
        <v>4583.333333333333</v>
      </c>
      <c r="F93" s="68">
        <f>E93</f>
        <v>4583.333333333333</v>
      </c>
      <c r="G93" s="68">
        <f>F93</f>
        <v>4583.333333333333</v>
      </c>
      <c r="H93" s="72">
        <f>SUM(E93:G93)</f>
        <v>13750</v>
      </c>
      <c r="I93" s="24">
        <f>G93</f>
        <v>4583.333333333333</v>
      </c>
      <c r="J93" s="24">
        <f>I93</f>
        <v>4583.333333333333</v>
      </c>
      <c r="K93" s="24">
        <f t="shared" ref="K93" si="765">J93</f>
        <v>4583.333333333333</v>
      </c>
      <c r="L93" s="24">
        <f t="shared" ref="L93" si="766">K93</f>
        <v>4583.333333333333</v>
      </c>
      <c r="M93" s="24">
        <f t="shared" ref="M93" si="767">L93</f>
        <v>4583.333333333333</v>
      </c>
      <c r="N93" s="24">
        <f t="shared" ref="N93" si="768">M93</f>
        <v>4583.333333333333</v>
      </c>
      <c r="O93" s="24">
        <f t="shared" ref="O93" si="769">N93</f>
        <v>4583.333333333333</v>
      </c>
      <c r="P93" s="24">
        <f t="shared" ref="P93" si="770">O93</f>
        <v>4583.333333333333</v>
      </c>
      <c r="Q93" s="24">
        <f t="shared" ref="Q93" si="771">P93</f>
        <v>4583.333333333333</v>
      </c>
      <c r="R93" s="24">
        <f t="shared" ref="R93" si="772">Q93</f>
        <v>4583.333333333333</v>
      </c>
      <c r="S93" s="24">
        <f t="shared" ref="S93" si="773">R93</f>
        <v>4583.333333333333</v>
      </c>
      <c r="T93" s="24">
        <f t="shared" ref="T93" si="774">S93</f>
        <v>4583.333333333333</v>
      </c>
      <c r="U93" s="586">
        <f>SUM(I93:T93)</f>
        <v>55000.000000000007</v>
      </c>
      <c r="V93" s="18">
        <f t="shared" ref="V93:AG93" si="775">$AH93/12</f>
        <v>5041.6666666666679</v>
      </c>
      <c r="W93" s="18">
        <f t="shared" si="775"/>
        <v>5041.6666666666679</v>
      </c>
      <c r="X93" s="18">
        <f t="shared" si="775"/>
        <v>5041.6666666666679</v>
      </c>
      <c r="Y93" s="18">
        <f t="shared" si="775"/>
        <v>5041.6666666666679</v>
      </c>
      <c r="Z93" s="18">
        <f t="shared" si="775"/>
        <v>5041.6666666666679</v>
      </c>
      <c r="AA93" s="18">
        <f t="shared" si="775"/>
        <v>5041.6666666666679</v>
      </c>
      <c r="AB93" s="18">
        <f t="shared" si="775"/>
        <v>5041.6666666666679</v>
      </c>
      <c r="AC93" s="18">
        <f t="shared" si="775"/>
        <v>5041.6666666666679</v>
      </c>
      <c r="AD93" s="18">
        <f t="shared" si="775"/>
        <v>5041.6666666666679</v>
      </c>
      <c r="AE93" s="18">
        <f t="shared" si="775"/>
        <v>5041.6666666666679</v>
      </c>
      <c r="AF93" s="18">
        <f t="shared" si="775"/>
        <v>5041.6666666666679</v>
      </c>
      <c r="AG93" s="18">
        <f t="shared" si="775"/>
        <v>5041.6666666666679</v>
      </c>
      <c r="AH93" s="72">
        <f>U93*(1+AH94)</f>
        <v>60500.000000000015</v>
      </c>
      <c r="AI93" s="18">
        <f t="shared" ref="AI93:AT93" si="776">$AU93/12</f>
        <v>5545.8333333333348</v>
      </c>
      <c r="AJ93" s="18">
        <f t="shared" si="776"/>
        <v>5545.8333333333348</v>
      </c>
      <c r="AK93" s="18">
        <f t="shared" si="776"/>
        <v>5545.8333333333348</v>
      </c>
      <c r="AL93" s="18">
        <f t="shared" si="776"/>
        <v>5545.8333333333348</v>
      </c>
      <c r="AM93" s="18">
        <f t="shared" si="776"/>
        <v>5545.8333333333348</v>
      </c>
      <c r="AN93" s="18">
        <f t="shared" si="776"/>
        <v>5545.8333333333348</v>
      </c>
      <c r="AO93" s="18">
        <f t="shared" si="776"/>
        <v>5545.8333333333348</v>
      </c>
      <c r="AP93" s="18">
        <f t="shared" si="776"/>
        <v>5545.8333333333348</v>
      </c>
      <c r="AQ93" s="18">
        <f t="shared" si="776"/>
        <v>5545.8333333333348</v>
      </c>
      <c r="AR93" s="18">
        <f t="shared" si="776"/>
        <v>5545.8333333333348</v>
      </c>
      <c r="AS93" s="18">
        <f t="shared" si="776"/>
        <v>5545.8333333333348</v>
      </c>
      <c r="AT93" s="18">
        <f t="shared" si="776"/>
        <v>5545.8333333333348</v>
      </c>
      <c r="AU93" s="72">
        <f>AH93*(1+AU94)</f>
        <v>66550.000000000015</v>
      </c>
      <c r="AV93" s="18">
        <f t="shared" ref="AV93:BG93" si="777">$BH93/12</f>
        <v>6100.4166666666688</v>
      </c>
      <c r="AW93" s="18">
        <f t="shared" si="777"/>
        <v>6100.4166666666688</v>
      </c>
      <c r="AX93" s="18">
        <f t="shared" si="777"/>
        <v>6100.4166666666688</v>
      </c>
      <c r="AY93" s="18">
        <f t="shared" si="777"/>
        <v>6100.4166666666688</v>
      </c>
      <c r="AZ93" s="18">
        <f t="shared" si="777"/>
        <v>6100.4166666666688</v>
      </c>
      <c r="BA93" s="18">
        <f t="shared" si="777"/>
        <v>6100.4166666666688</v>
      </c>
      <c r="BB93" s="18">
        <f t="shared" si="777"/>
        <v>6100.4166666666688</v>
      </c>
      <c r="BC93" s="18">
        <f t="shared" si="777"/>
        <v>6100.4166666666688</v>
      </c>
      <c r="BD93" s="18">
        <f t="shared" si="777"/>
        <v>6100.4166666666688</v>
      </c>
      <c r="BE93" s="18">
        <f t="shared" si="777"/>
        <v>6100.4166666666688</v>
      </c>
      <c r="BF93" s="18">
        <f t="shared" si="777"/>
        <v>6100.4166666666688</v>
      </c>
      <c r="BG93" s="18">
        <f t="shared" si="777"/>
        <v>6100.4166666666688</v>
      </c>
      <c r="BH93" s="72">
        <f>AU93*(1+BH94)</f>
        <v>73205.000000000029</v>
      </c>
      <c r="BI93" s="18">
        <f t="shared" ref="BI93:BT93" si="778">$BU93/12</f>
        <v>6710.4583333333367</v>
      </c>
      <c r="BJ93" s="18">
        <f t="shared" si="778"/>
        <v>6710.4583333333367</v>
      </c>
      <c r="BK93" s="18">
        <f t="shared" si="778"/>
        <v>6710.4583333333367</v>
      </c>
      <c r="BL93" s="18">
        <f t="shared" si="778"/>
        <v>6710.4583333333367</v>
      </c>
      <c r="BM93" s="18">
        <f t="shared" si="778"/>
        <v>6710.4583333333367</v>
      </c>
      <c r="BN93" s="18">
        <f t="shared" si="778"/>
        <v>6710.4583333333367</v>
      </c>
      <c r="BO93" s="18">
        <f t="shared" si="778"/>
        <v>6710.4583333333367</v>
      </c>
      <c r="BP93" s="18">
        <f t="shared" si="778"/>
        <v>6710.4583333333367</v>
      </c>
      <c r="BQ93" s="18">
        <f t="shared" si="778"/>
        <v>6710.4583333333367</v>
      </c>
      <c r="BR93" s="18">
        <f t="shared" si="778"/>
        <v>6710.4583333333367</v>
      </c>
      <c r="BS93" s="18">
        <f t="shared" si="778"/>
        <v>6710.4583333333367</v>
      </c>
      <c r="BT93" s="18">
        <f t="shared" si="778"/>
        <v>6710.4583333333367</v>
      </c>
      <c r="BU93" s="72">
        <f>BH93*(1+BU94)</f>
        <v>80525.500000000044</v>
      </c>
    </row>
    <row r="94" spans="1:73" s="51" customFormat="1" ht="20.25" customHeight="1">
      <c r="A94" s="576"/>
      <c r="B94" s="62" t="s">
        <v>9</v>
      </c>
      <c r="C94" s="63" t="s">
        <v>7</v>
      </c>
      <c r="D94" s="63"/>
      <c r="E94" s="64"/>
      <c r="F94" s="64"/>
      <c r="G94" s="64"/>
      <c r="H94" s="89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89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580">
        <v>0.1</v>
      </c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587">
        <f>AH94</f>
        <v>0.1</v>
      </c>
      <c r="AV94" s="62"/>
      <c r="AW94" s="62"/>
      <c r="AX94" s="62"/>
      <c r="AY94" s="62"/>
      <c r="AZ94" s="62"/>
      <c r="BA94" s="62"/>
      <c r="BB94" s="62"/>
      <c r="BC94" s="62"/>
      <c r="BD94" s="62"/>
      <c r="BE94" s="62"/>
      <c r="BF94" s="62"/>
      <c r="BG94" s="62"/>
      <c r="BH94" s="95">
        <f>AU94</f>
        <v>0.1</v>
      </c>
      <c r="BI94" s="62"/>
      <c r="BJ94" s="62"/>
      <c r="BK94" s="62"/>
      <c r="BL94" s="62"/>
      <c r="BM94" s="62"/>
      <c r="BN94" s="62"/>
      <c r="BO94" s="62"/>
      <c r="BP94" s="62"/>
      <c r="BQ94" s="62"/>
      <c r="BR94" s="62"/>
      <c r="BS94" s="62"/>
      <c r="BT94" s="62"/>
      <c r="BU94" s="95">
        <f>BH94</f>
        <v>0.1</v>
      </c>
    </row>
    <row r="95" spans="1:73" ht="20.25" customHeight="1">
      <c r="A95" s="571" t="s">
        <v>49</v>
      </c>
      <c r="B95" s="11" t="s">
        <v>235</v>
      </c>
      <c r="C95" s="17" t="s">
        <v>186</v>
      </c>
      <c r="D95" s="17"/>
      <c r="E95" s="18">
        <f>E96+D95</f>
        <v>0</v>
      </c>
      <c r="F95" s="18">
        <f t="shared" ref="F95" si="779">F96+E95</f>
        <v>0</v>
      </c>
      <c r="G95" s="18">
        <f t="shared" ref="G95" si="780">G96+F95</f>
        <v>0</v>
      </c>
      <c r="H95" s="73">
        <f>G95</f>
        <v>0</v>
      </c>
      <c r="I95" s="18">
        <f>I96+H95</f>
        <v>0</v>
      </c>
      <c r="J95" s="18">
        <f>J96+I95</f>
        <v>0</v>
      </c>
      <c r="K95" s="18">
        <f t="shared" ref="K95" si="781">K96+J95</f>
        <v>0</v>
      </c>
      <c r="L95" s="18">
        <f t="shared" ref="L95" si="782">L96+K95</f>
        <v>0</v>
      </c>
      <c r="M95" s="18">
        <f t="shared" ref="M95" si="783">M96+L95</f>
        <v>0</v>
      </c>
      <c r="N95" s="18">
        <f t="shared" ref="N95" si="784">N96+M95</f>
        <v>0</v>
      </c>
      <c r="O95" s="18">
        <f t="shared" ref="O95" si="785">O96+N95</f>
        <v>0</v>
      </c>
      <c r="P95" s="18">
        <f t="shared" ref="P95" si="786">P96+O95</f>
        <v>0</v>
      </c>
      <c r="Q95" s="18">
        <f t="shared" ref="Q95" si="787">Q96+P95</f>
        <v>1</v>
      </c>
      <c r="R95" s="18">
        <f t="shared" ref="R95" si="788">R96+Q95</f>
        <v>1</v>
      </c>
      <c r="S95" s="18">
        <f t="shared" ref="S95" si="789">S96+R95</f>
        <v>1</v>
      </c>
      <c r="T95" s="18">
        <f t="shared" ref="T95" si="790">T96+S95</f>
        <v>2</v>
      </c>
      <c r="U95" s="73">
        <f t="shared" ref="U95" si="791">T95</f>
        <v>2</v>
      </c>
      <c r="V95" s="18">
        <f>V96+U95</f>
        <v>2</v>
      </c>
      <c r="W95" s="18">
        <f t="shared" ref="W95" si="792">W96+V95</f>
        <v>2</v>
      </c>
      <c r="X95" s="18">
        <f t="shared" ref="X95" si="793">X96+W95</f>
        <v>3</v>
      </c>
      <c r="Y95" s="18">
        <f t="shared" ref="Y95" si="794">Y96+X95</f>
        <v>3</v>
      </c>
      <c r="Z95" s="18">
        <f t="shared" ref="Z95" si="795">Z96+Y95</f>
        <v>3</v>
      </c>
      <c r="AA95" s="18">
        <f t="shared" ref="AA95" si="796">AA96+Z95</f>
        <v>3</v>
      </c>
      <c r="AB95" s="18">
        <f t="shared" ref="AB95" si="797">AB96+AA95</f>
        <v>3</v>
      </c>
      <c r="AC95" s="18">
        <f t="shared" ref="AC95" si="798">AC96+AB95</f>
        <v>3</v>
      </c>
      <c r="AD95" s="18">
        <f t="shared" ref="AD95" si="799">AD96+AC95</f>
        <v>3</v>
      </c>
      <c r="AE95" s="18">
        <f t="shared" ref="AE95" si="800">AE96+AD95</f>
        <v>3</v>
      </c>
      <c r="AF95" s="18">
        <f t="shared" ref="AF95" si="801">AF96+AE95</f>
        <v>3</v>
      </c>
      <c r="AG95" s="18">
        <f t="shared" ref="AG95" si="802">AG96+AF95</f>
        <v>3</v>
      </c>
      <c r="AH95" s="90">
        <f t="shared" ref="AH95" si="803">AG95</f>
        <v>3</v>
      </c>
      <c r="AI95" s="18">
        <f>AI96+AH95</f>
        <v>3</v>
      </c>
      <c r="AJ95" s="18">
        <f t="shared" ref="AJ95" si="804">AJ96+AI95</f>
        <v>3</v>
      </c>
      <c r="AK95" s="18">
        <f t="shared" ref="AK95" si="805">AK96+AJ95</f>
        <v>3</v>
      </c>
      <c r="AL95" s="18">
        <f t="shared" ref="AL95" si="806">AL96+AK95</f>
        <v>3</v>
      </c>
      <c r="AM95" s="18">
        <f t="shared" ref="AM95" si="807">AM96+AL95</f>
        <v>3</v>
      </c>
      <c r="AN95" s="18">
        <f t="shared" ref="AN95" si="808">AN96+AM95</f>
        <v>3</v>
      </c>
      <c r="AO95" s="18">
        <f t="shared" ref="AO95" si="809">AO96+AN95</f>
        <v>3</v>
      </c>
      <c r="AP95" s="18">
        <f t="shared" ref="AP95" si="810">AP96+AO95</f>
        <v>3</v>
      </c>
      <c r="AQ95" s="18">
        <f t="shared" ref="AQ95" si="811">AQ96+AP95</f>
        <v>3</v>
      </c>
      <c r="AR95" s="18">
        <f t="shared" ref="AR95" si="812">AR96+AQ95</f>
        <v>3</v>
      </c>
      <c r="AS95" s="18">
        <f t="shared" ref="AS95" si="813">AS96+AR95</f>
        <v>3</v>
      </c>
      <c r="AT95" s="18">
        <f t="shared" ref="AT95" si="814">AT96+AS95</f>
        <v>3</v>
      </c>
      <c r="AU95" s="90">
        <f t="shared" ref="AU95" si="815">AT95</f>
        <v>3</v>
      </c>
      <c r="AV95" s="18">
        <f>AV96+AU95</f>
        <v>3</v>
      </c>
      <c r="AW95" s="18">
        <f t="shared" ref="AW95" si="816">AW96+AV95</f>
        <v>3</v>
      </c>
      <c r="AX95" s="18">
        <f t="shared" ref="AX95" si="817">AX96+AW95</f>
        <v>3</v>
      </c>
      <c r="AY95" s="18">
        <f t="shared" ref="AY95" si="818">AY96+AX95</f>
        <v>3</v>
      </c>
      <c r="AZ95" s="18">
        <f t="shared" ref="AZ95" si="819">AZ96+AY95</f>
        <v>3</v>
      </c>
      <c r="BA95" s="18">
        <f t="shared" ref="BA95" si="820">BA96+AZ95</f>
        <v>3</v>
      </c>
      <c r="BB95" s="18">
        <f t="shared" ref="BB95" si="821">BB96+BA95</f>
        <v>3</v>
      </c>
      <c r="BC95" s="18">
        <f t="shared" ref="BC95" si="822">BC96+BB95</f>
        <v>3</v>
      </c>
      <c r="BD95" s="18">
        <f t="shared" ref="BD95" si="823">BD96+BC95</f>
        <v>3</v>
      </c>
      <c r="BE95" s="18">
        <f t="shared" ref="BE95" si="824">BE96+BD95</f>
        <v>3</v>
      </c>
      <c r="BF95" s="18">
        <f t="shared" ref="BF95" si="825">BF96+BE95</f>
        <v>3</v>
      </c>
      <c r="BG95" s="18">
        <f t="shared" ref="BG95" si="826">BG96+BF95</f>
        <v>3</v>
      </c>
      <c r="BH95" s="73">
        <f t="shared" ref="BH95" si="827">BG95</f>
        <v>3</v>
      </c>
      <c r="BI95" s="18">
        <f>BI96+BH95</f>
        <v>3</v>
      </c>
      <c r="BJ95" s="18">
        <f t="shared" ref="BJ95" si="828">BJ96+BI95</f>
        <v>3</v>
      </c>
      <c r="BK95" s="18">
        <f t="shared" ref="BK95" si="829">BK96+BJ95</f>
        <v>3</v>
      </c>
      <c r="BL95" s="18">
        <f t="shared" ref="BL95" si="830">BL96+BK95</f>
        <v>3</v>
      </c>
      <c r="BM95" s="18">
        <f t="shared" ref="BM95" si="831">BM96+BL95</f>
        <v>3</v>
      </c>
      <c r="BN95" s="18">
        <f t="shared" ref="BN95" si="832">BN96+BM95</f>
        <v>3</v>
      </c>
      <c r="BO95" s="18">
        <f t="shared" ref="BO95" si="833">BO96+BN95</f>
        <v>3</v>
      </c>
      <c r="BP95" s="18">
        <f t="shared" ref="BP95" si="834">BP96+BO95</f>
        <v>3</v>
      </c>
      <c r="BQ95" s="18">
        <f t="shared" ref="BQ95" si="835">BQ96+BP95</f>
        <v>3</v>
      </c>
      <c r="BR95" s="18">
        <f t="shared" ref="BR95" si="836">BR96+BQ95</f>
        <v>3</v>
      </c>
      <c r="BS95" s="18">
        <f t="shared" ref="BS95" si="837">BS96+BR95</f>
        <v>3</v>
      </c>
      <c r="BT95" s="18">
        <f t="shared" ref="BT95" si="838">BT96+BS95</f>
        <v>3</v>
      </c>
      <c r="BU95" s="73">
        <f t="shared" ref="BU95" si="839">BT95</f>
        <v>3</v>
      </c>
    </row>
    <row r="96" spans="1:73" s="59" customFormat="1" ht="20.25" customHeight="1">
      <c r="A96" s="591"/>
      <c r="B96" s="11" t="s">
        <v>237</v>
      </c>
      <c r="C96" s="593" t="s">
        <v>186</v>
      </c>
      <c r="D96" s="592"/>
      <c r="E96" s="12"/>
      <c r="F96" s="12"/>
      <c r="G96" s="12">
        <v>0</v>
      </c>
      <c r="H96" s="90"/>
      <c r="I96" s="12"/>
      <c r="J96" s="12">
        <v>0</v>
      </c>
      <c r="K96" s="12"/>
      <c r="L96" s="12">
        <v>0</v>
      </c>
      <c r="M96" s="12">
        <v>0</v>
      </c>
      <c r="N96" s="12"/>
      <c r="O96" s="12">
        <v>0</v>
      </c>
      <c r="P96" s="12"/>
      <c r="Q96" s="12">
        <v>1</v>
      </c>
      <c r="R96" s="12">
        <v>0</v>
      </c>
      <c r="S96" s="12"/>
      <c r="T96" s="12">
        <v>1</v>
      </c>
      <c r="U96" s="90"/>
      <c r="V96" s="12"/>
      <c r="W96" s="12"/>
      <c r="X96" s="12">
        <v>1</v>
      </c>
      <c r="Y96" s="12"/>
      <c r="Z96" s="12"/>
      <c r="AA96" s="12"/>
      <c r="AB96" s="12"/>
      <c r="AC96" s="12"/>
      <c r="AD96" s="12"/>
      <c r="AE96" s="12"/>
      <c r="AF96" s="12"/>
      <c r="AG96" s="12"/>
      <c r="AH96" s="90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90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90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90"/>
    </row>
    <row r="97" spans="1:73" s="15" customFormat="1" ht="20.25" customHeight="1">
      <c r="A97" s="584"/>
      <c r="B97" s="26" t="s">
        <v>236</v>
      </c>
      <c r="C97" s="27" t="s">
        <v>8</v>
      </c>
      <c r="D97" s="27"/>
      <c r="E97" s="585">
        <f>E93*E95</f>
        <v>0</v>
      </c>
      <c r="F97" s="585">
        <f>F93*F95</f>
        <v>0</v>
      </c>
      <c r="G97" s="585">
        <f t="shared" ref="G97" si="840">G93*G95</f>
        <v>0</v>
      </c>
      <c r="H97" s="75">
        <f>SUM(E97:G97)</f>
        <v>0</v>
      </c>
      <c r="I97" s="26">
        <f t="shared" ref="I97" si="841">I93*I95</f>
        <v>0</v>
      </c>
      <c r="J97" s="26">
        <f t="shared" ref="J97" si="842">J93*J95</f>
        <v>0</v>
      </c>
      <c r="K97" s="26">
        <f t="shared" ref="K97" si="843">K93*K95</f>
        <v>0</v>
      </c>
      <c r="L97" s="26">
        <f t="shared" ref="L97" si="844">L93*L95</f>
        <v>0</v>
      </c>
      <c r="M97" s="26">
        <f t="shared" ref="M97" si="845">M93*M95</f>
        <v>0</v>
      </c>
      <c r="N97" s="26">
        <f t="shared" ref="N97" si="846">N93*N95</f>
        <v>0</v>
      </c>
      <c r="O97" s="26">
        <f t="shared" ref="O97" si="847">O93*O95</f>
        <v>0</v>
      </c>
      <c r="P97" s="26">
        <f t="shared" ref="P97" si="848">P93*P95</f>
        <v>0</v>
      </c>
      <c r="Q97" s="26">
        <f t="shared" ref="Q97" si="849">Q93*Q95</f>
        <v>4583.333333333333</v>
      </c>
      <c r="R97" s="26">
        <f t="shared" ref="R97" si="850">R93*R95</f>
        <v>4583.333333333333</v>
      </c>
      <c r="S97" s="26">
        <f t="shared" ref="S97" si="851">S93*S95</f>
        <v>4583.333333333333</v>
      </c>
      <c r="T97" s="26">
        <f t="shared" ref="T97" si="852">T93*T95</f>
        <v>9166.6666666666661</v>
      </c>
      <c r="U97" s="75">
        <f>SUM(I97:T97)</f>
        <v>22916.666666666664</v>
      </c>
      <c r="V97" s="26">
        <f t="shared" ref="V97" si="853">V93*V95</f>
        <v>10083.333333333336</v>
      </c>
      <c r="W97" s="26">
        <f t="shared" ref="W97" si="854">W93*W95</f>
        <v>10083.333333333336</v>
      </c>
      <c r="X97" s="26">
        <f t="shared" ref="X97" si="855">X93*X95</f>
        <v>15125.000000000004</v>
      </c>
      <c r="Y97" s="26">
        <f t="shared" ref="Y97" si="856">Y93*Y95</f>
        <v>15125.000000000004</v>
      </c>
      <c r="Z97" s="26">
        <f t="shared" ref="Z97" si="857">Z93*Z95</f>
        <v>15125.000000000004</v>
      </c>
      <c r="AA97" s="26">
        <f t="shared" ref="AA97" si="858">AA93*AA95</f>
        <v>15125.000000000004</v>
      </c>
      <c r="AB97" s="26">
        <f t="shared" ref="AB97" si="859">AB93*AB95</f>
        <v>15125.000000000004</v>
      </c>
      <c r="AC97" s="26">
        <f t="shared" ref="AC97" si="860">AC93*AC95</f>
        <v>15125.000000000004</v>
      </c>
      <c r="AD97" s="26">
        <f t="shared" ref="AD97" si="861">AD93*AD95</f>
        <v>15125.000000000004</v>
      </c>
      <c r="AE97" s="26">
        <f t="shared" ref="AE97" si="862">AE93*AE95</f>
        <v>15125.000000000004</v>
      </c>
      <c r="AF97" s="26">
        <f t="shared" ref="AF97" si="863">AF93*AF95</f>
        <v>15125.000000000004</v>
      </c>
      <c r="AG97" s="26">
        <f t="shared" ref="AG97" si="864">AG93*AG95</f>
        <v>15125.000000000004</v>
      </c>
      <c r="AH97" s="75">
        <f>SUM(V97:AG97)</f>
        <v>171416.66666666669</v>
      </c>
      <c r="AI97" s="26">
        <f t="shared" ref="AI97" si="865">AI93*AI95</f>
        <v>16637.500000000004</v>
      </c>
      <c r="AJ97" s="26">
        <f t="shared" ref="AJ97" si="866">AJ93*AJ95</f>
        <v>16637.500000000004</v>
      </c>
      <c r="AK97" s="26">
        <f t="shared" ref="AK97" si="867">AK93*AK95</f>
        <v>16637.500000000004</v>
      </c>
      <c r="AL97" s="26">
        <f t="shared" ref="AL97" si="868">AL93*AL95</f>
        <v>16637.500000000004</v>
      </c>
      <c r="AM97" s="26">
        <f t="shared" ref="AM97" si="869">AM93*AM95</f>
        <v>16637.500000000004</v>
      </c>
      <c r="AN97" s="26">
        <f t="shared" ref="AN97" si="870">AN93*AN95</f>
        <v>16637.500000000004</v>
      </c>
      <c r="AO97" s="26">
        <f t="shared" ref="AO97" si="871">AO93*AO95</f>
        <v>16637.500000000004</v>
      </c>
      <c r="AP97" s="26">
        <f t="shared" ref="AP97" si="872">AP93*AP95</f>
        <v>16637.500000000004</v>
      </c>
      <c r="AQ97" s="26">
        <f t="shared" ref="AQ97" si="873">AQ93*AQ95</f>
        <v>16637.500000000004</v>
      </c>
      <c r="AR97" s="26">
        <f t="shared" ref="AR97" si="874">AR93*AR95</f>
        <v>16637.500000000004</v>
      </c>
      <c r="AS97" s="26">
        <f t="shared" ref="AS97" si="875">AS93*AS95</f>
        <v>16637.500000000004</v>
      </c>
      <c r="AT97" s="26">
        <f t="shared" ref="AT97" si="876">AT93*AT95</f>
        <v>16637.500000000004</v>
      </c>
      <c r="AU97" s="75">
        <f>SUM(AI97:AT97)</f>
        <v>199650.00000000003</v>
      </c>
      <c r="AV97" s="26">
        <f t="shared" ref="AV97" si="877">AV93*AV95</f>
        <v>18301.250000000007</v>
      </c>
      <c r="AW97" s="26">
        <f t="shared" ref="AW97" si="878">AW93*AW95</f>
        <v>18301.250000000007</v>
      </c>
      <c r="AX97" s="26">
        <f t="shared" ref="AX97" si="879">AX93*AX95</f>
        <v>18301.250000000007</v>
      </c>
      <c r="AY97" s="26">
        <f t="shared" ref="AY97" si="880">AY93*AY95</f>
        <v>18301.250000000007</v>
      </c>
      <c r="AZ97" s="26">
        <f t="shared" ref="AZ97" si="881">AZ93*AZ95</f>
        <v>18301.250000000007</v>
      </c>
      <c r="BA97" s="26">
        <f t="shared" ref="BA97" si="882">BA93*BA95</f>
        <v>18301.250000000007</v>
      </c>
      <c r="BB97" s="26">
        <f t="shared" ref="BB97" si="883">BB93*BB95</f>
        <v>18301.250000000007</v>
      </c>
      <c r="BC97" s="26">
        <f t="shared" ref="BC97" si="884">BC93*BC95</f>
        <v>18301.250000000007</v>
      </c>
      <c r="BD97" s="26">
        <f t="shared" ref="BD97" si="885">BD93*BD95</f>
        <v>18301.250000000007</v>
      </c>
      <c r="BE97" s="26">
        <f t="shared" ref="BE97" si="886">BE93*BE95</f>
        <v>18301.250000000007</v>
      </c>
      <c r="BF97" s="26">
        <f t="shared" ref="BF97" si="887">BF93*BF95</f>
        <v>18301.250000000007</v>
      </c>
      <c r="BG97" s="26">
        <f t="shared" ref="BG97" si="888">BG93*BG95</f>
        <v>18301.250000000007</v>
      </c>
      <c r="BH97" s="75">
        <f>SUM(AV97:BG97)</f>
        <v>219615.00000000003</v>
      </c>
      <c r="BI97" s="26">
        <f t="shared" ref="BI97" si="889">BI93*BI95</f>
        <v>20131.375000000011</v>
      </c>
      <c r="BJ97" s="26">
        <f t="shared" ref="BJ97" si="890">BJ93*BJ95</f>
        <v>20131.375000000011</v>
      </c>
      <c r="BK97" s="26">
        <f t="shared" ref="BK97" si="891">BK93*BK95</f>
        <v>20131.375000000011</v>
      </c>
      <c r="BL97" s="26">
        <f t="shared" ref="BL97" si="892">BL93*BL95</f>
        <v>20131.375000000011</v>
      </c>
      <c r="BM97" s="26">
        <f t="shared" ref="BM97" si="893">BM93*BM95</f>
        <v>20131.375000000011</v>
      </c>
      <c r="BN97" s="26">
        <f t="shared" ref="BN97" si="894">BN93*BN95</f>
        <v>20131.375000000011</v>
      </c>
      <c r="BO97" s="26">
        <f t="shared" ref="BO97" si="895">BO93*BO95</f>
        <v>20131.375000000011</v>
      </c>
      <c r="BP97" s="26">
        <f t="shared" ref="BP97" si="896">BP93*BP95</f>
        <v>20131.375000000011</v>
      </c>
      <c r="BQ97" s="26">
        <f t="shared" ref="BQ97" si="897">BQ93*BQ95</f>
        <v>20131.375000000011</v>
      </c>
      <c r="BR97" s="26">
        <f t="shared" ref="BR97" si="898">BR93*BR95</f>
        <v>20131.375000000011</v>
      </c>
      <c r="BS97" s="26">
        <f t="shared" ref="BS97" si="899">BS93*BS95</f>
        <v>20131.375000000011</v>
      </c>
      <c r="BT97" s="26">
        <f t="shared" ref="BT97" si="900">BT93*BT95</f>
        <v>20131.375000000011</v>
      </c>
      <c r="BU97" s="75">
        <f>SUM(BI97:BT97)</f>
        <v>241576.50000000009</v>
      </c>
    </row>
    <row r="98" spans="1:73" ht="21" customHeight="1">
      <c r="B98" s="581"/>
      <c r="E98" s="59"/>
      <c r="H98" s="71"/>
      <c r="U98" s="71"/>
      <c r="AH98" s="71"/>
      <c r="AU98" s="71"/>
      <c r="BH98" s="71"/>
      <c r="BU98" s="71"/>
    </row>
    <row r="99" spans="1:73" ht="21" customHeight="1">
      <c r="B99" s="581" t="s">
        <v>240</v>
      </c>
      <c r="E99" s="59"/>
      <c r="H99" s="71"/>
      <c r="U99" s="71"/>
      <c r="AH99" s="71"/>
      <c r="AU99" s="71"/>
      <c r="BH99" s="71"/>
      <c r="BU99" s="71"/>
    </row>
    <row r="100" spans="1:73" ht="20.25" customHeight="1">
      <c r="A100" s="571" t="s">
        <v>209</v>
      </c>
      <c r="B100" s="11" t="s">
        <v>241</v>
      </c>
      <c r="C100" s="17" t="s">
        <v>8</v>
      </c>
      <c r="D100" s="17"/>
      <c r="E100" s="12">
        <v>1000</v>
      </c>
      <c r="F100" s="18">
        <f>E100</f>
        <v>1000</v>
      </c>
      <c r="G100" s="18">
        <f>F100</f>
        <v>1000</v>
      </c>
      <c r="H100" s="73">
        <f>SUM(E100:G100)</f>
        <v>3000</v>
      </c>
      <c r="I100" s="11">
        <f>G100</f>
        <v>1000</v>
      </c>
      <c r="J100" s="11">
        <f>I100</f>
        <v>1000</v>
      </c>
      <c r="K100" s="11">
        <f t="shared" ref="K100" si="901">J100</f>
        <v>1000</v>
      </c>
      <c r="L100" s="11">
        <f t="shared" ref="L100" si="902">K100</f>
        <v>1000</v>
      </c>
      <c r="M100" s="11">
        <f t="shared" ref="M100" si="903">L100</f>
        <v>1000</v>
      </c>
      <c r="N100" s="11">
        <f t="shared" ref="N100" si="904">M100</f>
        <v>1000</v>
      </c>
      <c r="O100" s="11">
        <f t="shared" ref="O100" si="905">N100</f>
        <v>1000</v>
      </c>
      <c r="P100" s="11">
        <f t="shared" ref="P100" si="906">O100</f>
        <v>1000</v>
      </c>
      <c r="Q100" s="11">
        <f t="shared" ref="Q100" si="907">P100</f>
        <v>1000</v>
      </c>
      <c r="R100" s="11">
        <f t="shared" ref="R100" si="908">Q100</f>
        <v>1000</v>
      </c>
      <c r="S100" s="11">
        <f t="shared" ref="S100" si="909">R100</f>
        <v>1000</v>
      </c>
      <c r="T100" s="11">
        <f t="shared" ref="T100" si="910">S100</f>
        <v>1000</v>
      </c>
      <c r="U100" s="93">
        <f>SUM(I100:T100)</f>
        <v>12000</v>
      </c>
      <c r="V100" s="18">
        <f t="shared" ref="V100:AG100" si="911">$AH100/12</f>
        <v>1100.0000000000002</v>
      </c>
      <c r="W100" s="18">
        <f t="shared" si="911"/>
        <v>1100.0000000000002</v>
      </c>
      <c r="X100" s="18">
        <f t="shared" si="911"/>
        <v>1100.0000000000002</v>
      </c>
      <c r="Y100" s="18">
        <f t="shared" si="911"/>
        <v>1100.0000000000002</v>
      </c>
      <c r="Z100" s="18">
        <f t="shared" si="911"/>
        <v>1100.0000000000002</v>
      </c>
      <c r="AA100" s="18">
        <f t="shared" si="911"/>
        <v>1100.0000000000002</v>
      </c>
      <c r="AB100" s="18">
        <f t="shared" si="911"/>
        <v>1100.0000000000002</v>
      </c>
      <c r="AC100" s="18">
        <f t="shared" si="911"/>
        <v>1100.0000000000002</v>
      </c>
      <c r="AD100" s="18">
        <f t="shared" si="911"/>
        <v>1100.0000000000002</v>
      </c>
      <c r="AE100" s="18">
        <f t="shared" si="911"/>
        <v>1100.0000000000002</v>
      </c>
      <c r="AF100" s="18">
        <f t="shared" si="911"/>
        <v>1100.0000000000002</v>
      </c>
      <c r="AG100" s="18">
        <f t="shared" si="911"/>
        <v>1100.0000000000002</v>
      </c>
      <c r="AH100" s="73">
        <f>U100*(1+AH101)</f>
        <v>13200.000000000002</v>
      </c>
      <c r="AI100" s="18">
        <f t="shared" ref="AI100:AT100" si="912">$AU100/12</f>
        <v>1210.0000000000002</v>
      </c>
      <c r="AJ100" s="18">
        <f t="shared" si="912"/>
        <v>1210.0000000000002</v>
      </c>
      <c r="AK100" s="18">
        <f t="shared" si="912"/>
        <v>1210.0000000000002</v>
      </c>
      <c r="AL100" s="18">
        <f t="shared" si="912"/>
        <v>1210.0000000000002</v>
      </c>
      <c r="AM100" s="18">
        <f t="shared" si="912"/>
        <v>1210.0000000000002</v>
      </c>
      <c r="AN100" s="18">
        <f t="shared" si="912"/>
        <v>1210.0000000000002</v>
      </c>
      <c r="AO100" s="18">
        <f t="shared" si="912"/>
        <v>1210.0000000000002</v>
      </c>
      <c r="AP100" s="18">
        <f t="shared" si="912"/>
        <v>1210.0000000000002</v>
      </c>
      <c r="AQ100" s="18">
        <f t="shared" si="912"/>
        <v>1210.0000000000002</v>
      </c>
      <c r="AR100" s="18">
        <f t="shared" si="912"/>
        <v>1210.0000000000002</v>
      </c>
      <c r="AS100" s="18">
        <f t="shared" si="912"/>
        <v>1210.0000000000002</v>
      </c>
      <c r="AT100" s="18">
        <f t="shared" si="912"/>
        <v>1210.0000000000002</v>
      </c>
      <c r="AU100" s="73">
        <f>AH100*(1+AU101)</f>
        <v>14520.000000000004</v>
      </c>
      <c r="AV100" s="18">
        <f t="shared" ref="AV100:BG100" si="913">$BH100/12</f>
        <v>1331.0000000000005</v>
      </c>
      <c r="AW100" s="18">
        <f t="shared" si="913"/>
        <v>1331.0000000000005</v>
      </c>
      <c r="AX100" s="18">
        <f t="shared" si="913"/>
        <v>1331.0000000000005</v>
      </c>
      <c r="AY100" s="18">
        <f t="shared" si="913"/>
        <v>1331.0000000000005</v>
      </c>
      <c r="AZ100" s="18">
        <f t="shared" si="913"/>
        <v>1331.0000000000005</v>
      </c>
      <c r="BA100" s="18">
        <f t="shared" si="913"/>
        <v>1331.0000000000005</v>
      </c>
      <c r="BB100" s="18">
        <f t="shared" si="913"/>
        <v>1331.0000000000005</v>
      </c>
      <c r="BC100" s="18">
        <f t="shared" si="913"/>
        <v>1331.0000000000005</v>
      </c>
      <c r="BD100" s="18">
        <f t="shared" si="913"/>
        <v>1331.0000000000005</v>
      </c>
      <c r="BE100" s="18">
        <f t="shared" si="913"/>
        <v>1331.0000000000005</v>
      </c>
      <c r="BF100" s="18">
        <f t="shared" si="913"/>
        <v>1331.0000000000005</v>
      </c>
      <c r="BG100" s="18">
        <f t="shared" si="913"/>
        <v>1331.0000000000005</v>
      </c>
      <c r="BH100" s="73">
        <f>AU100*(1+BH101)</f>
        <v>15972.000000000005</v>
      </c>
      <c r="BI100" s="18">
        <f t="shared" ref="BI100:BT100" si="914">$BU100/12</f>
        <v>1464.1000000000006</v>
      </c>
      <c r="BJ100" s="18">
        <f t="shared" si="914"/>
        <v>1464.1000000000006</v>
      </c>
      <c r="BK100" s="18">
        <f t="shared" si="914"/>
        <v>1464.1000000000006</v>
      </c>
      <c r="BL100" s="18">
        <f t="shared" si="914"/>
        <v>1464.1000000000006</v>
      </c>
      <c r="BM100" s="18">
        <f t="shared" si="914"/>
        <v>1464.1000000000006</v>
      </c>
      <c r="BN100" s="18">
        <f t="shared" si="914"/>
        <v>1464.1000000000006</v>
      </c>
      <c r="BO100" s="18">
        <f t="shared" si="914"/>
        <v>1464.1000000000006</v>
      </c>
      <c r="BP100" s="18">
        <f t="shared" si="914"/>
        <v>1464.1000000000006</v>
      </c>
      <c r="BQ100" s="18">
        <f t="shared" si="914"/>
        <v>1464.1000000000006</v>
      </c>
      <c r="BR100" s="18">
        <f t="shared" si="914"/>
        <v>1464.1000000000006</v>
      </c>
      <c r="BS100" s="18">
        <f t="shared" si="914"/>
        <v>1464.1000000000006</v>
      </c>
      <c r="BT100" s="18">
        <f t="shared" si="914"/>
        <v>1464.1000000000006</v>
      </c>
      <c r="BU100" s="73">
        <f>BH100*(1+BU101)</f>
        <v>17569.200000000008</v>
      </c>
    </row>
    <row r="101" spans="1:73" s="51" customFormat="1" ht="20.25" customHeight="1">
      <c r="A101" s="576"/>
      <c r="B101" s="582" t="s">
        <v>9</v>
      </c>
      <c r="C101" s="583" t="s">
        <v>7</v>
      </c>
      <c r="D101" s="594"/>
      <c r="E101" s="595"/>
      <c r="F101" s="595"/>
      <c r="G101" s="595"/>
      <c r="H101" s="596"/>
      <c r="I101" s="597"/>
      <c r="J101" s="597"/>
      <c r="K101" s="597"/>
      <c r="L101" s="597"/>
      <c r="M101" s="597"/>
      <c r="N101" s="597"/>
      <c r="O101" s="597"/>
      <c r="P101" s="597"/>
      <c r="Q101" s="597"/>
      <c r="R101" s="597"/>
      <c r="S101" s="597"/>
      <c r="T101" s="597"/>
      <c r="U101" s="596"/>
      <c r="V101" s="598"/>
      <c r="W101" s="598"/>
      <c r="X101" s="598"/>
      <c r="Y101" s="598"/>
      <c r="Z101" s="598"/>
      <c r="AA101" s="598"/>
      <c r="AB101" s="598"/>
      <c r="AC101" s="598"/>
      <c r="AD101" s="598"/>
      <c r="AE101" s="598"/>
      <c r="AF101" s="598"/>
      <c r="AG101" s="598"/>
      <c r="AH101" s="599">
        <v>0.1</v>
      </c>
      <c r="AI101" s="597"/>
      <c r="AJ101" s="597"/>
      <c r="AK101" s="597"/>
      <c r="AL101" s="597"/>
      <c r="AM101" s="597"/>
      <c r="AN101" s="597"/>
      <c r="AO101" s="597"/>
      <c r="AP101" s="597"/>
      <c r="AQ101" s="597"/>
      <c r="AR101" s="597"/>
      <c r="AS101" s="597"/>
      <c r="AT101" s="597"/>
      <c r="AU101" s="600">
        <f>AH101</f>
        <v>0.1</v>
      </c>
      <c r="AV101" s="597"/>
      <c r="AW101" s="597"/>
      <c r="AX101" s="597"/>
      <c r="AY101" s="597"/>
      <c r="AZ101" s="597"/>
      <c r="BA101" s="597"/>
      <c r="BB101" s="597"/>
      <c r="BC101" s="597"/>
      <c r="BD101" s="597"/>
      <c r="BE101" s="597"/>
      <c r="BF101" s="597"/>
      <c r="BG101" s="597"/>
      <c r="BH101" s="596">
        <f>AU101</f>
        <v>0.1</v>
      </c>
      <c r="BI101" s="597"/>
      <c r="BJ101" s="597"/>
      <c r="BK101" s="597"/>
      <c r="BL101" s="597"/>
      <c r="BM101" s="597"/>
      <c r="BN101" s="597"/>
      <c r="BO101" s="597"/>
      <c r="BP101" s="597"/>
      <c r="BQ101" s="597"/>
      <c r="BR101" s="597"/>
      <c r="BS101" s="597"/>
      <c r="BT101" s="597"/>
      <c r="BU101" s="596">
        <f>BH101</f>
        <v>0.1</v>
      </c>
    </row>
    <row r="102" spans="1:73" ht="21" customHeight="1">
      <c r="B102" s="581"/>
      <c r="E102" s="59"/>
      <c r="H102" s="71"/>
      <c r="U102" s="71"/>
      <c r="AH102" s="71"/>
      <c r="AU102" s="71"/>
      <c r="BH102" s="71"/>
      <c r="BU102" s="71"/>
    </row>
    <row r="103" spans="1:73" ht="20.25" customHeight="1">
      <c r="A103" s="571" t="s">
        <v>210</v>
      </c>
      <c r="B103" s="24" t="s">
        <v>217</v>
      </c>
      <c r="C103" s="25" t="s">
        <v>8</v>
      </c>
      <c r="D103" s="25"/>
      <c r="E103" s="60">
        <f>50000/12</f>
        <v>4166.666666666667</v>
      </c>
      <c r="F103" s="68">
        <f>E103</f>
        <v>4166.666666666667</v>
      </c>
      <c r="G103" s="68">
        <f>F103</f>
        <v>4166.666666666667</v>
      </c>
      <c r="H103" s="72">
        <f>SUM(E103:G103)</f>
        <v>12500</v>
      </c>
      <c r="I103" s="24">
        <f>G103</f>
        <v>4166.666666666667</v>
      </c>
      <c r="J103" s="24">
        <f>I103</f>
        <v>4166.666666666667</v>
      </c>
      <c r="K103" s="24">
        <f t="shared" ref="K103" si="915">J103</f>
        <v>4166.666666666667</v>
      </c>
      <c r="L103" s="24">
        <f t="shared" ref="L103" si="916">K103</f>
        <v>4166.666666666667</v>
      </c>
      <c r="M103" s="24">
        <f t="shared" ref="M103" si="917">L103</f>
        <v>4166.666666666667</v>
      </c>
      <c r="N103" s="24">
        <f t="shared" ref="N103" si="918">M103</f>
        <v>4166.666666666667</v>
      </c>
      <c r="O103" s="24">
        <f t="shared" ref="O103" si="919">N103</f>
        <v>4166.666666666667</v>
      </c>
      <c r="P103" s="24">
        <f t="shared" ref="P103" si="920">O103</f>
        <v>4166.666666666667</v>
      </c>
      <c r="Q103" s="24">
        <f t="shared" ref="Q103" si="921">P103</f>
        <v>4166.666666666667</v>
      </c>
      <c r="R103" s="24">
        <f t="shared" ref="R103" si="922">Q103</f>
        <v>4166.666666666667</v>
      </c>
      <c r="S103" s="24">
        <f t="shared" ref="S103" si="923">R103</f>
        <v>4166.666666666667</v>
      </c>
      <c r="T103" s="24">
        <f t="shared" ref="T103" si="924">S103</f>
        <v>4166.666666666667</v>
      </c>
      <c r="U103" s="586">
        <f>SUM(I103:T103)</f>
        <v>49999.999999999993</v>
      </c>
      <c r="V103" s="18">
        <f t="shared" ref="V103:AG103" si="925">$AH103/12</f>
        <v>4583.333333333333</v>
      </c>
      <c r="W103" s="18">
        <f t="shared" si="925"/>
        <v>4583.333333333333</v>
      </c>
      <c r="X103" s="18">
        <f t="shared" si="925"/>
        <v>4583.333333333333</v>
      </c>
      <c r="Y103" s="18">
        <f t="shared" si="925"/>
        <v>4583.333333333333</v>
      </c>
      <c r="Z103" s="18">
        <f t="shared" si="925"/>
        <v>4583.333333333333</v>
      </c>
      <c r="AA103" s="18">
        <f t="shared" si="925"/>
        <v>4583.333333333333</v>
      </c>
      <c r="AB103" s="18">
        <f t="shared" si="925"/>
        <v>4583.333333333333</v>
      </c>
      <c r="AC103" s="18">
        <f t="shared" si="925"/>
        <v>4583.333333333333</v>
      </c>
      <c r="AD103" s="18">
        <f t="shared" si="925"/>
        <v>4583.333333333333</v>
      </c>
      <c r="AE103" s="18">
        <f t="shared" si="925"/>
        <v>4583.333333333333</v>
      </c>
      <c r="AF103" s="18">
        <f t="shared" si="925"/>
        <v>4583.333333333333</v>
      </c>
      <c r="AG103" s="18">
        <f t="shared" si="925"/>
        <v>4583.333333333333</v>
      </c>
      <c r="AH103" s="72">
        <f>U103*(1+AH104)</f>
        <v>55000</v>
      </c>
      <c r="AI103" s="18">
        <f t="shared" ref="AI103:AT103" si="926">$AU103/12</f>
        <v>5041.666666666667</v>
      </c>
      <c r="AJ103" s="18">
        <f t="shared" si="926"/>
        <v>5041.666666666667</v>
      </c>
      <c r="AK103" s="18">
        <f t="shared" si="926"/>
        <v>5041.666666666667</v>
      </c>
      <c r="AL103" s="18">
        <f t="shared" si="926"/>
        <v>5041.666666666667</v>
      </c>
      <c r="AM103" s="18">
        <f t="shared" si="926"/>
        <v>5041.666666666667</v>
      </c>
      <c r="AN103" s="18">
        <f t="shared" si="926"/>
        <v>5041.666666666667</v>
      </c>
      <c r="AO103" s="18">
        <f t="shared" si="926"/>
        <v>5041.666666666667</v>
      </c>
      <c r="AP103" s="18">
        <f t="shared" si="926"/>
        <v>5041.666666666667</v>
      </c>
      <c r="AQ103" s="18">
        <f t="shared" si="926"/>
        <v>5041.666666666667</v>
      </c>
      <c r="AR103" s="18">
        <f t="shared" si="926"/>
        <v>5041.666666666667</v>
      </c>
      <c r="AS103" s="18">
        <f t="shared" si="926"/>
        <v>5041.666666666667</v>
      </c>
      <c r="AT103" s="18">
        <f t="shared" si="926"/>
        <v>5041.666666666667</v>
      </c>
      <c r="AU103" s="72">
        <f>AH103*(1+AU104)</f>
        <v>60500.000000000007</v>
      </c>
      <c r="AV103" s="18">
        <f t="shared" ref="AV103:BG103" si="927">$BH103/12</f>
        <v>5545.8333333333348</v>
      </c>
      <c r="AW103" s="18">
        <f t="shared" si="927"/>
        <v>5545.8333333333348</v>
      </c>
      <c r="AX103" s="18">
        <f t="shared" si="927"/>
        <v>5545.8333333333348</v>
      </c>
      <c r="AY103" s="18">
        <f t="shared" si="927"/>
        <v>5545.8333333333348</v>
      </c>
      <c r="AZ103" s="18">
        <f t="shared" si="927"/>
        <v>5545.8333333333348</v>
      </c>
      <c r="BA103" s="18">
        <f t="shared" si="927"/>
        <v>5545.8333333333348</v>
      </c>
      <c r="BB103" s="18">
        <f t="shared" si="927"/>
        <v>5545.8333333333348</v>
      </c>
      <c r="BC103" s="18">
        <f t="shared" si="927"/>
        <v>5545.8333333333348</v>
      </c>
      <c r="BD103" s="18">
        <f t="shared" si="927"/>
        <v>5545.8333333333348</v>
      </c>
      <c r="BE103" s="18">
        <f t="shared" si="927"/>
        <v>5545.8333333333348</v>
      </c>
      <c r="BF103" s="18">
        <f t="shared" si="927"/>
        <v>5545.8333333333348</v>
      </c>
      <c r="BG103" s="18">
        <f t="shared" si="927"/>
        <v>5545.8333333333348</v>
      </c>
      <c r="BH103" s="72">
        <f>AU103*(1+BH104)</f>
        <v>66550.000000000015</v>
      </c>
      <c r="BI103" s="18">
        <f t="shared" ref="BI103:BT103" si="928">$BU103/12</f>
        <v>6100.4166666666688</v>
      </c>
      <c r="BJ103" s="18">
        <f t="shared" si="928"/>
        <v>6100.4166666666688</v>
      </c>
      <c r="BK103" s="18">
        <f t="shared" si="928"/>
        <v>6100.4166666666688</v>
      </c>
      <c r="BL103" s="18">
        <f t="shared" si="928"/>
        <v>6100.4166666666688</v>
      </c>
      <c r="BM103" s="18">
        <f t="shared" si="928"/>
        <v>6100.4166666666688</v>
      </c>
      <c r="BN103" s="18">
        <f t="shared" si="928"/>
        <v>6100.4166666666688</v>
      </c>
      <c r="BO103" s="18">
        <f t="shared" si="928"/>
        <v>6100.4166666666688</v>
      </c>
      <c r="BP103" s="18">
        <f t="shared" si="928"/>
        <v>6100.4166666666688</v>
      </c>
      <c r="BQ103" s="18">
        <f t="shared" si="928"/>
        <v>6100.4166666666688</v>
      </c>
      <c r="BR103" s="18">
        <f t="shared" si="928"/>
        <v>6100.4166666666688</v>
      </c>
      <c r="BS103" s="18">
        <f t="shared" si="928"/>
        <v>6100.4166666666688</v>
      </c>
      <c r="BT103" s="18">
        <f t="shared" si="928"/>
        <v>6100.4166666666688</v>
      </c>
      <c r="BU103" s="72">
        <f>BH103*(1+BU104)</f>
        <v>73205.000000000029</v>
      </c>
    </row>
    <row r="104" spans="1:73" s="51" customFormat="1" ht="20.25" customHeight="1">
      <c r="A104" s="576"/>
      <c r="B104" s="62" t="s">
        <v>9</v>
      </c>
      <c r="C104" s="63" t="s">
        <v>7</v>
      </c>
      <c r="D104" s="63"/>
      <c r="E104" s="64"/>
      <c r="F104" s="64"/>
      <c r="G104" s="64"/>
      <c r="H104" s="89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89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580">
        <v>0.1</v>
      </c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587">
        <f>AH104</f>
        <v>0.1</v>
      </c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95">
        <f>AU104</f>
        <v>0.1</v>
      </c>
      <c r="BI104" s="62"/>
      <c r="BJ104" s="62"/>
      <c r="BK104" s="62"/>
      <c r="BL104" s="62"/>
      <c r="BM104" s="62"/>
      <c r="BN104" s="62"/>
      <c r="BO104" s="62"/>
      <c r="BP104" s="62"/>
      <c r="BQ104" s="62"/>
      <c r="BR104" s="62"/>
      <c r="BS104" s="62"/>
      <c r="BT104" s="62"/>
      <c r="BU104" s="95">
        <f>BH104</f>
        <v>0.1</v>
      </c>
    </row>
    <row r="105" spans="1:73" ht="20.25" customHeight="1">
      <c r="B105" s="11" t="s">
        <v>207</v>
      </c>
      <c r="C105" s="17" t="s">
        <v>186</v>
      </c>
      <c r="D105" s="17"/>
      <c r="E105" s="18">
        <f>E106+D105</f>
        <v>2</v>
      </c>
      <c r="F105" s="18">
        <f t="shared" ref="F105:G105" si="929">F106+E105</f>
        <v>2</v>
      </c>
      <c r="G105" s="18">
        <f t="shared" si="929"/>
        <v>2</v>
      </c>
      <c r="H105" s="73">
        <f>G105</f>
        <v>2</v>
      </c>
      <c r="I105" s="18">
        <f>I106+H105</f>
        <v>2</v>
      </c>
      <c r="J105" s="18">
        <f t="shared" ref="J105:T105" si="930">J106+I105</f>
        <v>4</v>
      </c>
      <c r="K105" s="18">
        <f t="shared" si="930"/>
        <v>4</v>
      </c>
      <c r="L105" s="18">
        <f t="shared" si="930"/>
        <v>4</v>
      </c>
      <c r="M105" s="18">
        <f t="shared" si="930"/>
        <v>4</v>
      </c>
      <c r="N105" s="18">
        <f t="shared" si="930"/>
        <v>4</v>
      </c>
      <c r="O105" s="18">
        <f t="shared" si="930"/>
        <v>4</v>
      </c>
      <c r="P105" s="18">
        <f t="shared" si="930"/>
        <v>4</v>
      </c>
      <c r="Q105" s="18">
        <f t="shared" si="930"/>
        <v>4</v>
      </c>
      <c r="R105" s="18">
        <f t="shared" si="930"/>
        <v>5</v>
      </c>
      <c r="S105" s="18">
        <f t="shared" si="930"/>
        <v>5</v>
      </c>
      <c r="T105" s="18">
        <f t="shared" si="930"/>
        <v>6</v>
      </c>
      <c r="U105" s="73">
        <f t="shared" ref="U105:BH105" si="931">T105</f>
        <v>6</v>
      </c>
      <c r="V105" s="18">
        <f>V106+U105</f>
        <v>6</v>
      </c>
      <c r="W105" s="18">
        <f t="shared" ref="W105" si="932">W106+V105</f>
        <v>6</v>
      </c>
      <c r="X105" s="18">
        <f t="shared" ref="X105" si="933">X106+W105</f>
        <v>6</v>
      </c>
      <c r="Y105" s="18">
        <f t="shared" ref="Y105" si="934">Y106+X105</f>
        <v>6</v>
      </c>
      <c r="Z105" s="18">
        <f t="shared" ref="Z105" si="935">Z106+Y105</f>
        <v>6</v>
      </c>
      <c r="AA105" s="18">
        <f t="shared" ref="AA105" si="936">AA106+Z105</f>
        <v>6</v>
      </c>
      <c r="AB105" s="18">
        <f t="shared" ref="AB105" si="937">AB106+AA105</f>
        <v>6</v>
      </c>
      <c r="AC105" s="18">
        <f t="shared" ref="AC105" si="938">AC106+AB105</f>
        <v>6</v>
      </c>
      <c r="AD105" s="18">
        <f t="shared" ref="AD105" si="939">AD106+AC105</f>
        <v>6</v>
      </c>
      <c r="AE105" s="18">
        <f t="shared" ref="AE105" si="940">AE106+AD105</f>
        <v>6</v>
      </c>
      <c r="AF105" s="18">
        <f t="shared" ref="AF105" si="941">AF106+AE105</f>
        <v>6</v>
      </c>
      <c r="AG105" s="18">
        <f t="shared" ref="AG105" si="942">AG106+AF105</f>
        <v>6</v>
      </c>
      <c r="AH105" s="90">
        <f t="shared" si="931"/>
        <v>6</v>
      </c>
      <c r="AI105" s="18">
        <f>AI106+AH105</f>
        <v>6</v>
      </c>
      <c r="AJ105" s="18">
        <f t="shared" ref="AJ105" si="943">AJ106+AI105</f>
        <v>6</v>
      </c>
      <c r="AK105" s="18">
        <f t="shared" ref="AK105" si="944">AK106+AJ105</f>
        <v>6</v>
      </c>
      <c r="AL105" s="18">
        <f t="shared" ref="AL105" si="945">AL106+AK105</f>
        <v>6</v>
      </c>
      <c r="AM105" s="18">
        <f t="shared" ref="AM105" si="946">AM106+AL105</f>
        <v>6</v>
      </c>
      <c r="AN105" s="18">
        <f t="shared" ref="AN105" si="947">AN106+AM105</f>
        <v>6</v>
      </c>
      <c r="AO105" s="18">
        <f t="shared" ref="AO105" si="948">AO106+AN105</f>
        <v>6</v>
      </c>
      <c r="AP105" s="18">
        <f t="shared" ref="AP105" si="949">AP106+AO105</f>
        <v>6</v>
      </c>
      <c r="AQ105" s="18">
        <f t="shared" ref="AQ105" si="950">AQ106+AP105</f>
        <v>6</v>
      </c>
      <c r="AR105" s="18">
        <f t="shared" ref="AR105" si="951">AR106+AQ105</f>
        <v>6</v>
      </c>
      <c r="AS105" s="18">
        <f t="shared" ref="AS105" si="952">AS106+AR105</f>
        <v>6</v>
      </c>
      <c r="AT105" s="18">
        <f t="shared" ref="AT105" si="953">AT106+AS105</f>
        <v>6</v>
      </c>
      <c r="AU105" s="90">
        <f t="shared" si="931"/>
        <v>6</v>
      </c>
      <c r="AV105" s="18">
        <f>AV106+AU105</f>
        <v>6</v>
      </c>
      <c r="AW105" s="18">
        <f t="shared" ref="AW105" si="954">AW106+AV105</f>
        <v>6</v>
      </c>
      <c r="AX105" s="18">
        <f t="shared" ref="AX105" si="955">AX106+AW105</f>
        <v>6</v>
      </c>
      <c r="AY105" s="18">
        <f t="shared" ref="AY105" si="956">AY106+AX105</f>
        <v>6</v>
      </c>
      <c r="AZ105" s="18">
        <f t="shared" ref="AZ105" si="957">AZ106+AY105</f>
        <v>6</v>
      </c>
      <c r="BA105" s="18">
        <f t="shared" ref="BA105" si="958">BA106+AZ105</f>
        <v>6</v>
      </c>
      <c r="BB105" s="18">
        <f t="shared" ref="BB105" si="959">BB106+BA105</f>
        <v>6</v>
      </c>
      <c r="BC105" s="18">
        <f t="shared" ref="BC105" si="960">BC106+BB105</f>
        <v>6</v>
      </c>
      <c r="BD105" s="18">
        <f t="shared" ref="BD105" si="961">BD106+BC105</f>
        <v>6</v>
      </c>
      <c r="BE105" s="18">
        <f t="shared" ref="BE105" si="962">BE106+BD105</f>
        <v>6</v>
      </c>
      <c r="BF105" s="18">
        <f t="shared" ref="BF105" si="963">BF106+BE105</f>
        <v>6</v>
      </c>
      <c r="BG105" s="18">
        <f t="shared" ref="BG105" si="964">BG106+BF105</f>
        <v>6</v>
      </c>
      <c r="BH105" s="73">
        <f t="shared" si="931"/>
        <v>6</v>
      </c>
      <c r="BI105" s="18">
        <f>BI106+BH105</f>
        <v>6</v>
      </c>
      <c r="BJ105" s="18">
        <f t="shared" ref="BJ105" si="965">BJ106+BI105</f>
        <v>6</v>
      </c>
      <c r="BK105" s="18">
        <f t="shared" ref="BK105" si="966">BK106+BJ105</f>
        <v>6</v>
      </c>
      <c r="BL105" s="18">
        <f t="shared" ref="BL105" si="967">BL106+BK105</f>
        <v>6</v>
      </c>
      <c r="BM105" s="18">
        <f t="shared" ref="BM105" si="968">BM106+BL105</f>
        <v>6</v>
      </c>
      <c r="BN105" s="18">
        <f t="shared" ref="BN105" si="969">BN106+BM105</f>
        <v>6</v>
      </c>
      <c r="BO105" s="18">
        <f t="shared" ref="BO105" si="970">BO106+BN105</f>
        <v>6</v>
      </c>
      <c r="BP105" s="18">
        <f t="shared" ref="BP105" si="971">BP106+BO105</f>
        <v>6</v>
      </c>
      <c r="BQ105" s="18">
        <f t="shared" ref="BQ105" si="972">BQ106+BP105</f>
        <v>6</v>
      </c>
      <c r="BR105" s="18">
        <f t="shared" ref="BR105" si="973">BR106+BQ105</f>
        <v>6</v>
      </c>
      <c r="BS105" s="18">
        <f t="shared" ref="BS105" si="974">BS106+BR105</f>
        <v>6</v>
      </c>
      <c r="BT105" s="18">
        <f t="shared" ref="BT105" si="975">BT106+BS105</f>
        <v>6</v>
      </c>
      <c r="BU105" s="73">
        <f t="shared" ref="BU105" si="976">BT105</f>
        <v>6</v>
      </c>
    </row>
    <row r="106" spans="1:73" s="59" customFormat="1" ht="20.25" customHeight="1">
      <c r="A106" s="591"/>
      <c r="B106" s="11" t="s">
        <v>223</v>
      </c>
      <c r="C106" s="593" t="s">
        <v>186</v>
      </c>
      <c r="D106" s="592"/>
      <c r="E106" s="12">
        <v>2</v>
      </c>
      <c r="F106" s="12"/>
      <c r="G106" s="12"/>
      <c r="H106" s="90"/>
      <c r="I106" s="12"/>
      <c r="J106" s="12">
        <v>2</v>
      </c>
      <c r="K106" s="12"/>
      <c r="L106" s="12"/>
      <c r="M106" s="12"/>
      <c r="N106" s="12"/>
      <c r="O106" s="12"/>
      <c r="P106" s="12"/>
      <c r="Q106" s="12"/>
      <c r="R106" s="12">
        <v>1</v>
      </c>
      <c r="S106" s="12"/>
      <c r="T106" s="12">
        <v>1</v>
      </c>
      <c r="U106" s="90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90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90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90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90"/>
    </row>
    <row r="107" spans="1:73" s="15" customFormat="1" ht="20.25" customHeight="1">
      <c r="A107" s="584"/>
      <c r="B107" s="26" t="s">
        <v>208</v>
      </c>
      <c r="C107" s="27" t="s">
        <v>8</v>
      </c>
      <c r="D107" s="27"/>
      <c r="E107" s="585">
        <f>E103*E105</f>
        <v>8333.3333333333339</v>
      </c>
      <c r="F107" s="585">
        <f t="shared" ref="F107:G107" si="977">F103*F105</f>
        <v>8333.3333333333339</v>
      </c>
      <c r="G107" s="585">
        <f t="shared" si="977"/>
        <v>8333.3333333333339</v>
      </c>
      <c r="H107" s="75">
        <f>SUM(E107:G107)</f>
        <v>25000</v>
      </c>
      <c r="I107" s="26">
        <f t="shared" ref="I107" si="978">I103*I105</f>
        <v>8333.3333333333339</v>
      </c>
      <c r="J107" s="26">
        <f t="shared" ref="J107" si="979">J103*J105</f>
        <v>16666.666666666668</v>
      </c>
      <c r="K107" s="26">
        <f t="shared" ref="K107" si="980">K103*K105</f>
        <v>16666.666666666668</v>
      </c>
      <c r="L107" s="26">
        <f t="shared" ref="L107" si="981">L103*L105</f>
        <v>16666.666666666668</v>
      </c>
      <c r="M107" s="26">
        <f t="shared" ref="M107" si="982">M103*M105</f>
        <v>16666.666666666668</v>
      </c>
      <c r="N107" s="26">
        <f t="shared" ref="N107" si="983">N103*N105</f>
        <v>16666.666666666668</v>
      </c>
      <c r="O107" s="26">
        <f t="shared" ref="O107" si="984">O103*O105</f>
        <v>16666.666666666668</v>
      </c>
      <c r="P107" s="26">
        <f t="shared" ref="P107" si="985">P103*P105</f>
        <v>16666.666666666668</v>
      </c>
      <c r="Q107" s="26">
        <f t="shared" ref="Q107" si="986">Q103*Q105</f>
        <v>16666.666666666668</v>
      </c>
      <c r="R107" s="26">
        <f t="shared" ref="R107" si="987">R103*R105</f>
        <v>20833.333333333336</v>
      </c>
      <c r="S107" s="26">
        <f t="shared" ref="S107" si="988">S103*S105</f>
        <v>20833.333333333336</v>
      </c>
      <c r="T107" s="26">
        <f t="shared" ref="T107" si="989">T103*T105</f>
        <v>25000</v>
      </c>
      <c r="U107" s="75">
        <f>SUM(I107:T107)</f>
        <v>208333.33333333337</v>
      </c>
      <c r="V107" s="26">
        <f t="shared" ref="V107" si="990">V103*V105</f>
        <v>27500</v>
      </c>
      <c r="W107" s="26">
        <f t="shared" ref="W107" si="991">W103*W105</f>
        <v>27500</v>
      </c>
      <c r="X107" s="26">
        <f t="shared" ref="X107" si="992">X103*X105</f>
        <v>27500</v>
      </c>
      <c r="Y107" s="26">
        <f t="shared" ref="Y107" si="993">Y103*Y105</f>
        <v>27500</v>
      </c>
      <c r="Z107" s="26">
        <f t="shared" ref="Z107" si="994">Z103*Z105</f>
        <v>27500</v>
      </c>
      <c r="AA107" s="26">
        <f t="shared" ref="AA107" si="995">AA103*AA105</f>
        <v>27500</v>
      </c>
      <c r="AB107" s="26">
        <f t="shared" ref="AB107" si="996">AB103*AB105</f>
        <v>27500</v>
      </c>
      <c r="AC107" s="26">
        <f t="shared" ref="AC107" si="997">AC103*AC105</f>
        <v>27500</v>
      </c>
      <c r="AD107" s="26">
        <f t="shared" ref="AD107" si="998">AD103*AD105</f>
        <v>27500</v>
      </c>
      <c r="AE107" s="26">
        <f t="shared" ref="AE107" si="999">AE103*AE105</f>
        <v>27500</v>
      </c>
      <c r="AF107" s="26">
        <f t="shared" ref="AF107" si="1000">AF103*AF105</f>
        <v>27500</v>
      </c>
      <c r="AG107" s="26">
        <f t="shared" ref="AG107" si="1001">AG103*AG105</f>
        <v>27500</v>
      </c>
      <c r="AH107" s="75">
        <f>SUM(V107:AG107)</f>
        <v>330000</v>
      </c>
      <c r="AI107" s="26">
        <f t="shared" ref="AI107" si="1002">AI103*AI105</f>
        <v>30250</v>
      </c>
      <c r="AJ107" s="26">
        <f t="shared" ref="AJ107" si="1003">AJ103*AJ105</f>
        <v>30250</v>
      </c>
      <c r="AK107" s="26">
        <f t="shared" ref="AK107" si="1004">AK103*AK105</f>
        <v>30250</v>
      </c>
      <c r="AL107" s="26">
        <f t="shared" ref="AL107" si="1005">AL103*AL105</f>
        <v>30250</v>
      </c>
      <c r="AM107" s="26">
        <f t="shared" ref="AM107" si="1006">AM103*AM105</f>
        <v>30250</v>
      </c>
      <c r="AN107" s="26">
        <f t="shared" ref="AN107" si="1007">AN103*AN105</f>
        <v>30250</v>
      </c>
      <c r="AO107" s="26">
        <f t="shared" ref="AO107" si="1008">AO103*AO105</f>
        <v>30250</v>
      </c>
      <c r="AP107" s="26">
        <f t="shared" ref="AP107" si="1009">AP103*AP105</f>
        <v>30250</v>
      </c>
      <c r="AQ107" s="26">
        <f t="shared" ref="AQ107" si="1010">AQ103*AQ105</f>
        <v>30250</v>
      </c>
      <c r="AR107" s="26">
        <f t="shared" ref="AR107" si="1011">AR103*AR105</f>
        <v>30250</v>
      </c>
      <c r="AS107" s="26">
        <f t="shared" ref="AS107" si="1012">AS103*AS105</f>
        <v>30250</v>
      </c>
      <c r="AT107" s="26">
        <f t="shared" ref="AT107" si="1013">AT103*AT105</f>
        <v>30250</v>
      </c>
      <c r="AU107" s="75">
        <f>SUM(AI107:AT107)</f>
        <v>363000</v>
      </c>
      <c r="AV107" s="26">
        <f t="shared" ref="AV107" si="1014">AV103*AV105</f>
        <v>33275.000000000007</v>
      </c>
      <c r="AW107" s="26">
        <f t="shared" ref="AW107" si="1015">AW103*AW105</f>
        <v>33275.000000000007</v>
      </c>
      <c r="AX107" s="26">
        <f t="shared" ref="AX107" si="1016">AX103*AX105</f>
        <v>33275.000000000007</v>
      </c>
      <c r="AY107" s="26">
        <f t="shared" ref="AY107" si="1017">AY103*AY105</f>
        <v>33275.000000000007</v>
      </c>
      <c r="AZ107" s="26">
        <f t="shared" ref="AZ107" si="1018">AZ103*AZ105</f>
        <v>33275.000000000007</v>
      </c>
      <c r="BA107" s="26">
        <f t="shared" ref="BA107" si="1019">BA103*BA105</f>
        <v>33275.000000000007</v>
      </c>
      <c r="BB107" s="26">
        <f t="shared" ref="BB107" si="1020">BB103*BB105</f>
        <v>33275.000000000007</v>
      </c>
      <c r="BC107" s="26">
        <f t="shared" ref="BC107" si="1021">BC103*BC105</f>
        <v>33275.000000000007</v>
      </c>
      <c r="BD107" s="26">
        <f t="shared" ref="BD107" si="1022">BD103*BD105</f>
        <v>33275.000000000007</v>
      </c>
      <c r="BE107" s="26">
        <f t="shared" ref="BE107" si="1023">BE103*BE105</f>
        <v>33275.000000000007</v>
      </c>
      <c r="BF107" s="26">
        <f t="shared" ref="BF107" si="1024">BF103*BF105</f>
        <v>33275.000000000007</v>
      </c>
      <c r="BG107" s="26">
        <f t="shared" ref="BG107" si="1025">BG103*BG105</f>
        <v>33275.000000000007</v>
      </c>
      <c r="BH107" s="75">
        <f>SUM(AV107:BG107)</f>
        <v>399300.00000000006</v>
      </c>
      <c r="BI107" s="26">
        <f t="shared" ref="BI107" si="1026">BI103*BI105</f>
        <v>36602.500000000015</v>
      </c>
      <c r="BJ107" s="26">
        <f t="shared" ref="BJ107" si="1027">BJ103*BJ105</f>
        <v>36602.500000000015</v>
      </c>
      <c r="BK107" s="26">
        <f t="shared" ref="BK107" si="1028">BK103*BK105</f>
        <v>36602.500000000015</v>
      </c>
      <c r="BL107" s="26">
        <f t="shared" ref="BL107" si="1029">BL103*BL105</f>
        <v>36602.500000000015</v>
      </c>
      <c r="BM107" s="26">
        <f t="shared" ref="BM107" si="1030">BM103*BM105</f>
        <v>36602.500000000015</v>
      </c>
      <c r="BN107" s="26">
        <f t="shared" ref="BN107" si="1031">BN103*BN105</f>
        <v>36602.500000000015</v>
      </c>
      <c r="BO107" s="26">
        <f t="shared" ref="BO107" si="1032">BO103*BO105</f>
        <v>36602.500000000015</v>
      </c>
      <c r="BP107" s="26">
        <f t="shared" ref="BP107" si="1033">BP103*BP105</f>
        <v>36602.500000000015</v>
      </c>
      <c r="BQ107" s="26">
        <f t="shared" ref="BQ107" si="1034">BQ103*BQ105</f>
        <v>36602.500000000015</v>
      </c>
      <c r="BR107" s="26">
        <f t="shared" ref="BR107" si="1035">BR103*BR105</f>
        <v>36602.500000000015</v>
      </c>
      <c r="BS107" s="26">
        <f t="shared" ref="BS107" si="1036">BS103*BS105</f>
        <v>36602.500000000015</v>
      </c>
      <c r="BT107" s="26">
        <f t="shared" ref="BT107" si="1037">BT103*BT105</f>
        <v>36602.500000000015</v>
      </c>
      <c r="BU107" s="75">
        <f>SUM(BI107:BT107)</f>
        <v>439230.00000000006</v>
      </c>
    </row>
    <row r="108" spans="1:73" ht="21" customHeight="1">
      <c r="B108" s="581"/>
      <c r="E108" s="59"/>
      <c r="H108" s="71"/>
      <c r="U108" s="71"/>
      <c r="AH108" s="71"/>
      <c r="AU108" s="71"/>
      <c r="BH108" s="71"/>
      <c r="BU108" s="71"/>
    </row>
    <row r="109" spans="1:73" ht="20.25" customHeight="1">
      <c r="H109" s="71"/>
      <c r="U109" s="71"/>
      <c r="AH109" s="71"/>
      <c r="AU109" s="71"/>
      <c r="BH109" s="71"/>
      <c r="BU109" s="71"/>
    </row>
    <row r="110" spans="1:73" s="44" customFormat="1" ht="4.5" customHeight="1">
      <c r="A110" s="573"/>
      <c r="C110" s="45"/>
      <c r="D110" s="45"/>
    </row>
    <row r="111" spans="1:73" ht="20.25" customHeight="1"/>
    <row r="112" spans="1:73" ht="20.25" customHeight="1">
      <c r="B112" s="15" t="s">
        <v>134</v>
      </c>
    </row>
    <row r="113" spans="2:73" ht="20.25" customHeight="1">
      <c r="B113" s="11" t="s">
        <v>135</v>
      </c>
      <c r="C113" s="17" t="s">
        <v>7</v>
      </c>
      <c r="D113" s="17"/>
      <c r="E113" s="19">
        <v>0</v>
      </c>
      <c r="F113" s="21">
        <f>E113</f>
        <v>0</v>
      </c>
      <c r="G113" s="21">
        <f t="shared" ref="G113:BR113" si="1038">F113</f>
        <v>0</v>
      </c>
      <c r="H113" s="21">
        <f>G113</f>
        <v>0</v>
      </c>
      <c r="I113" s="21">
        <f>H113</f>
        <v>0</v>
      </c>
      <c r="J113" s="21">
        <f t="shared" si="1038"/>
        <v>0</v>
      </c>
      <c r="K113" s="21">
        <f t="shared" si="1038"/>
        <v>0</v>
      </c>
      <c r="L113" s="21">
        <f t="shared" si="1038"/>
        <v>0</v>
      </c>
      <c r="M113" s="21">
        <f t="shared" si="1038"/>
        <v>0</v>
      </c>
      <c r="N113" s="21">
        <f t="shared" si="1038"/>
        <v>0</v>
      </c>
      <c r="O113" s="21">
        <f t="shared" si="1038"/>
        <v>0</v>
      </c>
      <c r="P113" s="21">
        <f t="shared" si="1038"/>
        <v>0</v>
      </c>
      <c r="Q113" s="21">
        <f t="shared" si="1038"/>
        <v>0</v>
      </c>
      <c r="R113" s="21">
        <f t="shared" si="1038"/>
        <v>0</v>
      </c>
      <c r="S113" s="21">
        <f t="shared" si="1038"/>
        <v>0</v>
      </c>
      <c r="T113" s="21">
        <f t="shared" si="1038"/>
        <v>0</v>
      </c>
      <c r="U113" s="21">
        <f t="shared" si="1038"/>
        <v>0</v>
      </c>
      <c r="V113" s="21">
        <f t="shared" si="1038"/>
        <v>0</v>
      </c>
      <c r="W113" s="21">
        <f t="shared" si="1038"/>
        <v>0</v>
      </c>
      <c r="X113" s="21">
        <f t="shared" si="1038"/>
        <v>0</v>
      </c>
      <c r="Y113" s="21">
        <f t="shared" si="1038"/>
        <v>0</v>
      </c>
      <c r="Z113" s="21">
        <f t="shared" si="1038"/>
        <v>0</v>
      </c>
      <c r="AA113" s="21">
        <f t="shared" si="1038"/>
        <v>0</v>
      </c>
      <c r="AB113" s="21">
        <f t="shared" si="1038"/>
        <v>0</v>
      </c>
      <c r="AC113" s="21">
        <f t="shared" si="1038"/>
        <v>0</v>
      </c>
      <c r="AD113" s="21">
        <f t="shared" si="1038"/>
        <v>0</v>
      </c>
      <c r="AE113" s="21">
        <f t="shared" si="1038"/>
        <v>0</v>
      </c>
      <c r="AF113" s="21">
        <f t="shared" si="1038"/>
        <v>0</v>
      </c>
      <c r="AG113" s="21">
        <f t="shared" si="1038"/>
        <v>0</v>
      </c>
      <c r="AH113" s="21">
        <f t="shared" si="1038"/>
        <v>0</v>
      </c>
      <c r="AI113" s="21">
        <f t="shared" si="1038"/>
        <v>0</v>
      </c>
      <c r="AJ113" s="21">
        <f t="shared" si="1038"/>
        <v>0</v>
      </c>
      <c r="AK113" s="21">
        <f t="shared" si="1038"/>
        <v>0</v>
      </c>
      <c r="AL113" s="21">
        <f t="shared" si="1038"/>
        <v>0</v>
      </c>
      <c r="AM113" s="21">
        <f t="shared" si="1038"/>
        <v>0</v>
      </c>
      <c r="AN113" s="21">
        <f t="shared" si="1038"/>
        <v>0</v>
      </c>
      <c r="AO113" s="21">
        <f t="shared" si="1038"/>
        <v>0</v>
      </c>
      <c r="AP113" s="21">
        <f t="shared" si="1038"/>
        <v>0</v>
      </c>
      <c r="AQ113" s="21">
        <f t="shared" si="1038"/>
        <v>0</v>
      </c>
      <c r="AR113" s="21">
        <f t="shared" si="1038"/>
        <v>0</v>
      </c>
      <c r="AS113" s="21">
        <f t="shared" si="1038"/>
        <v>0</v>
      </c>
      <c r="AT113" s="21">
        <f t="shared" si="1038"/>
        <v>0</v>
      </c>
      <c r="AU113" s="21">
        <f t="shared" si="1038"/>
        <v>0</v>
      </c>
      <c r="AV113" s="21">
        <f t="shared" si="1038"/>
        <v>0</v>
      </c>
      <c r="AW113" s="21">
        <f t="shared" si="1038"/>
        <v>0</v>
      </c>
      <c r="AX113" s="21">
        <f t="shared" si="1038"/>
        <v>0</v>
      </c>
      <c r="AY113" s="21">
        <f t="shared" si="1038"/>
        <v>0</v>
      </c>
      <c r="AZ113" s="21">
        <f t="shared" si="1038"/>
        <v>0</v>
      </c>
      <c r="BA113" s="21">
        <f t="shared" si="1038"/>
        <v>0</v>
      </c>
      <c r="BB113" s="21">
        <f t="shared" si="1038"/>
        <v>0</v>
      </c>
      <c r="BC113" s="21">
        <f t="shared" si="1038"/>
        <v>0</v>
      </c>
      <c r="BD113" s="21">
        <f t="shared" si="1038"/>
        <v>0</v>
      </c>
      <c r="BE113" s="21">
        <f t="shared" si="1038"/>
        <v>0</v>
      </c>
      <c r="BF113" s="21">
        <f t="shared" si="1038"/>
        <v>0</v>
      </c>
      <c r="BG113" s="21">
        <f t="shared" si="1038"/>
        <v>0</v>
      </c>
      <c r="BH113" s="21">
        <f t="shared" si="1038"/>
        <v>0</v>
      </c>
      <c r="BI113" s="21">
        <f t="shared" si="1038"/>
        <v>0</v>
      </c>
      <c r="BJ113" s="21">
        <f t="shared" si="1038"/>
        <v>0</v>
      </c>
      <c r="BK113" s="21">
        <f t="shared" si="1038"/>
        <v>0</v>
      </c>
      <c r="BL113" s="21">
        <f t="shared" si="1038"/>
        <v>0</v>
      </c>
      <c r="BM113" s="21">
        <f t="shared" si="1038"/>
        <v>0</v>
      </c>
      <c r="BN113" s="21">
        <f t="shared" si="1038"/>
        <v>0</v>
      </c>
      <c r="BO113" s="21">
        <f t="shared" si="1038"/>
        <v>0</v>
      </c>
      <c r="BP113" s="21">
        <f t="shared" si="1038"/>
        <v>0</v>
      </c>
      <c r="BQ113" s="21">
        <f t="shared" si="1038"/>
        <v>0</v>
      </c>
      <c r="BR113" s="21">
        <f t="shared" si="1038"/>
        <v>0</v>
      </c>
      <c r="BS113" s="21">
        <f t="shared" ref="BS113:BU113" si="1039">BR113</f>
        <v>0</v>
      </c>
      <c r="BT113" s="21">
        <f t="shared" si="1039"/>
        <v>0</v>
      </c>
      <c r="BU113" s="21">
        <f t="shared" si="1039"/>
        <v>0</v>
      </c>
    </row>
    <row r="114" spans="2:73" ht="20.25" customHeight="1"/>
    <row r="115" spans="2:73" ht="20.25" customHeight="1"/>
    <row r="116" spans="2:73" ht="20.25" customHeight="1"/>
    <row r="117" spans="2:73" ht="20.25" customHeight="1"/>
    <row r="118" spans="2:73" ht="20.25" customHeight="1"/>
    <row r="119" spans="2:73" ht="20.25" customHeight="1"/>
    <row r="120" spans="2:73" ht="20.25" customHeight="1"/>
    <row r="121" spans="2:73" ht="20.25" customHeight="1"/>
    <row r="122" spans="2:73" ht="20.25" customHeight="1"/>
    <row r="123" spans="2:73" ht="20.25" customHeight="1"/>
    <row r="124" spans="2:73" ht="20.25" customHeight="1"/>
    <row r="125" spans="2:73" ht="20.25" customHeight="1"/>
    <row r="126" spans="2:73" ht="20.25" customHeight="1"/>
    <row r="127" spans="2:73" ht="20.25" customHeight="1"/>
    <row r="128" spans="2:73" ht="20.25" customHeight="1"/>
    <row r="129" ht="20.25" customHeight="1"/>
    <row r="130" ht="20.25" customHeight="1"/>
    <row r="131" ht="20.25" customHeight="1"/>
    <row r="132" ht="20.25" customHeight="1"/>
    <row r="133" ht="20.25" customHeight="1"/>
    <row r="134" ht="20.25" customHeight="1"/>
    <row r="135" ht="20.25" customHeight="1"/>
    <row r="136" ht="20.25" customHeight="1"/>
    <row r="137" ht="20.25" customHeight="1"/>
    <row r="138" ht="20.25" customHeight="1"/>
    <row r="139" ht="20.25" customHeight="1"/>
    <row r="140" ht="20.25" customHeight="1"/>
    <row r="141" ht="20.25" customHeight="1"/>
    <row r="142" ht="20.25" customHeight="1"/>
    <row r="143" ht="20.25" customHeight="1"/>
    <row r="144" ht="20.25" customHeight="1"/>
    <row r="145" ht="20.25" customHeight="1"/>
    <row r="146" ht="20.25" customHeight="1"/>
    <row r="147" ht="20.25" customHeight="1"/>
    <row r="148" ht="20.25" customHeight="1"/>
    <row r="149" ht="20.25" customHeight="1"/>
    <row r="150" ht="20.25" customHeight="1"/>
    <row r="151" ht="20.25" customHeight="1"/>
    <row r="152" ht="20.25" customHeight="1"/>
    <row r="153" ht="20.25" customHeight="1"/>
    <row r="154" ht="20.25" customHeight="1"/>
    <row r="155" ht="20.25" customHeight="1"/>
    <row r="156" ht="20.25" customHeight="1"/>
    <row r="157" ht="20.25" customHeight="1"/>
    <row r="158" ht="20.25" customHeight="1"/>
    <row r="159" ht="20.25" customHeight="1"/>
    <row r="160" ht="20.25" customHeight="1"/>
    <row r="161" ht="20.25" customHeight="1"/>
    <row r="162" ht="20.25" customHeight="1"/>
    <row r="163" ht="20.25" customHeight="1"/>
    <row r="164" ht="20.25" customHeight="1"/>
    <row r="165" ht="20.25" customHeight="1"/>
    <row r="166" ht="20.25" customHeight="1"/>
    <row r="167" ht="20.25" customHeight="1"/>
    <row r="168" ht="20.25" customHeight="1"/>
    <row r="169" ht="20.25" customHeight="1"/>
    <row r="170" ht="20.25" customHeight="1"/>
    <row r="171" ht="20.25" customHeight="1"/>
    <row r="172" ht="20.25" customHeight="1"/>
    <row r="173" ht="20.25" customHeight="1"/>
    <row r="174" ht="20.25" customHeight="1"/>
    <row r="175" ht="20.25" customHeight="1"/>
    <row r="176" ht="20.25" customHeight="1"/>
    <row r="177" ht="20.25" customHeight="1"/>
    <row r="178" ht="20.25" customHeight="1"/>
    <row r="179" ht="20.25" customHeight="1"/>
    <row r="180" ht="20.25" customHeight="1"/>
    <row r="181" ht="20.25" customHeight="1"/>
    <row r="182" ht="20.25" customHeight="1"/>
    <row r="183" ht="20.25" customHeight="1"/>
    <row r="184" ht="20.25" customHeight="1"/>
    <row r="185" ht="20.25" customHeight="1"/>
    <row r="186" ht="20.25" customHeight="1"/>
    <row r="187" ht="20.25" customHeight="1"/>
    <row r="188" ht="20.25" customHeight="1"/>
    <row r="189" ht="20.25" customHeight="1"/>
    <row r="190" ht="20.25" customHeight="1"/>
    <row r="191" ht="20.25" customHeight="1"/>
    <row r="192" ht="20.25" customHeight="1"/>
    <row r="193" ht="20.25" customHeight="1"/>
    <row r="194" ht="20.25" customHeight="1"/>
    <row r="195" ht="20.25" customHeight="1"/>
    <row r="196" ht="20.25" customHeight="1"/>
    <row r="197" ht="20.25" customHeight="1"/>
    <row r="198" ht="20.25" customHeight="1"/>
    <row r="199" ht="20.25" customHeight="1"/>
    <row r="200" ht="20.25" customHeight="1"/>
    <row r="201" ht="20.25" customHeight="1"/>
    <row r="202" ht="20.25" customHeight="1"/>
    <row r="203" ht="20.25" customHeight="1"/>
    <row r="204" ht="20.25" customHeight="1"/>
    <row r="205" ht="20.25" customHeight="1"/>
    <row r="206" ht="20.25" customHeight="1"/>
    <row r="207" ht="20.25" customHeight="1"/>
    <row r="208" ht="20.25" customHeight="1"/>
    <row r="209" ht="20.25" customHeight="1"/>
    <row r="210" ht="20.25" customHeight="1"/>
    <row r="211" ht="20.25" customHeight="1"/>
    <row r="212" ht="20.25" customHeight="1"/>
    <row r="213" ht="20.25" customHeight="1"/>
    <row r="214" ht="20.25" customHeight="1"/>
    <row r="215" ht="20.25" customHeight="1"/>
    <row r="216" ht="20.25" customHeight="1"/>
    <row r="217" ht="20.25" customHeight="1"/>
    <row r="218" ht="20.25" customHeight="1"/>
    <row r="219" ht="20.25" customHeight="1"/>
    <row r="220" ht="20.25" customHeight="1"/>
    <row r="221" ht="20.25" customHeight="1"/>
    <row r="222" ht="20.25" customHeight="1"/>
    <row r="223" ht="20.25" customHeight="1"/>
    <row r="224" ht="20.25" customHeight="1"/>
    <row r="225" ht="20.25" customHeight="1"/>
    <row r="226" ht="20.25" customHeight="1"/>
    <row r="227" ht="20.25" customHeight="1"/>
    <row r="228" ht="20.25" customHeight="1"/>
    <row r="229" ht="20.25" customHeight="1"/>
    <row r="230" ht="20.25" customHeight="1"/>
    <row r="231" ht="20.25" customHeight="1"/>
    <row r="232" ht="20.25" customHeight="1"/>
    <row r="233" ht="20.25" customHeight="1"/>
    <row r="234" ht="20.25" customHeight="1"/>
    <row r="235" ht="20.25" customHeight="1"/>
    <row r="236" ht="20.25" customHeight="1"/>
    <row r="237" ht="20.25" customHeight="1"/>
    <row r="238" ht="20.25" customHeight="1"/>
    <row r="239" ht="20.25" customHeight="1"/>
    <row r="240" ht="20.25" customHeight="1"/>
    <row r="241" ht="20.25" customHeight="1"/>
    <row r="242" ht="20.25" customHeight="1"/>
    <row r="243" ht="20.25" customHeight="1"/>
    <row r="244" ht="20.25" customHeight="1"/>
    <row r="245" ht="20.25" customHeight="1"/>
    <row r="246" ht="20.25" customHeight="1"/>
    <row r="247" ht="20.25" customHeight="1"/>
    <row r="248" ht="20.25" customHeight="1"/>
    <row r="249" ht="20.25" customHeight="1"/>
    <row r="250" ht="20.25" customHeight="1"/>
    <row r="251" ht="20.25" customHeight="1"/>
    <row r="252" ht="20.25" customHeight="1"/>
    <row r="253" ht="20.25" customHeight="1"/>
    <row r="254" ht="20.25" customHeight="1"/>
    <row r="255" ht="20.25" customHeight="1"/>
    <row r="256" ht="20.25" customHeight="1"/>
    <row r="257" ht="20.25" customHeight="1"/>
    <row r="258" ht="20.25" customHeight="1"/>
    <row r="259" ht="20.25" customHeight="1"/>
    <row r="260" ht="20.25" customHeight="1"/>
    <row r="261" ht="20.25" customHeight="1"/>
    <row r="262" ht="20.25" customHeight="1"/>
    <row r="263" ht="20.25" customHeight="1"/>
    <row r="264" ht="20.25" customHeight="1"/>
    <row r="265" ht="20.25" customHeight="1"/>
    <row r="266" ht="20.25" customHeight="1"/>
    <row r="267" ht="20.25" customHeight="1"/>
    <row r="268" ht="20.25" customHeight="1"/>
    <row r="269" ht="20.25" customHeight="1"/>
    <row r="270" ht="20.25" customHeight="1"/>
    <row r="271" ht="20.25" customHeight="1"/>
    <row r="272" ht="20.25" customHeight="1"/>
    <row r="273" ht="20.25" customHeight="1"/>
    <row r="274" ht="20.25" customHeight="1"/>
    <row r="275" ht="20.25" customHeight="1"/>
    <row r="276" ht="20.25" customHeight="1"/>
    <row r="277" ht="20.25" customHeight="1"/>
    <row r="278" ht="20.25" customHeight="1"/>
    <row r="279" ht="20.25" customHeight="1"/>
    <row r="280" ht="20.25" customHeight="1"/>
    <row r="281" ht="20.25" customHeight="1"/>
    <row r="282" ht="20.25" customHeight="1"/>
    <row r="283" ht="20.25" customHeight="1"/>
    <row r="284" ht="20.25" customHeight="1"/>
    <row r="285" ht="20.25" customHeight="1"/>
    <row r="286" ht="20.25" customHeight="1"/>
    <row r="287" ht="20.25" customHeight="1"/>
    <row r="288" ht="20.25" customHeight="1"/>
    <row r="289" ht="20.25" customHeight="1"/>
    <row r="290" ht="20.25" customHeight="1"/>
    <row r="291" ht="20.25" customHeight="1"/>
    <row r="292" ht="20.25" customHeight="1"/>
    <row r="293" ht="20.25" customHeight="1"/>
    <row r="294" ht="20.25" customHeight="1"/>
    <row r="295" ht="20.25" customHeight="1"/>
    <row r="296" ht="20.25" customHeight="1"/>
    <row r="297" ht="20.25" customHeight="1"/>
  </sheetData>
  <hyperlinks>
    <hyperlink ref="C2" location="Index!A1" tooltip="Index" display="Index " xr:uid="{00000000-0004-0000-0400-000000000000}"/>
  </hyperlink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1" tint="0.14999847407452621"/>
  </sheetPr>
  <dimension ref="A1:BT219"/>
  <sheetViews>
    <sheetView showGridLines="0" tabSelected="1" zoomScale="75" zoomScaleNormal="7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C2" sqref="C2"/>
    </sheetView>
  </sheetViews>
  <sheetFormatPr defaultColWidth="9.140625" defaultRowHeight="14.25" outlineLevelCol="1"/>
  <cols>
    <col min="1" max="1" width="4.140625" style="13" customWidth="1"/>
    <col min="2" max="2" width="51.7109375" style="13" customWidth="1"/>
    <col min="3" max="3" width="20.28515625" style="16" bestFit="1" customWidth="1"/>
    <col min="4" max="6" width="14" style="13" customWidth="1" outlineLevel="1"/>
    <col min="7" max="7" width="15.42578125" style="13" customWidth="1"/>
    <col min="8" max="10" width="14" style="13" customWidth="1" outlineLevel="1"/>
    <col min="11" max="19" width="15.42578125" style="13" customWidth="1" outlineLevel="1"/>
    <col min="20" max="20" width="17.42578125" style="13" bestFit="1" customWidth="1"/>
    <col min="21" max="32" width="15.42578125" style="13" customWidth="1" outlineLevel="1"/>
    <col min="33" max="33" width="17.42578125" style="13" bestFit="1" customWidth="1"/>
    <col min="34" max="45" width="15.42578125" style="13" customWidth="1" outlineLevel="1"/>
    <col min="46" max="46" width="17.42578125" style="13" bestFit="1" customWidth="1"/>
    <col min="47" max="58" width="15.42578125" style="13" customWidth="1" outlineLevel="1"/>
    <col min="59" max="59" width="17.42578125" style="13" bestFit="1" customWidth="1"/>
    <col min="60" max="71" width="15.42578125" style="13" customWidth="1" outlineLevel="1"/>
    <col min="72" max="72" width="17.42578125" style="13" bestFit="1" customWidth="1"/>
    <col min="73" max="16384" width="9.140625" style="13"/>
  </cols>
  <sheetData>
    <row r="1" spans="1:72" s="1" customFormat="1" ht="17.25" customHeight="1">
      <c r="B1" s="186"/>
      <c r="C1" s="6"/>
    </row>
    <row r="2" spans="1:72" s="1" customFormat="1" ht="18">
      <c r="B2" s="9" t="s">
        <v>6</v>
      </c>
      <c r="C2" s="8" t="s">
        <v>5</v>
      </c>
    </row>
    <row r="3" spans="1:72" s="1" customFormat="1">
      <c r="B3" s="10" t="s">
        <v>4</v>
      </c>
      <c r="C3" s="6"/>
      <c r="G3" s="98" t="s">
        <v>3</v>
      </c>
    </row>
    <row r="4" spans="1:72" s="2" customFormat="1" ht="24" customHeight="1">
      <c r="B4" s="3" t="s">
        <v>0</v>
      </c>
      <c r="C4" s="3" t="s">
        <v>1</v>
      </c>
      <c r="D4" s="4">
        <v>43739</v>
      </c>
      <c r="E4" s="4">
        <f>DATE(YEAR(D4),MONTH(D4)+1,DAY(D4))</f>
        <v>43770</v>
      </c>
      <c r="F4" s="4">
        <f t="shared" ref="F4:BF4" si="0">DATE(YEAR(E4),MONTH(E4)+1,DAY(E4))</f>
        <v>43800</v>
      </c>
      <c r="G4" s="97">
        <v>2019</v>
      </c>
      <c r="H4" s="4">
        <f>DATE(YEAR(F4),MONTH(F4)+1,DAY(F4))</f>
        <v>43831</v>
      </c>
      <c r="I4" s="4">
        <f t="shared" si="0"/>
        <v>43862</v>
      </c>
      <c r="J4" s="4">
        <f t="shared" si="0"/>
        <v>43891</v>
      </c>
      <c r="K4" s="4">
        <f t="shared" si="0"/>
        <v>43922</v>
      </c>
      <c r="L4" s="4">
        <f t="shared" si="0"/>
        <v>43952</v>
      </c>
      <c r="M4" s="4">
        <f t="shared" si="0"/>
        <v>43983</v>
      </c>
      <c r="N4" s="4">
        <f t="shared" si="0"/>
        <v>44013</v>
      </c>
      <c r="O4" s="4">
        <f>DATE(YEAR(N4),MONTH(N4)+1,DAY(N4))</f>
        <v>44044</v>
      </c>
      <c r="P4" s="4">
        <f t="shared" si="0"/>
        <v>44075</v>
      </c>
      <c r="Q4" s="4">
        <f t="shared" si="0"/>
        <v>44105</v>
      </c>
      <c r="R4" s="4">
        <f t="shared" si="0"/>
        <v>44136</v>
      </c>
      <c r="S4" s="4">
        <f t="shared" si="0"/>
        <v>44166</v>
      </c>
      <c r="T4" s="5">
        <v>2020</v>
      </c>
      <c r="U4" s="4">
        <f>DATE(YEAR(S4),MONTH(S4)+1,DAY(S4))</f>
        <v>44197</v>
      </c>
      <c r="V4" s="4">
        <f t="shared" si="0"/>
        <v>44228</v>
      </c>
      <c r="W4" s="4">
        <f t="shared" si="0"/>
        <v>44256</v>
      </c>
      <c r="X4" s="4">
        <f t="shared" si="0"/>
        <v>44287</v>
      </c>
      <c r="Y4" s="4">
        <f t="shared" si="0"/>
        <v>44317</v>
      </c>
      <c r="Z4" s="4">
        <f t="shared" si="0"/>
        <v>44348</v>
      </c>
      <c r="AA4" s="4">
        <f t="shared" si="0"/>
        <v>44378</v>
      </c>
      <c r="AB4" s="4">
        <f t="shared" si="0"/>
        <v>44409</v>
      </c>
      <c r="AC4" s="4">
        <f t="shared" si="0"/>
        <v>44440</v>
      </c>
      <c r="AD4" s="4">
        <f t="shared" si="0"/>
        <v>44470</v>
      </c>
      <c r="AE4" s="4">
        <f t="shared" si="0"/>
        <v>44501</v>
      </c>
      <c r="AF4" s="4">
        <f t="shared" si="0"/>
        <v>44531</v>
      </c>
      <c r="AG4" s="5">
        <v>2021</v>
      </c>
      <c r="AH4" s="4">
        <f>DATE(YEAR(AF4),MONTH(AF4)+1,DAY(AF4))</f>
        <v>44562</v>
      </c>
      <c r="AI4" s="4">
        <f t="shared" si="0"/>
        <v>44593</v>
      </c>
      <c r="AJ4" s="4">
        <f t="shared" si="0"/>
        <v>44621</v>
      </c>
      <c r="AK4" s="4">
        <f t="shared" si="0"/>
        <v>44652</v>
      </c>
      <c r="AL4" s="4">
        <f t="shared" si="0"/>
        <v>44682</v>
      </c>
      <c r="AM4" s="4">
        <f t="shared" si="0"/>
        <v>44713</v>
      </c>
      <c r="AN4" s="4">
        <f t="shared" si="0"/>
        <v>44743</v>
      </c>
      <c r="AO4" s="4">
        <f t="shared" si="0"/>
        <v>44774</v>
      </c>
      <c r="AP4" s="4">
        <f t="shared" si="0"/>
        <v>44805</v>
      </c>
      <c r="AQ4" s="4">
        <f t="shared" si="0"/>
        <v>44835</v>
      </c>
      <c r="AR4" s="4">
        <f t="shared" si="0"/>
        <v>44866</v>
      </c>
      <c r="AS4" s="4">
        <f t="shared" si="0"/>
        <v>44896</v>
      </c>
      <c r="AT4" s="5">
        <v>2022</v>
      </c>
      <c r="AU4" s="4">
        <f>DATE(YEAR(AS4),MONTH(AS4)+1,DAY(AS4))</f>
        <v>44927</v>
      </c>
      <c r="AV4" s="4">
        <f t="shared" si="0"/>
        <v>44958</v>
      </c>
      <c r="AW4" s="4">
        <f t="shared" si="0"/>
        <v>44986</v>
      </c>
      <c r="AX4" s="4">
        <f t="shared" si="0"/>
        <v>45017</v>
      </c>
      <c r="AY4" s="4">
        <f t="shared" si="0"/>
        <v>45047</v>
      </c>
      <c r="AZ4" s="4">
        <f t="shared" si="0"/>
        <v>45078</v>
      </c>
      <c r="BA4" s="4">
        <f t="shared" si="0"/>
        <v>45108</v>
      </c>
      <c r="BB4" s="4">
        <f t="shared" si="0"/>
        <v>45139</v>
      </c>
      <c r="BC4" s="4">
        <f t="shared" si="0"/>
        <v>45170</v>
      </c>
      <c r="BD4" s="4">
        <f t="shared" si="0"/>
        <v>45200</v>
      </c>
      <c r="BE4" s="4">
        <f t="shared" si="0"/>
        <v>45231</v>
      </c>
      <c r="BF4" s="4">
        <f t="shared" si="0"/>
        <v>45261</v>
      </c>
      <c r="BG4" s="5">
        <v>2023</v>
      </c>
      <c r="BH4" s="4">
        <f>DATE(YEAR(BF4),MONTH(BF4)+1,DAY(BF4))</f>
        <v>45292</v>
      </c>
      <c r="BI4" s="4">
        <f t="shared" ref="BI4:BS4" si="1">DATE(YEAR(BH4),MONTH(BH4)+1,DAY(BH4))</f>
        <v>45323</v>
      </c>
      <c r="BJ4" s="4">
        <f t="shared" si="1"/>
        <v>45352</v>
      </c>
      <c r="BK4" s="4">
        <f t="shared" si="1"/>
        <v>45383</v>
      </c>
      <c r="BL4" s="4">
        <f t="shared" si="1"/>
        <v>45413</v>
      </c>
      <c r="BM4" s="4">
        <f t="shared" si="1"/>
        <v>45444</v>
      </c>
      <c r="BN4" s="4">
        <f t="shared" si="1"/>
        <v>45474</v>
      </c>
      <c r="BO4" s="4">
        <f t="shared" si="1"/>
        <v>45505</v>
      </c>
      <c r="BP4" s="4">
        <f t="shared" si="1"/>
        <v>45536</v>
      </c>
      <c r="BQ4" s="4">
        <f t="shared" si="1"/>
        <v>45566</v>
      </c>
      <c r="BR4" s="4">
        <f t="shared" si="1"/>
        <v>45597</v>
      </c>
      <c r="BS4" s="4">
        <f t="shared" si="1"/>
        <v>45627</v>
      </c>
      <c r="BT4" s="5">
        <v>2024</v>
      </c>
    </row>
    <row r="5" spans="1:72" ht="10.5" customHeight="1">
      <c r="G5" s="71"/>
      <c r="T5" s="71"/>
      <c r="AG5" s="71"/>
      <c r="AT5" s="71"/>
      <c r="BG5" s="71"/>
      <c r="BT5" s="71"/>
    </row>
    <row r="6" spans="1:72" ht="23.25" customHeight="1">
      <c r="A6" s="39" t="s">
        <v>41</v>
      </c>
      <c r="B6" s="38" t="s">
        <v>202</v>
      </c>
      <c r="G6" s="71"/>
      <c r="T6" s="71"/>
      <c r="AG6" s="71"/>
      <c r="AT6" s="71"/>
      <c r="BG6" s="71"/>
      <c r="BT6" s="71"/>
    </row>
    <row r="7" spans="1:72" ht="3" customHeight="1">
      <c r="A7" s="39"/>
      <c r="B7" s="38"/>
      <c r="G7" s="71"/>
      <c r="T7" s="71"/>
      <c r="AG7" s="71"/>
      <c r="AT7" s="71"/>
      <c r="BG7" s="71"/>
      <c r="BT7" s="71"/>
    </row>
    <row r="8" spans="1:72" ht="23.25" customHeight="1">
      <c r="B8" s="14" t="s">
        <v>194</v>
      </c>
      <c r="G8" s="71"/>
      <c r="T8" s="71"/>
      <c r="AG8" s="71"/>
      <c r="AT8" s="71"/>
      <c r="BG8" s="71"/>
      <c r="BT8" s="71"/>
    </row>
    <row r="9" spans="1:72" ht="25.5" customHeight="1">
      <c r="B9" s="30" t="s">
        <v>187</v>
      </c>
      <c r="C9" s="17" t="s">
        <v>189</v>
      </c>
      <c r="D9" s="24"/>
      <c r="E9" s="24">
        <f>D13</f>
        <v>10</v>
      </c>
      <c r="F9" s="24">
        <f>E13</f>
        <v>28</v>
      </c>
      <c r="G9" s="72">
        <v>0</v>
      </c>
      <c r="H9" s="24">
        <f>G13</f>
        <v>55</v>
      </c>
      <c r="I9" s="24">
        <f t="shared" ref="I9:S9" si="2">H13</f>
        <v>90</v>
      </c>
      <c r="J9" s="24">
        <f t="shared" si="2"/>
        <v>123</v>
      </c>
      <c r="K9" s="24">
        <f t="shared" si="2"/>
        <v>164</v>
      </c>
      <c r="L9" s="24">
        <f t="shared" si="2"/>
        <v>203</v>
      </c>
      <c r="M9" s="24">
        <f t="shared" si="2"/>
        <v>240</v>
      </c>
      <c r="N9" s="24">
        <f t="shared" si="2"/>
        <v>275</v>
      </c>
      <c r="O9" s="24">
        <f t="shared" si="2"/>
        <v>318</v>
      </c>
      <c r="P9" s="24">
        <f t="shared" si="2"/>
        <v>359</v>
      </c>
      <c r="Q9" s="24">
        <f t="shared" si="2"/>
        <v>398</v>
      </c>
      <c r="R9" s="24">
        <f t="shared" si="2"/>
        <v>435</v>
      </c>
      <c r="S9" s="24">
        <f t="shared" si="2"/>
        <v>470</v>
      </c>
      <c r="T9" s="72">
        <f>G13</f>
        <v>55</v>
      </c>
      <c r="U9" s="24">
        <f>T13</f>
        <v>503</v>
      </c>
      <c r="V9" s="24">
        <f t="shared" ref="V9:AH9" si="3">U13</f>
        <v>535</v>
      </c>
      <c r="W9" s="24">
        <f t="shared" si="3"/>
        <v>565</v>
      </c>
      <c r="X9" s="24">
        <f t="shared" si="3"/>
        <v>594</v>
      </c>
      <c r="Y9" s="24">
        <f t="shared" si="3"/>
        <v>621</v>
      </c>
      <c r="Z9" s="24">
        <f t="shared" si="3"/>
        <v>647</v>
      </c>
      <c r="AA9" s="24">
        <f t="shared" si="3"/>
        <v>672</v>
      </c>
      <c r="AB9" s="24">
        <f t="shared" si="3"/>
        <v>695</v>
      </c>
      <c r="AC9" s="24">
        <f t="shared" si="3"/>
        <v>717</v>
      </c>
      <c r="AD9" s="24">
        <f t="shared" si="3"/>
        <v>738</v>
      </c>
      <c r="AE9" s="24">
        <f t="shared" si="3"/>
        <v>758</v>
      </c>
      <c r="AF9" s="24">
        <f t="shared" si="3"/>
        <v>777</v>
      </c>
      <c r="AG9" s="72">
        <f>T13</f>
        <v>503</v>
      </c>
      <c r="AH9" s="24">
        <f t="shared" si="3"/>
        <v>795</v>
      </c>
      <c r="AI9" s="24">
        <f t="shared" ref="AI9:AS9" si="4">AH13</f>
        <v>831</v>
      </c>
      <c r="AJ9" s="24">
        <f t="shared" si="4"/>
        <v>865</v>
      </c>
      <c r="AK9" s="24">
        <f t="shared" si="4"/>
        <v>898</v>
      </c>
      <c r="AL9" s="24">
        <f t="shared" si="4"/>
        <v>929</v>
      </c>
      <c r="AM9" s="24">
        <f t="shared" si="4"/>
        <v>959</v>
      </c>
      <c r="AN9" s="24">
        <f t="shared" si="4"/>
        <v>987</v>
      </c>
      <c r="AO9" s="24">
        <f t="shared" si="4"/>
        <v>1014</v>
      </c>
      <c r="AP9" s="24">
        <f t="shared" si="4"/>
        <v>1039</v>
      </c>
      <c r="AQ9" s="24">
        <f t="shared" si="4"/>
        <v>1063</v>
      </c>
      <c r="AR9" s="24">
        <f t="shared" si="4"/>
        <v>1086</v>
      </c>
      <c r="AS9" s="24">
        <f t="shared" si="4"/>
        <v>1108</v>
      </c>
      <c r="AT9" s="72">
        <f>AG13</f>
        <v>795</v>
      </c>
      <c r="AU9" s="24">
        <f t="shared" ref="AU9:BF9" si="5">AT13</f>
        <v>1129</v>
      </c>
      <c r="AV9" s="24">
        <f t="shared" si="5"/>
        <v>1168</v>
      </c>
      <c r="AW9" s="24">
        <f t="shared" si="5"/>
        <v>1205</v>
      </c>
      <c r="AX9" s="24">
        <f t="shared" si="5"/>
        <v>1240</v>
      </c>
      <c r="AY9" s="24">
        <f t="shared" si="5"/>
        <v>1273</v>
      </c>
      <c r="AZ9" s="24">
        <f t="shared" si="5"/>
        <v>1304</v>
      </c>
      <c r="BA9" s="24">
        <f t="shared" si="5"/>
        <v>1334</v>
      </c>
      <c r="BB9" s="24">
        <f t="shared" si="5"/>
        <v>1362</v>
      </c>
      <c r="BC9" s="24">
        <f t="shared" si="5"/>
        <v>1389</v>
      </c>
      <c r="BD9" s="24">
        <f t="shared" si="5"/>
        <v>1415</v>
      </c>
      <c r="BE9" s="24">
        <f t="shared" si="5"/>
        <v>1439</v>
      </c>
      <c r="BF9" s="24">
        <f t="shared" si="5"/>
        <v>1462</v>
      </c>
      <c r="BG9" s="72">
        <f>AT13</f>
        <v>1129</v>
      </c>
      <c r="BH9" s="24">
        <f t="shared" ref="BH9:BS9" si="6">BG13</f>
        <v>1484</v>
      </c>
      <c r="BI9" s="24">
        <f t="shared" si="6"/>
        <v>1524</v>
      </c>
      <c r="BJ9" s="24">
        <f t="shared" si="6"/>
        <v>1562</v>
      </c>
      <c r="BK9" s="24">
        <f t="shared" si="6"/>
        <v>1598</v>
      </c>
      <c r="BL9" s="24">
        <f t="shared" si="6"/>
        <v>1632</v>
      </c>
      <c r="BM9" s="24">
        <f t="shared" si="6"/>
        <v>1664</v>
      </c>
      <c r="BN9" s="24">
        <f t="shared" si="6"/>
        <v>1695</v>
      </c>
      <c r="BO9" s="24">
        <f t="shared" si="6"/>
        <v>1724</v>
      </c>
      <c r="BP9" s="24">
        <f t="shared" si="6"/>
        <v>1752</v>
      </c>
      <c r="BQ9" s="24">
        <f t="shared" si="6"/>
        <v>1778</v>
      </c>
      <c r="BR9" s="24">
        <f t="shared" si="6"/>
        <v>1803</v>
      </c>
      <c r="BS9" s="24">
        <f t="shared" si="6"/>
        <v>1827</v>
      </c>
      <c r="BT9" s="72">
        <f>BG13</f>
        <v>1484</v>
      </c>
    </row>
    <row r="10" spans="1:72" ht="25.5" customHeight="1">
      <c r="A10" s="32"/>
      <c r="B10" s="36" t="str">
        <f>'Assumptions '!B8</f>
        <v>New Subscribers</v>
      </c>
      <c r="C10" s="17" t="s">
        <v>189</v>
      </c>
      <c r="D10" s="28">
        <f>'Assumptions '!E8</f>
        <v>10</v>
      </c>
      <c r="E10" s="28">
        <f>'Assumptions '!F8</f>
        <v>20</v>
      </c>
      <c r="F10" s="28">
        <f>'Assumptions '!G8</f>
        <v>30</v>
      </c>
      <c r="G10" s="73">
        <f>SUM(D10:F10)</f>
        <v>60</v>
      </c>
      <c r="H10" s="28">
        <f>'Assumptions '!I8</f>
        <v>40</v>
      </c>
      <c r="I10" s="28">
        <f>'Assumptions '!J8</f>
        <v>40</v>
      </c>
      <c r="J10" s="28">
        <f>'Assumptions '!K8</f>
        <v>50</v>
      </c>
      <c r="K10" s="28">
        <f>'Assumptions '!L8</f>
        <v>50</v>
      </c>
      <c r="L10" s="28">
        <f>'Assumptions '!M8</f>
        <v>50</v>
      </c>
      <c r="M10" s="28">
        <f>'Assumptions '!N8</f>
        <v>50</v>
      </c>
      <c r="N10" s="28">
        <f>'Assumptions '!O8</f>
        <v>60</v>
      </c>
      <c r="O10" s="28">
        <f>'Assumptions '!P8</f>
        <v>60</v>
      </c>
      <c r="P10" s="28">
        <f>'Assumptions '!Q8</f>
        <v>60</v>
      </c>
      <c r="Q10" s="28">
        <f>'Assumptions '!R8</f>
        <v>60</v>
      </c>
      <c r="R10" s="28">
        <f>'Assumptions '!S8</f>
        <v>60</v>
      </c>
      <c r="S10" s="28">
        <f>'Assumptions '!T8</f>
        <v>60</v>
      </c>
      <c r="T10" s="73">
        <f>SUM(H10:S10)</f>
        <v>640</v>
      </c>
      <c r="U10" s="28">
        <f>'Assumptions '!V8</f>
        <v>60</v>
      </c>
      <c r="V10" s="28">
        <f>'Assumptions '!W8</f>
        <v>60</v>
      </c>
      <c r="W10" s="28">
        <f>'Assumptions '!X8</f>
        <v>60</v>
      </c>
      <c r="X10" s="28">
        <f>'Assumptions '!Y8</f>
        <v>60</v>
      </c>
      <c r="Y10" s="28">
        <f>'Assumptions '!Z8</f>
        <v>60</v>
      </c>
      <c r="Z10" s="28">
        <f>'Assumptions '!AA8</f>
        <v>60</v>
      </c>
      <c r="AA10" s="28">
        <f>'Assumptions '!AB8</f>
        <v>60</v>
      </c>
      <c r="AB10" s="28">
        <f>'Assumptions '!AC8</f>
        <v>60</v>
      </c>
      <c r="AC10" s="28">
        <f>'Assumptions '!AD8</f>
        <v>60</v>
      </c>
      <c r="AD10" s="28">
        <f>'Assumptions '!AE8</f>
        <v>60</v>
      </c>
      <c r="AE10" s="28">
        <f>'Assumptions '!AF8</f>
        <v>60</v>
      </c>
      <c r="AF10" s="28">
        <f>'Assumptions '!AG8</f>
        <v>60</v>
      </c>
      <c r="AG10" s="73">
        <f>SUM(U10:AF10)</f>
        <v>720</v>
      </c>
      <c r="AH10" s="28">
        <f>'Assumptions '!AI8</f>
        <v>80</v>
      </c>
      <c r="AI10" s="28">
        <f>'Assumptions '!AJ8</f>
        <v>80</v>
      </c>
      <c r="AJ10" s="28">
        <f>'Assumptions '!AK8</f>
        <v>80</v>
      </c>
      <c r="AK10" s="28">
        <f>'Assumptions '!AL8</f>
        <v>80</v>
      </c>
      <c r="AL10" s="28">
        <f>'Assumptions '!AM8</f>
        <v>80</v>
      </c>
      <c r="AM10" s="28">
        <f>'Assumptions '!AN8</f>
        <v>80</v>
      </c>
      <c r="AN10" s="28">
        <f>'Assumptions '!AO8</f>
        <v>80</v>
      </c>
      <c r="AO10" s="28">
        <f>'Assumptions '!AP8</f>
        <v>80</v>
      </c>
      <c r="AP10" s="28">
        <f>'Assumptions '!AQ8</f>
        <v>80</v>
      </c>
      <c r="AQ10" s="28">
        <f>'Assumptions '!AR8</f>
        <v>80</v>
      </c>
      <c r="AR10" s="28">
        <f>'Assumptions '!AS8</f>
        <v>80</v>
      </c>
      <c r="AS10" s="28">
        <f>'Assumptions '!AT8</f>
        <v>80</v>
      </c>
      <c r="AT10" s="73">
        <f>SUM(AH10:AS10)</f>
        <v>960</v>
      </c>
      <c r="AU10" s="28">
        <f>'Assumptions '!AV8</f>
        <v>100</v>
      </c>
      <c r="AV10" s="28">
        <f>'Assumptions '!AW8</f>
        <v>100</v>
      </c>
      <c r="AW10" s="28">
        <f>'Assumptions '!AX8</f>
        <v>100</v>
      </c>
      <c r="AX10" s="28">
        <f>'Assumptions '!AY8</f>
        <v>100</v>
      </c>
      <c r="AY10" s="28">
        <f>'Assumptions '!AZ8</f>
        <v>100</v>
      </c>
      <c r="AZ10" s="28">
        <f>'Assumptions '!BA8</f>
        <v>100</v>
      </c>
      <c r="BA10" s="28">
        <f>'Assumptions '!BB8</f>
        <v>100</v>
      </c>
      <c r="BB10" s="28">
        <f>'Assumptions '!BC8</f>
        <v>100</v>
      </c>
      <c r="BC10" s="28">
        <f>'Assumptions '!BD8</f>
        <v>100</v>
      </c>
      <c r="BD10" s="28">
        <f>'Assumptions '!BE8</f>
        <v>100</v>
      </c>
      <c r="BE10" s="28">
        <f>'Assumptions '!BF8</f>
        <v>100</v>
      </c>
      <c r="BF10" s="28">
        <f>'Assumptions '!BG8</f>
        <v>100</v>
      </c>
      <c r="BG10" s="73">
        <f>SUM(AU10:BF10)</f>
        <v>1200</v>
      </c>
      <c r="BH10" s="28">
        <f>'Assumptions '!BI8</f>
        <v>120</v>
      </c>
      <c r="BI10" s="28">
        <f>'Assumptions '!BJ8</f>
        <v>120</v>
      </c>
      <c r="BJ10" s="28">
        <f>'Assumptions '!BK8</f>
        <v>120</v>
      </c>
      <c r="BK10" s="28">
        <f>'Assumptions '!BL8</f>
        <v>120</v>
      </c>
      <c r="BL10" s="28">
        <f>'Assumptions '!BM8</f>
        <v>120</v>
      </c>
      <c r="BM10" s="28">
        <f>'Assumptions '!BN8</f>
        <v>120</v>
      </c>
      <c r="BN10" s="28">
        <f>'Assumptions '!BO8</f>
        <v>120</v>
      </c>
      <c r="BO10" s="28">
        <f>'Assumptions '!BP8</f>
        <v>120</v>
      </c>
      <c r="BP10" s="28">
        <f>'Assumptions '!BQ8</f>
        <v>120</v>
      </c>
      <c r="BQ10" s="28">
        <f>'Assumptions '!BR8</f>
        <v>120</v>
      </c>
      <c r="BR10" s="28">
        <f>'Assumptions '!BS8</f>
        <v>120</v>
      </c>
      <c r="BS10" s="28">
        <f>'Assumptions '!BT8</f>
        <v>120</v>
      </c>
      <c r="BT10" s="73">
        <f>SUM(BH10:BS10)</f>
        <v>1440</v>
      </c>
    </row>
    <row r="11" spans="1:72" ht="25.5" customHeight="1">
      <c r="A11" s="32"/>
      <c r="B11" s="37" t="s">
        <v>188</v>
      </c>
      <c r="C11" s="17" t="s">
        <v>189</v>
      </c>
      <c r="D11" s="24">
        <f>ROUND(-SUM(D9:D10)*D12,0)</f>
        <v>0</v>
      </c>
      <c r="E11" s="24">
        <f>ROUND(-SUM(E9:E10)*E12,0)</f>
        <v>-2</v>
      </c>
      <c r="F11" s="24">
        <f>ROUND(-SUM(F9:F10)*F12,0)</f>
        <v>-3</v>
      </c>
      <c r="G11" s="72">
        <f>SUM(D11:F11)</f>
        <v>-5</v>
      </c>
      <c r="H11" s="24">
        <f t="shared" ref="H11" si="7">ROUND(-SUM(H9:H10)*H12,0)</f>
        <v>-5</v>
      </c>
      <c r="I11" s="24">
        <f t="shared" ref="I11" si="8">ROUND(-SUM(I9:I10)*I12,0)</f>
        <v>-7</v>
      </c>
      <c r="J11" s="24">
        <f t="shared" ref="J11" si="9">ROUND(-SUM(J9:J10)*J12,0)</f>
        <v>-9</v>
      </c>
      <c r="K11" s="24">
        <f t="shared" ref="K11" si="10">ROUND(-SUM(K9:K10)*K12,0)</f>
        <v>-11</v>
      </c>
      <c r="L11" s="24">
        <f t="shared" ref="L11" si="11">ROUND(-SUM(L9:L10)*L12,0)</f>
        <v>-13</v>
      </c>
      <c r="M11" s="24">
        <f t="shared" ref="M11" si="12">ROUND(-SUM(M9:M10)*M12,0)</f>
        <v>-15</v>
      </c>
      <c r="N11" s="24">
        <f t="shared" ref="N11" si="13">ROUND(-SUM(N9:N10)*N12,0)</f>
        <v>-17</v>
      </c>
      <c r="O11" s="24">
        <f t="shared" ref="O11" si="14">ROUND(-SUM(O9:O10)*O12,0)</f>
        <v>-19</v>
      </c>
      <c r="P11" s="24">
        <f t="shared" ref="P11" si="15">ROUND(-SUM(P9:P10)*P12,0)</f>
        <v>-21</v>
      </c>
      <c r="Q11" s="24">
        <f t="shared" ref="Q11" si="16">ROUND(-SUM(Q9:Q10)*Q12,0)</f>
        <v>-23</v>
      </c>
      <c r="R11" s="24">
        <f t="shared" ref="R11" si="17">ROUND(-SUM(R9:R10)*R12,0)</f>
        <v>-25</v>
      </c>
      <c r="S11" s="24">
        <f t="shared" ref="S11" si="18">ROUND(-SUM(S9:S10)*S12,0)</f>
        <v>-27</v>
      </c>
      <c r="T11" s="72">
        <f>SUM(H11:S11)</f>
        <v>-192</v>
      </c>
      <c r="U11" s="24">
        <f t="shared" ref="U11" si="19">ROUND(-SUM(U9:U10)*U12,0)</f>
        <v>-28</v>
      </c>
      <c r="V11" s="24">
        <f t="shared" ref="V11" si="20">ROUND(-SUM(V9:V10)*V12,0)</f>
        <v>-30</v>
      </c>
      <c r="W11" s="24">
        <f t="shared" ref="W11" si="21">ROUND(-SUM(W9:W10)*W12,0)</f>
        <v>-31</v>
      </c>
      <c r="X11" s="24">
        <f t="shared" ref="X11" si="22">ROUND(-SUM(X9:X10)*X12,0)</f>
        <v>-33</v>
      </c>
      <c r="Y11" s="24">
        <f t="shared" ref="Y11" si="23">ROUND(-SUM(Y9:Y10)*Y12,0)</f>
        <v>-34</v>
      </c>
      <c r="Z11" s="24">
        <f t="shared" ref="Z11" si="24">ROUND(-SUM(Z9:Z10)*Z12,0)</f>
        <v>-35</v>
      </c>
      <c r="AA11" s="24">
        <f t="shared" ref="AA11" si="25">ROUND(-SUM(AA9:AA10)*AA12,0)</f>
        <v>-37</v>
      </c>
      <c r="AB11" s="24">
        <f t="shared" ref="AB11" si="26">ROUND(-SUM(AB9:AB10)*AB12,0)</f>
        <v>-38</v>
      </c>
      <c r="AC11" s="24">
        <f t="shared" ref="AC11" si="27">ROUND(-SUM(AC9:AC10)*AC12,0)</f>
        <v>-39</v>
      </c>
      <c r="AD11" s="24">
        <f t="shared" ref="AD11" si="28">ROUND(-SUM(AD9:AD10)*AD12,0)</f>
        <v>-40</v>
      </c>
      <c r="AE11" s="24">
        <f t="shared" ref="AE11" si="29">ROUND(-SUM(AE9:AE10)*AE12,0)</f>
        <v>-41</v>
      </c>
      <c r="AF11" s="24">
        <f t="shared" ref="AF11:AH11" si="30">ROUND(-SUM(AF9:AF10)*AF12,0)</f>
        <v>-42</v>
      </c>
      <c r="AG11" s="72">
        <f>SUM(U11:AF11)</f>
        <v>-428</v>
      </c>
      <c r="AH11" s="24">
        <f t="shared" si="30"/>
        <v>-44</v>
      </c>
      <c r="AI11" s="24">
        <f t="shared" ref="AI11" si="31">ROUND(-SUM(AI9:AI10)*AI12,0)</f>
        <v>-46</v>
      </c>
      <c r="AJ11" s="24">
        <f t="shared" ref="AJ11" si="32">ROUND(-SUM(AJ9:AJ10)*AJ12,0)</f>
        <v>-47</v>
      </c>
      <c r="AK11" s="24">
        <f t="shared" ref="AK11" si="33">ROUND(-SUM(AK9:AK10)*AK12,0)</f>
        <v>-49</v>
      </c>
      <c r="AL11" s="24">
        <f t="shared" ref="AL11" si="34">ROUND(-SUM(AL9:AL10)*AL12,0)</f>
        <v>-50</v>
      </c>
      <c r="AM11" s="24">
        <f t="shared" ref="AM11" si="35">ROUND(-SUM(AM9:AM10)*AM12,0)</f>
        <v>-52</v>
      </c>
      <c r="AN11" s="24">
        <f t="shared" ref="AN11" si="36">ROUND(-SUM(AN9:AN10)*AN12,0)</f>
        <v>-53</v>
      </c>
      <c r="AO11" s="24">
        <f t="shared" ref="AO11" si="37">ROUND(-SUM(AO9:AO10)*AO12,0)</f>
        <v>-55</v>
      </c>
      <c r="AP11" s="24">
        <f t="shared" ref="AP11" si="38">ROUND(-SUM(AP9:AP10)*AP12,0)</f>
        <v>-56</v>
      </c>
      <c r="AQ11" s="24">
        <f t="shared" ref="AQ11" si="39">ROUND(-SUM(AQ9:AQ10)*AQ12,0)</f>
        <v>-57</v>
      </c>
      <c r="AR11" s="24">
        <f t="shared" ref="AR11" si="40">ROUND(-SUM(AR9:AR10)*AR12,0)</f>
        <v>-58</v>
      </c>
      <c r="AS11" s="24">
        <f t="shared" ref="AS11:AU11" si="41">ROUND(-SUM(AS9:AS10)*AS12,0)</f>
        <v>-59</v>
      </c>
      <c r="AT11" s="72">
        <f>SUM(AH11:AS11)</f>
        <v>-626</v>
      </c>
      <c r="AU11" s="24">
        <f t="shared" si="41"/>
        <v>-61</v>
      </c>
      <c r="AV11" s="24">
        <f t="shared" ref="AV11" si="42">ROUND(-SUM(AV9:AV10)*AV12,0)</f>
        <v>-63</v>
      </c>
      <c r="AW11" s="24">
        <f t="shared" ref="AW11" si="43">ROUND(-SUM(AW9:AW10)*AW12,0)</f>
        <v>-65</v>
      </c>
      <c r="AX11" s="24">
        <f t="shared" ref="AX11" si="44">ROUND(-SUM(AX9:AX10)*AX12,0)</f>
        <v>-67</v>
      </c>
      <c r="AY11" s="24">
        <f t="shared" ref="AY11" si="45">ROUND(-SUM(AY9:AY10)*AY12,0)</f>
        <v>-69</v>
      </c>
      <c r="AZ11" s="24">
        <f t="shared" ref="AZ11" si="46">ROUND(-SUM(AZ9:AZ10)*AZ12,0)</f>
        <v>-70</v>
      </c>
      <c r="BA11" s="24">
        <f t="shared" ref="BA11" si="47">ROUND(-SUM(BA9:BA10)*BA12,0)</f>
        <v>-72</v>
      </c>
      <c r="BB11" s="24">
        <f t="shared" ref="BB11" si="48">ROUND(-SUM(BB9:BB10)*BB12,0)</f>
        <v>-73</v>
      </c>
      <c r="BC11" s="24">
        <f t="shared" ref="BC11" si="49">ROUND(-SUM(BC9:BC10)*BC12,0)</f>
        <v>-74</v>
      </c>
      <c r="BD11" s="24">
        <f t="shared" ref="BD11" si="50">ROUND(-SUM(BD9:BD10)*BD12,0)</f>
        <v>-76</v>
      </c>
      <c r="BE11" s="24">
        <f t="shared" ref="BE11" si="51">ROUND(-SUM(BE9:BE10)*BE12,0)</f>
        <v>-77</v>
      </c>
      <c r="BF11" s="24">
        <f t="shared" ref="BF11:BH11" si="52">ROUND(-SUM(BF9:BF10)*BF12,0)</f>
        <v>-78</v>
      </c>
      <c r="BG11" s="72">
        <f>SUM(AU11:BF11)</f>
        <v>-845</v>
      </c>
      <c r="BH11" s="24">
        <f t="shared" si="52"/>
        <v>-80</v>
      </c>
      <c r="BI11" s="24">
        <f t="shared" ref="BI11" si="53">ROUND(-SUM(BI9:BI10)*BI12,0)</f>
        <v>-82</v>
      </c>
      <c r="BJ11" s="24">
        <f t="shared" ref="BJ11" si="54">ROUND(-SUM(BJ9:BJ10)*BJ12,0)</f>
        <v>-84</v>
      </c>
      <c r="BK11" s="24">
        <f t="shared" ref="BK11" si="55">ROUND(-SUM(BK9:BK10)*BK12,0)</f>
        <v>-86</v>
      </c>
      <c r="BL11" s="24">
        <f t="shared" ref="BL11" si="56">ROUND(-SUM(BL9:BL10)*BL12,0)</f>
        <v>-88</v>
      </c>
      <c r="BM11" s="24">
        <f t="shared" ref="BM11" si="57">ROUND(-SUM(BM9:BM10)*BM12,0)</f>
        <v>-89</v>
      </c>
      <c r="BN11" s="24">
        <f t="shared" ref="BN11" si="58">ROUND(-SUM(BN9:BN10)*BN12,0)</f>
        <v>-91</v>
      </c>
      <c r="BO11" s="24">
        <f t="shared" ref="BO11" si="59">ROUND(-SUM(BO9:BO10)*BO12,0)</f>
        <v>-92</v>
      </c>
      <c r="BP11" s="24">
        <f t="shared" ref="BP11" si="60">ROUND(-SUM(BP9:BP10)*BP12,0)</f>
        <v>-94</v>
      </c>
      <c r="BQ11" s="24">
        <f t="shared" ref="BQ11" si="61">ROUND(-SUM(BQ9:BQ10)*BQ12,0)</f>
        <v>-95</v>
      </c>
      <c r="BR11" s="24">
        <f t="shared" ref="BR11" si="62">ROUND(-SUM(BR9:BR10)*BR12,0)</f>
        <v>-96</v>
      </c>
      <c r="BS11" s="24">
        <f t="shared" ref="BS11" si="63">ROUND(-SUM(BS9:BS10)*BS12,0)</f>
        <v>-97</v>
      </c>
      <c r="BT11" s="72">
        <f>SUM(BH11:BS11)</f>
        <v>-1074</v>
      </c>
    </row>
    <row r="12" spans="1:72" ht="25.5" customHeight="1">
      <c r="A12" s="32"/>
      <c r="B12" s="31" t="str">
        <f>'Assumptions '!B10</f>
        <v xml:space="preserve">Churn Rate </v>
      </c>
      <c r="C12" s="25" t="s">
        <v>7</v>
      </c>
      <c r="D12" s="29">
        <f>'Assumptions '!E10</f>
        <v>0</v>
      </c>
      <c r="E12" s="29">
        <f>'Assumptions '!F10</f>
        <v>0.05</v>
      </c>
      <c r="F12" s="29">
        <f>'Assumptions '!G10</f>
        <v>0.05</v>
      </c>
      <c r="G12" s="74">
        <f>AVERAGE(D12:F12)</f>
        <v>3.3333333333333333E-2</v>
      </c>
      <c r="H12" s="29">
        <f>'Assumptions '!I10</f>
        <v>0.05</v>
      </c>
      <c r="I12" s="29">
        <f>'Assumptions '!J10</f>
        <v>0.05</v>
      </c>
      <c r="J12" s="29">
        <f>'Assumptions '!K10</f>
        <v>0.05</v>
      </c>
      <c r="K12" s="29">
        <f>'Assumptions '!L10</f>
        <v>0.05</v>
      </c>
      <c r="L12" s="29">
        <f>'Assumptions '!M10</f>
        <v>0.05</v>
      </c>
      <c r="M12" s="29">
        <f>'Assumptions '!N10</f>
        <v>0.05</v>
      </c>
      <c r="N12" s="29">
        <f>'Assumptions '!O10</f>
        <v>0.05</v>
      </c>
      <c r="O12" s="29">
        <f>'Assumptions '!P10</f>
        <v>0.05</v>
      </c>
      <c r="P12" s="29">
        <f>'Assumptions '!Q10</f>
        <v>0.05</v>
      </c>
      <c r="Q12" s="29">
        <f>'Assumptions '!R10</f>
        <v>0.05</v>
      </c>
      <c r="R12" s="29">
        <f>'Assumptions '!S10</f>
        <v>0.05</v>
      </c>
      <c r="S12" s="29">
        <f>'Assumptions '!T10</f>
        <v>0.05</v>
      </c>
      <c r="T12" s="74">
        <f>AVERAGE(H12:S12)</f>
        <v>4.9999999999999996E-2</v>
      </c>
      <c r="U12" s="29">
        <f>'Assumptions '!V10</f>
        <v>0.05</v>
      </c>
      <c r="V12" s="29">
        <f>'Assumptions '!W10</f>
        <v>0.05</v>
      </c>
      <c r="W12" s="29">
        <f>'Assumptions '!X10</f>
        <v>0.05</v>
      </c>
      <c r="X12" s="29">
        <f>'Assumptions '!Y10</f>
        <v>0.05</v>
      </c>
      <c r="Y12" s="29">
        <f>'Assumptions '!Z10</f>
        <v>0.05</v>
      </c>
      <c r="Z12" s="29">
        <f>'Assumptions '!AA10</f>
        <v>0.05</v>
      </c>
      <c r="AA12" s="29">
        <f>'Assumptions '!AB10</f>
        <v>0.05</v>
      </c>
      <c r="AB12" s="29">
        <f>'Assumptions '!AC10</f>
        <v>0.05</v>
      </c>
      <c r="AC12" s="29">
        <f>'Assumptions '!AD10</f>
        <v>0.05</v>
      </c>
      <c r="AD12" s="29">
        <f>'Assumptions '!AE10</f>
        <v>0.05</v>
      </c>
      <c r="AE12" s="29">
        <f>'Assumptions '!AF10</f>
        <v>0.05</v>
      </c>
      <c r="AF12" s="29">
        <f>'Assumptions '!AG10</f>
        <v>0.05</v>
      </c>
      <c r="AG12" s="74">
        <f>AVERAGE(U12:AF12)</f>
        <v>4.9999999999999996E-2</v>
      </c>
      <c r="AH12" s="29">
        <f>'Assumptions '!AI10</f>
        <v>0.05</v>
      </c>
      <c r="AI12" s="29">
        <f>'Assumptions '!AJ10</f>
        <v>0.05</v>
      </c>
      <c r="AJ12" s="29">
        <f>'Assumptions '!AK10</f>
        <v>0.05</v>
      </c>
      <c r="AK12" s="29">
        <f>'Assumptions '!AL10</f>
        <v>0.05</v>
      </c>
      <c r="AL12" s="29">
        <f>'Assumptions '!AM10</f>
        <v>0.05</v>
      </c>
      <c r="AM12" s="29">
        <f>'Assumptions '!AN10</f>
        <v>0.05</v>
      </c>
      <c r="AN12" s="29">
        <f>'Assumptions '!AO10</f>
        <v>0.05</v>
      </c>
      <c r="AO12" s="29">
        <f>'Assumptions '!AP10</f>
        <v>0.05</v>
      </c>
      <c r="AP12" s="29">
        <f>'Assumptions '!AQ10</f>
        <v>0.05</v>
      </c>
      <c r="AQ12" s="29">
        <f>'Assumptions '!AR10</f>
        <v>0.05</v>
      </c>
      <c r="AR12" s="29">
        <f>'Assumptions '!AS10</f>
        <v>0.05</v>
      </c>
      <c r="AS12" s="29">
        <f>'Assumptions '!AT10</f>
        <v>0.05</v>
      </c>
      <c r="AT12" s="74">
        <f>AVERAGE(AH12:AS12)</f>
        <v>4.9999999999999996E-2</v>
      </c>
      <c r="AU12" s="29">
        <f>'Assumptions '!AV10</f>
        <v>0.05</v>
      </c>
      <c r="AV12" s="29">
        <f>'Assumptions '!AW10</f>
        <v>0.05</v>
      </c>
      <c r="AW12" s="29">
        <f>'Assumptions '!AX10</f>
        <v>0.05</v>
      </c>
      <c r="AX12" s="29">
        <f>'Assumptions '!AY10</f>
        <v>0.05</v>
      </c>
      <c r="AY12" s="29">
        <f>'Assumptions '!AZ10</f>
        <v>0.05</v>
      </c>
      <c r="AZ12" s="29">
        <f>'Assumptions '!BA10</f>
        <v>0.05</v>
      </c>
      <c r="BA12" s="29">
        <f>'Assumptions '!BB10</f>
        <v>0.05</v>
      </c>
      <c r="BB12" s="29">
        <f>'Assumptions '!BC10</f>
        <v>0.05</v>
      </c>
      <c r="BC12" s="29">
        <f>'Assumptions '!BD10</f>
        <v>0.05</v>
      </c>
      <c r="BD12" s="29">
        <f>'Assumptions '!BE10</f>
        <v>0.05</v>
      </c>
      <c r="BE12" s="29">
        <f>'Assumptions '!BF10</f>
        <v>0.05</v>
      </c>
      <c r="BF12" s="29">
        <f>'Assumptions '!BG10</f>
        <v>0.05</v>
      </c>
      <c r="BG12" s="74">
        <f>AVERAGE(AU12:BF12)</f>
        <v>4.9999999999999996E-2</v>
      </c>
      <c r="BH12" s="29">
        <f>'Assumptions '!BI10</f>
        <v>0.05</v>
      </c>
      <c r="BI12" s="29">
        <f>'Assumptions '!BJ10</f>
        <v>0.05</v>
      </c>
      <c r="BJ12" s="29">
        <f>'Assumptions '!BK10</f>
        <v>0.05</v>
      </c>
      <c r="BK12" s="29">
        <f>'Assumptions '!BL10</f>
        <v>0.05</v>
      </c>
      <c r="BL12" s="29">
        <f>'Assumptions '!BM10</f>
        <v>0.05</v>
      </c>
      <c r="BM12" s="29">
        <f>'Assumptions '!BN10</f>
        <v>0.05</v>
      </c>
      <c r="BN12" s="29">
        <f>'Assumptions '!BO10</f>
        <v>0.05</v>
      </c>
      <c r="BO12" s="29">
        <f>'Assumptions '!BP10</f>
        <v>0.05</v>
      </c>
      <c r="BP12" s="29">
        <f>'Assumptions '!BQ10</f>
        <v>0.05</v>
      </c>
      <c r="BQ12" s="29">
        <f>'Assumptions '!BR10</f>
        <v>0.05</v>
      </c>
      <c r="BR12" s="29">
        <f>'Assumptions '!BS10</f>
        <v>0.05</v>
      </c>
      <c r="BS12" s="29">
        <f>'Assumptions '!BT10</f>
        <v>0.05</v>
      </c>
      <c r="BT12" s="74">
        <f>AVERAGE(BH12:BS12)</f>
        <v>4.9999999999999996E-2</v>
      </c>
    </row>
    <row r="13" spans="1:72" s="15" customFormat="1" ht="25.5" customHeight="1">
      <c r="A13" s="46"/>
      <c r="B13" s="26" t="s">
        <v>191</v>
      </c>
      <c r="C13" s="27" t="s">
        <v>189</v>
      </c>
      <c r="D13" s="26">
        <f t="shared" ref="D13:AI13" si="64">SUM(D9:D11)</f>
        <v>10</v>
      </c>
      <c r="E13" s="26">
        <f t="shared" si="64"/>
        <v>28</v>
      </c>
      <c r="F13" s="26">
        <f>SUM(F9:F11)</f>
        <v>55</v>
      </c>
      <c r="G13" s="75">
        <f>SUM(G9:G11)</f>
        <v>55</v>
      </c>
      <c r="H13" s="26">
        <f>SUM(H9:H11)</f>
        <v>90</v>
      </c>
      <c r="I13" s="26">
        <f t="shared" si="64"/>
        <v>123</v>
      </c>
      <c r="J13" s="26">
        <f t="shared" si="64"/>
        <v>164</v>
      </c>
      <c r="K13" s="26">
        <f t="shared" si="64"/>
        <v>203</v>
      </c>
      <c r="L13" s="26">
        <f t="shared" si="64"/>
        <v>240</v>
      </c>
      <c r="M13" s="26">
        <f t="shared" si="64"/>
        <v>275</v>
      </c>
      <c r="N13" s="26">
        <f t="shared" si="64"/>
        <v>318</v>
      </c>
      <c r="O13" s="26">
        <f t="shared" si="64"/>
        <v>359</v>
      </c>
      <c r="P13" s="26">
        <f t="shared" si="64"/>
        <v>398</v>
      </c>
      <c r="Q13" s="26">
        <f t="shared" si="64"/>
        <v>435</v>
      </c>
      <c r="R13" s="26">
        <f t="shared" si="64"/>
        <v>470</v>
      </c>
      <c r="S13" s="26">
        <f t="shared" si="64"/>
        <v>503</v>
      </c>
      <c r="T13" s="75">
        <f t="shared" si="64"/>
        <v>503</v>
      </c>
      <c r="U13" s="26">
        <f t="shared" si="64"/>
        <v>535</v>
      </c>
      <c r="V13" s="26">
        <f t="shared" si="64"/>
        <v>565</v>
      </c>
      <c r="W13" s="26">
        <f t="shared" si="64"/>
        <v>594</v>
      </c>
      <c r="X13" s="26">
        <f t="shared" si="64"/>
        <v>621</v>
      </c>
      <c r="Y13" s="26">
        <f t="shared" si="64"/>
        <v>647</v>
      </c>
      <c r="Z13" s="26">
        <f t="shared" si="64"/>
        <v>672</v>
      </c>
      <c r="AA13" s="26">
        <f t="shared" si="64"/>
        <v>695</v>
      </c>
      <c r="AB13" s="26">
        <f t="shared" si="64"/>
        <v>717</v>
      </c>
      <c r="AC13" s="26">
        <f t="shared" si="64"/>
        <v>738</v>
      </c>
      <c r="AD13" s="26">
        <f t="shared" si="64"/>
        <v>758</v>
      </c>
      <c r="AE13" s="26">
        <f t="shared" si="64"/>
        <v>777</v>
      </c>
      <c r="AF13" s="26">
        <f t="shared" si="64"/>
        <v>795</v>
      </c>
      <c r="AG13" s="75">
        <f t="shared" si="64"/>
        <v>795</v>
      </c>
      <c r="AH13" s="26">
        <f t="shared" si="64"/>
        <v>831</v>
      </c>
      <c r="AI13" s="26">
        <f t="shared" si="64"/>
        <v>865</v>
      </c>
      <c r="AJ13" s="26">
        <f t="shared" ref="AJ13:BH13" si="65">SUM(AJ9:AJ11)</f>
        <v>898</v>
      </c>
      <c r="AK13" s="26">
        <f t="shared" si="65"/>
        <v>929</v>
      </c>
      <c r="AL13" s="26">
        <f t="shared" si="65"/>
        <v>959</v>
      </c>
      <c r="AM13" s="26">
        <f t="shared" si="65"/>
        <v>987</v>
      </c>
      <c r="AN13" s="26">
        <f t="shared" si="65"/>
        <v>1014</v>
      </c>
      <c r="AO13" s="26">
        <f t="shared" si="65"/>
        <v>1039</v>
      </c>
      <c r="AP13" s="26">
        <f t="shared" si="65"/>
        <v>1063</v>
      </c>
      <c r="AQ13" s="26">
        <f t="shared" si="65"/>
        <v>1086</v>
      </c>
      <c r="AR13" s="26">
        <f t="shared" si="65"/>
        <v>1108</v>
      </c>
      <c r="AS13" s="26">
        <f t="shared" si="65"/>
        <v>1129</v>
      </c>
      <c r="AT13" s="75">
        <f t="shared" si="65"/>
        <v>1129</v>
      </c>
      <c r="AU13" s="26">
        <f t="shared" si="65"/>
        <v>1168</v>
      </c>
      <c r="AV13" s="26">
        <f t="shared" si="65"/>
        <v>1205</v>
      </c>
      <c r="AW13" s="26">
        <f t="shared" si="65"/>
        <v>1240</v>
      </c>
      <c r="AX13" s="26">
        <f t="shared" si="65"/>
        <v>1273</v>
      </c>
      <c r="AY13" s="26">
        <f t="shared" si="65"/>
        <v>1304</v>
      </c>
      <c r="AZ13" s="26">
        <f t="shared" si="65"/>
        <v>1334</v>
      </c>
      <c r="BA13" s="26">
        <f t="shared" si="65"/>
        <v>1362</v>
      </c>
      <c r="BB13" s="26">
        <f t="shared" si="65"/>
        <v>1389</v>
      </c>
      <c r="BC13" s="26">
        <f t="shared" si="65"/>
        <v>1415</v>
      </c>
      <c r="BD13" s="26">
        <f t="shared" si="65"/>
        <v>1439</v>
      </c>
      <c r="BE13" s="26">
        <f t="shared" si="65"/>
        <v>1462</v>
      </c>
      <c r="BF13" s="26">
        <f t="shared" si="65"/>
        <v>1484</v>
      </c>
      <c r="BG13" s="75">
        <f t="shared" si="65"/>
        <v>1484</v>
      </c>
      <c r="BH13" s="26">
        <f t="shared" si="65"/>
        <v>1524</v>
      </c>
      <c r="BI13" s="26">
        <f t="shared" ref="BI13:BS13" si="66">SUM(BI9:BI11)</f>
        <v>1562</v>
      </c>
      <c r="BJ13" s="26">
        <f t="shared" si="66"/>
        <v>1598</v>
      </c>
      <c r="BK13" s="26">
        <f t="shared" si="66"/>
        <v>1632</v>
      </c>
      <c r="BL13" s="26">
        <f t="shared" si="66"/>
        <v>1664</v>
      </c>
      <c r="BM13" s="26">
        <f t="shared" si="66"/>
        <v>1695</v>
      </c>
      <c r="BN13" s="26">
        <f t="shared" si="66"/>
        <v>1724</v>
      </c>
      <c r="BO13" s="26">
        <f t="shared" si="66"/>
        <v>1752</v>
      </c>
      <c r="BP13" s="26">
        <f t="shared" si="66"/>
        <v>1778</v>
      </c>
      <c r="BQ13" s="26">
        <f t="shared" si="66"/>
        <v>1803</v>
      </c>
      <c r="BR13" s="26">
        <f t="shared" si="66"/>
        <v>1827</v>
      </c>
      <c r="BS13" s="26">
        <f t="shared" si="66"/>
        <v>1850</v>
      </c>
      <c r="BT13" s="75">
        <f>SUM(BT9:BT11)</f>
        <v>1850</v>
      </c>
    </row>
    <row r="14" spans="1:72" ht="16.5" customHeight="1">
      <c r="A14" s="32"/>
      <c r="B14" s="32" t="s">
        <v>9</v>
      </c>
      <c r="C14" s="33"/>
      <c r="D14" s="32"/>
      <c r="E14" s="32"/>
      <c r="F14" s="32"/>
      <c r="G14" s="76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76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76">
        <f>AG13/T13-1</f>
        <v>0.58051689860834998</v>
      </c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76">
        <f>AT13/AG13-1</f>
        <v>0.42012578616352192</v>
      </c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76">
        <f>BG13/AT13-1</f>
        <v>0.31443755535872464</v>
      </c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76">
        <f>BT13/BG13-1</f>
        <v>0.24663072776280326</v>
      </c>
    </row>
    <row r="15" spans="1:72" ht="18" customHeight="1">
      <c r="A15" s="32"/>
      <c r="G15" s="71"/>
      <c r="T15" s="71"/>
      <c r="AG15" s="71"/>
      <c r="AT15" s="71"/>
      <c r="BG15" s="71"/>
      <c r="BT15" s="71"/>
    </row>
    <row r="16" spans="1:72" ht="18" customHeight="1">
      <c r="A16" s="32"/>
      <c r="B16" s="15" t="s">
        <v>192</v>
      </c>
      <c r="G16" s="71"/>
      <c r="T16" s="71"/>
      <c r="AG16" s="71"/>
      <c r="AT16" s="71"/>
      <c r="BG16" s="71"/>
      <c r="BT16" s="71"/>
    </row>
    <row r="17" spans="1:72" ht="20.25" customHeight="1">
      <c r="A17" s="32"/>
      <c r="B17" s="565" t="str">
        <f>'Assumptions '!B12</f>
        <v>Average Revenue Per Subscriber</v>
      </c>
      <c r="C17" s="33" t="s">
        <v>8</v>
      </c>
      <c r="D17" s="34">
        <f>'Assumptions '!E12</f>
        <v>250</v>
      </c>
      <c r="E17" s="34">
        <f>'Assumptions '!F12</f>
        <v>250</v>
      </c>
      <c r="F17" s="34">
        <f>'Assumptions '!G12</f>
        <v>250</v>
      </c>
      <c r="G17" s="77">
        <f>SUM(D17:F17)</f>
        <v>750</v>
      </c>
      <c r="H17" s="34">
        <f>'Assumptions '!I12</f>
        <v>250</v>
      </c>
      <c r="I17" s="34">
        <f>'Assumptions '!J12</f>
        <v>250</v>
      </c>
      <c r="J17" s="34">
        <f>'Assumptions '!K12</f>
        <v>250</v>
      </c>
      <c r="K17" s="34">
        <f>'Assumptions '!L12</f>
        <v>250</v>
      </c>
      <c r="L17" s="34">
        <f>'Assumptions '!M12</f>
        <v>250</v>
      </c>
      <c r="M17" s="34">
        <f>'Assumptions '!N12</f>
        <v>250</v>
      </c>
      <c r="N17" s="34">
        <f>'Assumptions '!O12</f>
        <v>250</v>
      </c>
      <c r="O17" s="34">
        <f>'Assumptions '!P12</f>
        <v>250</v>
      </c>
      <c r="P17" s="34">
        <f>'Assumptions '!Q12</f>
        <v>250</v>
      </c>
      <c r="Q17" s="34">
        <f>'Assumptions '!R12</f>
        <v>250</v>
      </c>
      <c r="R17" s="34">
        <f>'Assumptions '!S12</f>
        <v>250</v>
      </c>
      <c r="S17" s="34">
        <f>'Assumptions '!T12</f>
        <v>250</v>
      </c>
      <c r="T17" s="80">
        <f>SUM(H17:S17)</f>
        <v>3000</v>
      </c>
      <c r="U17" s="34">
        <f>'Assumptions '!V12</f>
        <v>262.5</v>
      </c>
      <c r="V17" s="34">
        <f>'Assumptions '!W12</f>
        <v>262.5</v>
      </c>
      <c r="W17" s="34">
        <f>'Assumptions '!X12</f>
        <v>262.5</v>
      </c>
      <c r="X17" s="34">
        <f>'Assumptions '!Y12</f>
        <v>262.5</v>
      </c>
      <c r="Y17" s="34">
        <f>'Assumptions '!Z12</f>
        <v>262.5</v>
      </c>
      <c r="Z17" s="34">
        <f>'Assumptions '!AA12</f>
        <v>262.5</v>
      </c>
      <c r="AA17" s="34">
        <f>'Assumptions '!AB12</f>
        <v>262.5</v>
      </c>
      <c r="AB17" s="34">
        <f>'Assumptions '!AC12</f>
        <v>262.5</v>
      </c>
      <c r="AC17" s="34">
        <f>'Assumptions '!AD12</f>
        <v>262.5</v>
      </c>
      <c r="AD17" s="34">
        <f>'Assumptions '!AE12</f>
        <v>262.5</v>
      </c>
      <c r="AE17" s="34">
        <f>'Assumptions '!AF12</f>
        <v>262.5</v>
      </c>
      <c r="AF17" s="34">
        <f>'Assumptions '!AG12</f>
        <v>262.5</v>
      </c>
      <c r="AG17" s="80">
        <f>SUM(U17:AF17)</f>
        <v>3150</v>
      </c>
      <c r="AH17" s="34">
        <f>'Assumptions '!AI12</f>
        <v>275.625</v>
      </c>
      <c r="AI17" s="34">
        <f>'Assumptions '!AJ12</f>
        <v>275.625</v>
      </c>
      <c r="AJ17" s="34">
        <f>'Assumptions '!AK12</f>
        <v>275.625</v>
      </c>
      <c r="AK17" s="34">
        <f>'Assumptions '!AL12</f>
        <v>275.625</v>
      </c>
      <c r="AL17" s="34">
        <f>'Assumptions '!AM12</f>
        <v>275.625</v>
      </c>
      <c r="AM17" s="34">
        <f>'Assumptions '!AN12</f>
        <v>275.625</v>
      </c>
      <c r="AN17" s="34">
        <f>'Assumptions '!AO12</f>
        <v>275.625</v>
      </c>
      <c r="AO17" s="34">
        <f>'Assumptions '!AP12</f>
        <v>275.625</v>
      </c>
      <c r="AP17" s="34">
        <f>'Assumptions '!AQ12</f>
        <v>275.625</v>
      </c>
      <c r="AQ17" s="34">
        <f>'Assumptions '!AR12</f>
        <v>275.625</v>
      </c>
      <c r="AR17" s="34">
        <f>'Assumptions '!AS12</f>
        <v>275.625</v>
      </c>
      <c r="AS17" s="34">
        <f>'Assumptions '!AT12</f>
        <v>275.625</v>
      </c>
      <c r="AT17" s="80">
        <f>SUM(AH17:AS17)</f>
        <v>3307.5</v>
      </c>
      <c r="AU17" s="34">
        <f>'Assumptions '!AV12</f>
        <v>289.40625</v>
      </c>
      <c r="AV17" s="34">
        <f>'Assumptions '!AW12</f>
        <v>289.40625</v>
      </c>
      <c r="AW17" s="34">
        <f>'Assumptions '!AX12</f>
        <v>289.40625</v>
      </c>
      <c r="AX17" s="34">
        <f>'Assumptions '!AY12</f>
        <v>289.40625</v>
      </c>
      <c r="AY17" s="34">
        <f>'Assumptions '!AZ12</f>
        <v>289.40625</v>
      </c>
      <c r="AZ17" s="34">
        <f>'Assumptions '!BA12</f>
        <v>289.40625</v>
      </c>
      <c r="BA17" s="34">
        <f>'Assumptions '!BB12</f>
        <v>289.40625</v>
      </c>
      <c r="BB17" s="34">
        <f>'Assumptions '!BC12</f>
        <v>289.40625</v>
      </c>
      <c r="BC17" s="34">
        <f>'Assumptions '!BD12</f>
        <v>289.40625</v>
      </c>
      <c r="BD17" s="34">
        <f>'Assumptions '!BE12</f>
        <v>289.40625</v>
      </c>
      <c r="BE17" s="34">
        <f>'Assumptions '!BF12</f>
        <v>289.40625</v>
      </c>
      <c r="BF17" s="34">
        <f>'Assumptions '!BG12</f>
        <v>289.40625</v>
      </c>
      <c r="BG17" s="80">
        <f>SUM(AU17:BF17)</f>
        <v>3472.875</v>
      </c>
      <c r="BH17" s="34">
        <f>'Assumptions '!BI12</f>
        <v>303.87656250000003</v>
      </c>
      <c r="BI17" s="34">
        <f>'Assumptions '!BJ12</f>
        <v>303.87656250000003</v>
      </c>
      <c r="BJ17" s="34">
        <f>'Assumptions '!BK12</f>
        <v>303.87656250000003</v>
      </c>
      <c r="BK17" s="34">
        <f>'Assumptions '!BL12</f>
        <v>303.87656250000003</v>
      </c>
      <c r="BL17" s="34">
        <f>'Assumptions '!BM12</f>
        <v>303.87656250000003</v>
      </c>
      <c r="BM17" s="34">
        <f>'Assumptions '!BN12</f>
        <v>303.87656250000003</v>
      </c>
      <c r="BN17" s="34">
        <f>'Assumptions '!BO12</f>
        <v>303.87656250000003</v>
      </c>
      <c r="BO17" s="34">
        <f>'Assumptions '!BP12</f>
        <v>303.87656250000003</v>
      </c>
      <c r="BP17" s="34">
        <f>'Assumptions '!BQ12</f>
        <v>303.87656250000003</v>
      </c>
      <c r="BQ17" s="34">
        <f>'Assumptions '!BR12</f>
        <v>303.87656250000003</v>
      </c>
      <c r="BR17" s="34">
        <f>'Assumptions '!BS12</f>
        <v>303.87656250000003</v>
      </c>
      <c r="BS17" s="34">
        <f>'Assumptions '!BT12</f>
        <v>303.87656250000003</v>
      </c>
      <c r="BT17" s="80">
        <f>SUM(BH17:BS17)</f>
        <v>3646.5187500000006</v>
      </c>
    </row>
    <row r="18" spans="1:72" ht="20.25" customHeight="1">
      <c r="A18" s="32"/>
      <c r="B18" s="11" t="str">
        <f t="shared" ref="B18:AF18" si="67">B13</f>
        <v xml:space="preserve">Net Subscriber on Platform </v>
      </c>
      <c r="C18" s="17" t="str">
        <f t="shared" si="67"/>
        <v>No. of Users</v>
      </c>
      <c r="D18" s="11">
        <f t="shared" si="67"/>
        <v>10</v>
      </c>
      <c r="E18" s="11">
        <f t="shared" si="67"/>
        <v>28</v>
      </c>
      <c r="F18" s="11">
        <f t="shared" si="67"/>
        <v>55</v>
      </c>
      <c r="G18" s="73">
        <f t="shared" si="67"/>
        <v>55</v>
      </c>
      <c r="H18" s="11">
        <f t="shared" si="67"/>
        <v>90</v>
      </c>
      <c r="I18" s="11">
        <f t="shared" si="67"/>
        <v>123</v>
      </c>
      <c r="J18" s="11">
        <f t="shared" si="67"/>
        <v>164</v>
      </c>
      <c r="K18" s="11">
        <f t="shared" si="67"/>
        <v>203</v>
      </c>
      <c r="L18" s="11">
        <f t="shared" si="67"/>
        <v>240</v>
      </c>
      <c r="M18" s="11">
        <f t="shared" si="67"/>
        <v>275</v>
      </c>
      <c r="N18" s="11">
        <f t="shared" si="67"/>
        <v>318</v>
      </c>
      <c r="O18" s="11">
        <f t="shared" si="67"/>
        <v>359</v>
      </c>
      <c r="P18" s="11">
        <f t="shared" si="67"/>
        <v>398</v>
      </c>
      <c r="Q18" s="11">
        <f t="shared" si="67"/>
        <v>435</v>
      </c>
      <c r="R18" s="11">
        <f t="shared" si="67"/>
        <v>470</v>
      </c>
      <c r="S18" s="11">
        <f t="shared" si="67"/>
        <v>503</v>
      </c>
      <c r="T18" s="73">
        <f t="shared" si="67"/>
        <v>503</v>
      </c>
      <c r="U18" s="11">
        <f t="shared" si="67"/>
        <v>535</v>
      </c>
      <c r="V18" s="11">
        <f t="shared" si="67"/>
        <v>565</v>
      </c>
      <c r="W18" s="11">
        <f t="shared" si="67"/>
        <v>594</v>
      </c>
      <c r="X18" s="11">
        <f t="shared" si="67"/>
        <v>621</v>
      </c>
      <c r="Y18" s="11">
        <f t="shared" si="67"/>
        <v>647</v>
      </c>
      <c r="Z18" s="11">
        <f t="shared" si="67"/>
        <v>672</v>
      </c>
      <c r="AA18" s="11">
        <f t="shared" si="67"/>
        <v>695</v>
      </c>
      <c r="AB18" s="11">
        <f t="shared" si="67"/>
        <v>717</v>
      </c>
      <c r="AC18" s="11">
        <f t="shared" si="67"/>
        <v>738</v>
      </c>
      <c r="AD18" s="11">
        <f t="shared" si="67"/>
        <v>758</v>
      </c>
      <c r="AE18" s="11">
        <f t="shared" si="67"/>
        <v>777</v>
      </c>
      <c r="AF18" s="11">
        <f t="shared" si="67"/>
        <v>795</v>
      </c>
      <c r="AG18" s="73">
        <f t="shared" ref="AG18" si="68">AG13</f>
        <v>795</v>
      </c>
      <c r="AH18" s="11">
        <f t="shared" ref="AH18:AS18" si="69">AH13</f>
        <v>831</v>
      </c>
      <c r="AI18" s="11">
        <f t="shared" si="69"/>
        <v>865</v>
      </c>
      <c r="AJ18" s="11">
        <f t="shared" si="69"/>
        <v>898</v>
      </c>
      <c r="AK18" s="11">
        <f t="shared" si="69"/>
        <v>929</v>
      </c>
      <c r="AL18" s="11">
        <f t="shared" si="69"/>
        <v>959</v>
      </c>
      <c r="AM18" s="11">
        <f t="shared" si="69"/>
        <v>987</v>
      </c>
      <c r="AN18" s="11">
        <f t="shared" si="69"/>
        <v>1014</v>
      </c>
      <c r="AO18" s="11">
        <f t="shared" si="69"/>
        <v>1039</v>
      </c>
      <c r="AP18" s="11">
        <f t="shared" si="69"/>
        <v>1063</v>
      </c>
      <c r="AQ18" s="11">
        <f t="shared" si="69"/>
        <v>1086</v>
      </c>
      <c r="AR18" s="11">
        <f t="shared" si="69"/>
        <v>1108</v>
      </c>
      <c r="AS18" s="11">
        <f t="shared" si="69"/>
        <v>1129</v>
      </c>
      <c r="AT18" s="73">
        <f t="shared" ref="AT18" si="70">AT13</f>
        <v>1129</v>
      </c>
      <c r="AU18" s="11">
        <f t="shared" ref="AU18:BF18" si="71">AU13</f>
        <v>1168</v>
      </c>
      <c r="AV18" s="11">
        <f t="shared" si="71"/>
        <v>1205</v>
      </c>
      <c r="AW18" s="11">
        <f t="shared" si="71"/>
        <v>1240</v>
      </c>
      <c r="AX18" s="11">
        <f t="shared" si="71"/>
        <v>1273</v>
      </c>
      <c r="AY18" s="11">
        <f t="shared" si="71"/>
        <v>1304</v>
      </c>
      <c r="AZ18" s="11">
        <f t="shared" si="71"/>
        <v>1334</v>
      </c>
      <c r="BA18" s="11">
        <f t="shared" si="71"/>
        <v>1362</v>
      </c>
      <c r="BB18" s="11">
        <f t="shared" si="71"/>
        <v>1389</v>
      </c>
      <c r="BC18" s="11">
        <f t="shared" si="71"/>
        <v>1415</v>
      </c>
      <c r="BD18" s="11">
        <f t="shared" si="71"/>
        <v>1439</v>
      </c>
      <c r="BE18" s="11">
        <f t="shared" si="71"/>
        <v>1462</v>
      </c>
      <c r="BF18" s="11">
        <f t="shared" si="71"/>
        <v>1484</v>
      </c>
      <c r="BG18" s="73">
        <f t="shared" ref="BG18" si="72">BG13</f>
        <v>1484</v>
      </c>
      <c r="BH18" s="11">
        <f t="shared" ref="BH18:BT18" si="73">BH13</f>
        <v>1524</v>
      </c>
      <c r="BI18" s="11">
        <f t="shared" si="73"/>
        <v>1562</v>
      </c>
      <c r="BJ18" s="11">
        <f t="shared" si="73"/>
        <v>1598</v>
      </c>
      <c r="BK18" s="11">
        <f t="shared" si="73"/>
        <v>1632</v>
      </c>
      <c r="BL18" s="11">
        <f t="shared" si="73"/>
        <v>1664</v>
      </c>
      <c r="BM18" s="11">
        <f t="shared" si="73"/>
        <v>1695</v>
      </c>
      <c r="BN18" s="11">
        <f t="shared" si="73"/>
        <v>1724</v>
      </c>
      <c r="BO18" s="11">
        <f t="shared" si="73"/>
        <v>1752</v>
      </c>
      <c r="BP18" s="11">
        <f t="shared" si="73"/>
        <v>1778</v>
      </c>
      <c r="BQ18" s="11">
        <f t="shared" si="73"/>
        <v>1803</v>
      </c>
      <c r="BR18" s="11">
        <f t="shared" si="73"/>
        <v>1827</v>
      </c>
      <c r="BS18" s="11">
        <f t="shared" si="73"/>
        <v>1850</v>
      </c>
      <c r="BT18" s="73">
        <f t="shared" si="73"/>
        <v>1850</v>
      </c>
    </row>
    <row r="19" spans="1:72" ht="13.5" customHeight="1">
      <c r="A19" s="32"/>
      <c r="G19" s="71"/>
      <c r="T19" s="71"/>
      <c r="AG19" s="71"/>
      <c r="AT19" s="71"/>
      <c r="BG19" s="71"/>
      <c r="BT19" s="71"/>
    </row>
    <row r="20" spans="1:72" ht="13.5" customHeight="1">
      <c r="A20" s="32"/>
      <c r="G20" s="71"/>
      <c r="T20" s="71"/>
      <c r="AG20" s="71"/>
      <c r="AT20" s="71"/>
      <c r="BG20" s="71"/>
      <c r="BT20" s="71"/>
    </row>
    <row r="21" spans="1:72" s="15" customFormat="1" ht="20.25" customHeight="1">
      <c r="B21" s="26" t="s">
        <v>195</v>
      </c>
      <c r="C21" s="27" t="s">
        <v>8</v>
      </c>
      <c r="D21" s="11">
        <f>D17*D18</f>
        <v>2500</v>
      </c>
      <c r="E21" s="11">
        <f t="shared" ref="E21:F21" si="74">E17*E18</f>
        <v>7000</v>
      </c>
      <c r="F21" s="11">
        <f t="shared" si="74"/>
        <v>13750</v>
      </c>
      <c r="G21" s="73">
        <f>SUM(D21:F21)</f>
        <v>23250</v>
      </c>
      <c r="H21" s="11">
        <f>H17*H18</f>
        <v>22500</v>
      </c>
      <c r="I21" s="11">
        <f t="shared" ref="I21:S21" si="75">I17*I18</f>
        <v>30750</v>
      </c>
      <c r="J21" s="11">
        <f t="shared" si="75"/>
        <v>41000</v>
      </c>
      <c r="K21" s="11">
        <f t="shared" si="75"/>
        <v>50750</v>
      </c>
      <c r="L21" s="11">
        <f t="shared" si="75"/>
        <v>60000</v>
      </c>
      <c r="M21" s="11">
        <f t="shared" si="75"/>
        <v>68750</v>
      </c>
      <c r="N21" s="11">
        <f t="shared" si="75"/>
        <v>79500</v>
      </c>
      <c r="O21" s="11">
        <f t="shared" si="75"/>
        <v>89750</v>
      </c>
      <c r="P21" s="11">
        <f t="shared" si="75"/>
        <v>99500</v>
      </c>
      <c r="Q21" s="11">
        <f t="shared" si="75"/>
        <v>108750</v>
      </c>
      <c r="R21" s="11">
        <f t="shared" si="75"/>
        <v>117500</v>
      </c>
      <c r="S21" s="11">
        <f t="shared" si="75"/>
        <v>125750</v>
      </c>
      <c r="T21" s="73">
        <f>SUM(H21:S21)</f>
        <v>894500</v>
      </c>
      <c r="U21" s="11">
        <f>U17*U18</f>
        <v>140437.5</v>
      </c>
      <c r="V21" s="11">
        <f t="shared" ref="V21:AF21" si="76">V17*V18</f>
        <v>148312.5</v>
      </c>
      <c r="W21" s="11">
        <f t="shared" si="76"/>
        <v>155925</v>
      </c>
      <c r="X21" s="11">
        <f t="shared" si="76"/>
        <v>163012.5</v>
      </c>
      <c r="Y21" s="11">
        <f t="shared" si="76"/>
        <v>169837.5</v>
      </c>
      <c r="Z21" s="11">
        <f t="shared" si="76"/>
        <v>176400</v>
      </c>
      <c r="AA21" s="11">
        <f t="shared" si="76"/>
        <v>182437.5</v>
      </c>
      <c r="AB21" s="11">
        <f t="shared" si="76"/>
        <v>188212.5</v>
      </c>
      <c r="AC21" s="11">
        <f t="shared" si="76"/>
        <v>193725</v>
      </c>
      <c r="AD21" s="11">
        <f t="shared" si="76"/>
        <v>198975</v>
      </c>
      <c r="AE21" s="11">
        <f t="shared" si="76"/>
        <v>203962.5</v>
      </c>
      <c r="AF21" s="11">
        <f t="shared" si="76"/>
        <v>208687.5</v>
      </c>
      <c r="AG21" s="73">
        <f>SUM(U21:AF21)</f>
        <v>2129925</v>
      </c>
      <c r="AH21" s="11">
        <f>AH17*AH18</f>
        <v>229044.375</v>
      </c>
      <c r="AI21" s="11">
        <f t="shared" ref="AI21:AS21" si="77">AI17*AI18</f>
        <v>238415.625</v>
      </c>
      <c r="AJ21" s="11">
        <f t="shared" si="77"/>
        <v>247511.25</v>
      </c>
      <c r="AK21" s="11">
        <f t="shared" si="77"/>
        <v>256055.625</v>
      </c>
      <c r="AL21" s="11">
        <f t="shared" si="77"/>
        <v>264324.375</v>
      </c>
      <c r="AM21" s="11">
        <f t="shared" si="77"/>
        <v>272041.875</v>
      </c>
      <c r="AN21" s="11">
        <f t="shared" si="77"/>
        <v>279483.75</v>
      </c>
      <c r="AO21" s="11">
        <f t="shared" si="77"/>
        <v>286374.375</v>
      </c>
      <c r="AP21" s="11">
        <f t="shared" si="77"/>
        <v>292989.375</v>
      </c>
      <c r="AQ21" s="11">
        <f t="shared" si="77"/>
        <v>299328.75</v>
      </c>
      <c r="AR21" s="11">
        <f t="shared" si="77"/>
        <v>305392.5</v>
      </c>
      <c r="AS21" s="11">
        <f t="shared" si="77"/>
        <v>311180.625</v>
      </c>
      <c r="AT21" s="73">
        <f>SUM(AH21:AS21)</f>
        <v>3282142.5</v>
      </c>
      <c r="AU21" s="11">
        <f>AU17*AU18</f>
        <v>338026.5</v>
      </c>
      <c r="AV21" s="11">
        <f t="shared" ref="AV21:BF21" si="78">AV17*AV18</f>
        <v>348734.53125</v>
      </c>
      <c r="AW21" s="11">
        <f t="shared" si="78"/>
        <v>358863.75</v>
      </c>
      <c r="AX21" s="11">
        <f t="shared" si="78"/>
        <v>368414.15625</v>
      </c>
      <c r="AY21" s="11">
        <f t="shared" si="78"/>
        <v>377385.75</v>
      </c>
      <c r="AZ21" s="11">
        <f t="shared" si="78"/>
        <v>386067.9375</v>
      </c>
      <c r="BA21" s="11">
        <f t="shared" si="78"/>
        <v>394171.3125</v>
      </c>
      <c r="BB21" s="11">
        <f t="shared" si="78"/>
        <v>401985.28125</v>
      </c>
      <c r="BC21" s="11">
        <f t="shared" si="78"/>
        <v>409509.84375</v>
      </c>
      <c r="BD21" s="11">
        <f t="shared" si="78"/>
        <v>416455.59375</v>
      </c>
      <c r="BE21" s="11">
        <f t="shared" si="78"/>
        <v>423111.9375</v>
      </c>
      <c r="BF21" s="11">
        <f t="shared" si="78"/>
        <v>429478.875</v>
      </c>
      <c r="BG21" s="73">
        <f>SUM(AU21:BF21)</f>
        <v>4652205.46875</v>
      </c>
      <c r="BH21" s="11">
        <f>BH17*BH18</f>
        <v>463107.88125000003</v>
      </c>
      <c r="BI21" s="11">
        <f t="shared" ref="BI21:BS21" si="79">BI17*BI18</f>
        <v>474655.19062500005</v>
      </c>
      <c r="BJ21" s="11">
        <f t="shared" si="79"/>
        <v>485594.74687500007</v>
      </c>
      <c r="BK21" s="11">
        <f t="shared" si="79"/>
        <v>495926.55000000005</v>
      </c>
      <c r="BL21" s="11">
        <f t="shared" si="79"/>
        <v>505650.60000000003</v>
      </c>
      <c r="BM21" s="11">
        <f t="shared" si="79"/>
        <v>515070.77343750006</v>
      </c>
      <c r="BN21" s="11">
        <f t="shared" si="79"/>
        <v>523883.19375000003</v>
      </c>
      <c r="BO21" s="11">
        <f t="shared" si="79"/>
        <v>532391.73750000005</v>
      </c>
      <c r="BP21" s="11">
        <f t="shared" si="79"/>
        <v>540292.52812500007</v>
      </c>
      <c r="BQ21" s="11">
        <f t="shared" si="79"/>
        <v>547889.44218750007</v>
      </c>
      <c r="BR21" s="11">
        <f t="shared" si="79"/>
        <v>555182.47968750005</v>
      </c>
      <c r="BS21" s="11">
        <f t="shared" si="79"/>
        <v>562171.64062500012</v>
      </c>
      <c r="BT21" s="73">
        <f>SUM(BH21:BS21)</f>
        <v>6201816.7640625006</v>
      </c>
    </row>
    <row r="22" spans="1:72" ht="14.25" customHeight="1">
      <c r="B22" s="32"/>
      <c r="C22" s="33"/>
      <c r="D22" s="32"/>
      <c r="E22" s="32"/>
      <c r="F22" s="32"/>
      <c r="G22" s="76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86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86">
        <f>AG21/T21-1</f>
        <v>1.3811347121296813</v>
      </c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86">
        <f>AT21/AG21-1</f>
        <v>0.54096623120532406</v>
      </c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86">
        <f>BG21/AT21-1</f>
        <v>0.41742945918710106</v>
      </c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86">
        <f>BT21/BG21-1</f>
        <v>0.33309175738724739</v>
      </c>
    </row>
    <row r="23" spans="1:72">
      <c r="G23" s="71"/>
      <c r="T23" s="71"/>
      <c r="AG23" s="71"/>
      <c r="AT23" s="71"/>
      <c r="BG23" s="71"/>
      <c r="BT23" s="71"/>
    </row>
    <row r="24" spans="1:72" ht="20.25" customHeight="1">
      <c r="A24" s="39" t="s">
        <v>42</v>
      </c>
      <c r="B24" s="38" t="s">
        <v>196</v>
      </c>
      <c r="G24" s="71"/>
      <c r="T24" s="71"/>
      <c r="AG24" s="71"/>
      <c r="AT24" s="71"/>
      <c r="BG24" s="71"/>
      <c r="BT24" s="71"/>
    </row>
    <row r="25" spans="1:72" ht="8.25" customHeight="1">
      <c r="A25" s="39"/>
      <c r="B25" s="38"/>
      <c r="G25" s="71"/>
      <c r="T25" s="71"/>
      <c r="AG25" s="71"/>
      <c r="AT25" s="71"/>
      <c r="BG25" s="71"/>
      <c r="BT25" s="71"/>
    </row>
    <row r="26" spans="1:72" ht="20.25" customHeight="1">
      <c r="B26" s="30" t="s">
        <v>197</v>
      </c>
      <c r="C26" s="17" t="s">
        <v>8</v>
      </c>
      <c r="D26" s="28">
        <f>'Assumptions '!E18</f>
        <v>400</v>
      </c>
      <c r="E26" s="28">
        <f>'Assumptions '!F18</f>
        <v>600</v>
      </c>
      <c r="F26" s="28">
        <f>'Assumptions '!G18</f>
        <v>800</v>
      </c>
      <c r="G26" s="78">
        <f>'Assumptions '!H18</f>
        <v>1800</v>
      </c>
      <c r="H26" s="28">
        <f>'Assumptions '!I18</f>
        <v>1666.6666666666667</v>
      </c>
      <c r="I26" s="28">
        <f>'Assumptions '!J18</f>
        <v>1666.6666666666667</v>
      </c>
      <c r="J26" s="28">
        <f>'Assumptions '!K18</f>
        <v>1666.6666666666667</v>
      </c>
      <c r="K26" s="28">
        <f>'Assumptions '!L18</f>
        <v>1666.6666666666667</v>
      </c>
      <c r="L26" s="28">
        <f>'Assumptions '!M18</f>
        <v>1666.6666666666667</v>
      </c>
      <c r="M26" s="28">
        <f>'Assumptions '!N18</f>
        <v>1666.6666666666667</v>
      </c>
      <c r="N26" s="28">
        <f>'Assumptions '!O18</f>
        <v>1666.6666666666667</v>
      </c>
      <c r="O26" s="28">
        <f>'Assumptions '!P18</f>
        <v>1666.6666666666667</v>
      </c>
      <c r="P26" s="28">
        <f>'Assumptions '!Q18</f>
        <v>1666.6666666666667</v>
      </c>
      <c r="Q26" s="28">
        <f>'Assumptions '!R18</f>
        <v>1666.6666666666667</v>
      </c>
      <c r="R26" s="28">
        <f>'Assumptions '!S18</f>
        <v>1666.6666666666667</v>
      </c>
      <c r="S26" s="28">
        <f>'Assumptions '!T18</f>
        <v>1666.6666666666667</v>
      </c>
      <c r="T26" s="78">
        <f>'Assumptions '!U18</f>
        <v>20000</v>
      </c>
      <c r="U26" s="28">
        <f>'Assumptions '!V18</f>
        <v>1750</v>
      </c>
      <c r="V26" s="28">
        <f>'Assumptions '!W18</f>
        <v>1750</v>
      </c>
      <c r="W26" s="28">
        <f>'Assumptions '!X18</f>
        <v>1750</v>
      </c>
      <c r="X26" s="28">
        <f>'Assumptions '!Y18</f>
        <v>1750</v>
      </c>
      <c r="Y26" s="28">
        <f>'Assumptions '!Z18</f>
        <v>1750</v>
      </c>
      <c r="Z26" s="28">
        <f>'Assumptions '!AA18</f>
        <v>1750</v>
      </c>
      <c r="AA26" s="28">
        <f>'Assumptions '!AB18</f>
        <v>1750</v>
      </c>
      <c r="AB26" s="28">
        <f>'Assumptions '!AC18</f>
        <v>1750</v>
      </c>
      <c r="AC26" s="28">
        <f>'Assumptions '!AD18</f>
        <v>1750</v>
      </c>
      <c r="AD26" s="28">
        <f>'Assumptions '!AE18</f>
        <v>1750</v>
      </c>
      <c r="AE26" s="28">
        <f>'Assumptions '!AF18</f>
        <v>1750</v>
      </c>
      <c r="AF26" s="28">
        <f>'Assumptions '!AG18</f>
        <v>1750</v>
      </c>
      <c r="AG26" s="78">
        <f>'Assumptions '!AH18</f>
        <v>21000</v>
      </c>
      <c r="AH26" s="28">
        <f>'Assumptions '!AI18</f>
        <v>1750</v>
      </c>
      <c r="AI26" s="28">
        <f>'Assumptions '!AJ18</f>
        <v>1750</v>
      </c>
      <c r="AJ26" s="28">
        <f>'Assumptions '!AK18</f>
        <v>1750</v>
      </c>
      <c r="AK26" s="28">
        <f>'Assumptions '!AL18</f>
        <v>1750</v>
      </c>
      <c r="AL26" s="28">
        <f>'Assumptions '!AM18</f>
        <v>1750</v>
      </c>
      <c r="AM26" s="28">
        <f>'Assumptions '!AN18</f>
        <v>1750</v>
      </c>
      <c r="AN26" s="28">
        <f>'Assumptions '!AO18</f>
        <v>1750</v>
      </c>
      <c r="AO26" s="28">
        <f>'Assumptions '!AP18</f>
        <v>1750</v>
      </c>
      <c r="AP26" s="28">
        <f>'Assumptions '!AQ18</f>
        <v>1750</v>
      </c>
      <c r="AQ26" s="28">
        <f>'Assumptions '!AR18</f>
        <v>1750</v>
      </c>
      <c r="AR26" s="28">
        <f>'Assumptions '!AS18</f>
        <v>1750</v>
      </c>
      <c r="AS26" s="28">
        <f>'Assumptions '!AT18</f>
        <v>1750</v>
      </c>
      <c r="AT26" s="78">
        <f>'Assumptions '!AU18</f>
        <v>21000</v>
      </c>
      <c r="AU26" s="28">
        <f>'Assumptions '!AV18</f>
        <v>1750</v>
      </c>
      <c r="AV26" s="28">
        <f>'Assumptions '!AW18</f>
        <v>1750</v>
      </c>
      <c r="AW26" s="28">
        <f>'Assumptions '!AX18</f>
        <v>1750</v>
      </c>
      <c r="AX26" s="28">
        <f>'Assumptions '!AY18</f>
        <v>1750</v>
      </c>
      <c r="AY26" s="28">
        <f>'Assumptions '!AZ18</f>
        <v>1750</v>
      </c>
      <c r="AZ26" s="28">
        <f>'Assumptions '!BA18</f>
        <v>1750</v>
      </c>
      <c r="BA26" s="28">
        <f>'Assumptions '!BB18</f>
        <v>1750</v>
      </c>
      <c r="BB26" s="28">
        <f>'Assumptions '!BC18</f>
        <v>1750</v>
      </c>
      <c r="BC26" s="28">
        <f>'Assumptions '!BD18</f>
        <v>1750</v>
      </c>
      <c r="BD26" s="28">
        <f>'Assumptions '!BE18</f>
        <v>1750</v>
      </c>
      <c r="BE26" s="28">
        <f>'Assumptions '!BF18</f>
        <v>1750</v>
      </c>
      <c r="BF26" s="28">
        <f>'Assumptions '!BG18</f>
        <v>1750</v>
      </c>
      <c r="BG26" s="78">
        <f>'Assumptions '!BH18</f>
        <v>21000</v>
      </c>
      <c r="BH26" s="28">
        <f>'Assumptions '!BI18</f>
        <v>1750</v>
      </c>
      <c r="BI26" s="28">
        <f>'Assumptions '!BJ18</f>
        <v>1750</v>
      </c>
      <c r="BJ26" s="28">
        <f>'Assumptions '!BK18</f>
        <v>1750</v>
      </c>
      <c r="BK26" s="28">
        <f>'Assumptions '!BL18</f>
        <v>1750</v>
      </c>
      <c r="BL26" s="28">
        <f>'Assumptions '!BM18</f>
        <v>1750</v>
      </c>
      <c r="BM26" s="28">
        <f>'Assumptions '!BN18</f>
        <v>1750</v>
      </c>
      <c r="BN26" s="28">
        <f>'Assumptions '!BO18</f>
        <v>1750</v>
      </c>
      <c r="BO26" s="28">
        <f>'Assumptions '!BP18</f>
        <v>1750</v>
      </c>
      <c r="BP26" s="28">
        <f>'Assumptions '!BQ18</f>
        <v>1750</v>
      </c>
      <c r="BQ26" s="28">
        <f>'Assumptions '!BR18</f>
        <v>1750</v>
      </c>
      <c r="BR26" s="28">
        <f>'Assumptions '!BS18</f>
        <v>1750</v>
      </c>
      <c r="BS26" s="28">
        <f>'Assumptions '!BT18</f>
        <v>1750</v>
      </c>
      <c r="BT26" s="78">
        <f>'Assumptions '!BU18</f>
        <v>21000</v>
      </c>
    </row>
    <row r="27" spans="1:72" s="40" customFormat="1" ht="20.25" customHeight="1">
      <c r="B27" s="96" t="s">
        <v>198</v>
      </c>
      <c r="C27" s="41" t="s">
        <v>7</v>
      </c>
      <c r="D27" s="42">
        <f>'Assumptions '!E21</f>
        <v>0</v>
      </c>
      <c r="E27" s="42">
        <f>'Assumptions '!F21</f>
        <v>0</v>
      </c>
      <c r="F27" s="42">
        <f>'Assumptions '!G21</f>
        <v>0</v>
      </c>
      <c r="G27" s="79">
        <f>'Assumptions '!H21</f>
        <v>0</v>
      </c>
      <c r="H27" s="42">
        <f>'Assumptions '!I21</f>
        <v>0</v>
      </c>
      <c r="I27" s="42">
        <f>'Assumptions '!J21</f>
        <v>0</v>
      </c>
      <c r="J27" s="42">
        <f>'Assumptions '!K21</f>
        <v>0</v>
      </c>
      <c r="K27" s="42">
        <f>'Assumptions '!L21</f>
        <v>0</v>
      </c>
      <c r="L27" s="42">
        <f>'Assumptions '!M21</f>
        <v>0</v>
      </c>
      <c r="M27" s="42">
        <f>'Assumptions '!N21</f>
        <v>0</v>
      </c>
      <c r="N27" s="42">
        <f>'Assumptions '!O21</f>
        <v>0</v>
      </c>
      <c r="O27" s="42">
        <f>'Assumptions '!P21</f>
        <v>0</v>
      </c>
      <c r="P27" s="42">
        <f>'Assumptions '!Q21</f>
        <v>0</v>
      </c>
      <c r="Q27" s="42">
        <f>'Assumptions '!R21</f>
        <v>0</v>
      </c>
      <c r="R27" s="42">
        <f>'Assumptions '!S21</f>
        <v>0</v>
      </c>
      <c r="S27" s="42">
        <f>'Assumptions '!T21</f>
        <v>0</v>
      </c>
      <c r="T27" s="79">
        <f>'Assumptions '!U21</f>
        <v>0</v>
      </c>
      <c r="U27" s="42">
        <f>'Assumptions '!V21</f>
        <v>0.05</v>
      </c>
      <c r="V27" s="42">
        <f>'Assumptions '!W21</f>
        <v>0</v>
      </c>
      <c r="W27" s="42">
        <f>'Assumptions '!X21</f>
        <v>0</v>
      </c>
      <c r="X27" s="42">
        <f>'Assumptions '!Y21</f>
        <v>0</v>
      </c>
      <c r="Y27" s="42">
        <f>'Assumptions '!Z21</f>
        <v>0</v>
      </c>
      <c r="Z27" s="42">
        <f>'Assumptions '!AA21</f>
        <v>0</v>
      </c>
      <c r="AA27" s="42">
        <f>'Assumptions '!AB21</f>
        <v>0</v>
      </c>
      <c r="AB27" s="42">
        <f>'Assumptions '!AC21</f>
        <v>0</v>
      </c>
      <c r="AC27" s="42">
        <f>'Assumptions '!AD21</f>
        <v>0</v>
      </c>
      <c r="AD27" s="42">
        <f>'Assumptions '!AE21</f>
        <v>0</v>
      </c>
      <c r="AE27" s="42">
        <f>'Assumptions '!AF21</f>
        <v>0</v>
      </c>
      <c r="AF27" s="42">
        <f>'Assumptions '!AG21</f>
        <v>0</v>
      </c>
      <c r="AG27" s="79">
        <f>'Assumptions '!AH21</f>
        <v>0.05</v>
      </c>
      <c r="AH27" s="42">
        <f>'Assumptions '!AI21</f>
        <v>0.05</v>
      </c>
      <c r="AI27" s="42">
        <f>'Assumptions '!AJ21</f>
        <v>0</v>
      </c>
      <c r="AJ27" s="42">
        <f>'Assumptions '!AK21</f>
        <v>0</v>
      </c>
      <c r="AK27" s="42">
        <f>'Assumptions '!AL21</f>
        <v>0</v>
      </c>
      <c r="AL27" s="42">
        <f>'Assumptions '!AM21</f>
        <v>0</v>
      </c>
      <c r="AM27" s="42">
        <f>'Assumptions '!AN21</f>
        <v>0</v>
      </c>
      <c r="AN27" s="42">
        <f>'Assumptions '!AO21</f>
        <v>0</v>
      </c>
      <c r="AO27" s="42">
        <f>'Assumptions '!AP21</f>
        <v>0</v>
      </c>
      <c r="AP27" s="42">
        <f>'Assumptions '!AQ21</f>
        <v>0</v>
      </c>
      <c r="AQ27" s="42">
        <f>'Assumptions '!AR21</f>
        <v>0</v>
      </c>
      <c r="AR27" s="42">
        <f>'Assumptions '!AS21</f>
        <v>0</v>
      </c>
      <c r="AS27" s="42">
        <f>'Assumptions '!AT21</f>
        <v>0</v>
      </c>
      <c r="AT27" s="79">
        <f>'Assumptions '!AU21</f>
        <v>0.05</v>
      </c>
      <c r="AU27" s="42">
        <f>'Assumptions '!AV21</f>
        <v>0.05</v>
      </c>
      <c r="AV27" s="42">
        <f>'Assumptions '!AW21</f>
        <v>0</v>
      </c>
      <c r="AW27" s="42">
        <f>'Assumptions '!AX21</f>
        <v>0</v>
      </c>
      <c r="AX27" s="42">
        <f>'Assumptions '!AY21</f>
        <v>0</v>
      </c>
      <c r="AY27" s="42">
        <f>'Assumptions '!AZ21</f>
        <v>0</v>
      </c>
      <c r="AZ27" s="42">
        <f>'Assumptions '!BA21</f>
        <v>0</v>
      </c>
      <c r="BA27" s="42">
        <f>'Assumptions '!BB21</f>
        <v>0</v>
      </c>
      <c r="BB27" s="42">
        <f>'Assumptions '!BC21</f>
        <v>0</v>
      </c>
      <c r="BC27" s="42">
        <f>'Assumptions '!BD21</f>
        <v>0</v>
      </c>
      <c r="BD27" s="42">
        <f>'Assumptions '!BE21</f>
        <v>0</v>
      </c>
      <c r="BE27" s="42">
        <f>'Assumptions '!BF21</f>
        <v>0</v>
      </c>
      <c r="BF27" s="42">
        <f>'Assumptions '!BG21</f>
        <v>0</v>
      </c>
      <c r="BG27" s="79">
        <f>'Assumptions '!BH21</f>
        <v>0.05</v>
      </c>
      <c r="BH27" s="42">
        <f>'Assumptions '!BI21</f>
        <v>0.05</v>
      </c>
      <c r="BI27" s="42">
        <f>'Assumptions '!BJ21</f>
        <v>0</v>
      </c>
      <c r="BJ27" s="42">
        <f>'Assumptions '!BK21</f>
        <v>0</v>
      </c>
      <c r="BK27" s="42">
        <f>'Assumptions '!BL21</f>
        <v>0</v>
      </c>
      <c r="BL27" s="42">
        <f>'Assumptions '!BM21</f>
        <v>0</v>
      </c>
      <c r="BM27" s="42">
        <f>'Assumptions '!BN21</f>
        <v>0</v>
      </c>
      <c r="BN27" s="42">
        <f>'Assumptions '!BO21</f>
        <v>0</v>
      </c>
      <c r="BO27" s="42">
        <f>'Assumptions '!BP21</f>
        <v>0</v>
      </c>
      <c r="BP27" s="42">
        <f>'Assumptions '!BQ21</f>
        <v>0</v>
      </c>
      <c r="BQ27" s="42">
        <f>'Assumptions '!BR21</f>
        <v>0</v>
      </c>
      <c r="BR27" s="42">
        <f>'Assumptions '!BS21</f>
        <v>0</v>
      </c>
      <c r="BS27" s="42">
        <f>'Assumptions '!BT21</f>
        <v>0</v>
      </c>
      <c r="BT27" s="79">
        <f>'Assumptions '!BU21</f>
        <v>0.05</v>
      </c>
    </row>
    <row r="28" spans="1:72" ht="20.25" customHeight="1">
      <c r="G28" s="71"/>
      <c r="T28" s="71"/>
      <c r="AG28" s="71"/>
      <c r="AT28" s="71"/>
      <c r="BG28" s="71"/>
      <c r="BT28" s="71"/>
    </row>
    <row r="29" spans="1:72" ht="20.25" customHeight="1">
      <c r="B29" s="11" t="s">
        <v>200</v>
      </c>
      <c r="C29" s="17" t="s">
        <v>8</v>
      </c>
      <c r="D29" s="614">
        <f>'Assumptions '!E20</f>
        <v>25</v>
      </c>
      <c r="E29" s="614">
        <f>'Assumptions '!F20</f>
        <v>25</v>
      </c>
      <c r="F29" s="614">
        <f>'Assumptions '!G20</f>
        <v>25</v>
      </c>
      <c r="G29" s="73">
        <f>AVERAGE(D29:F29)</f>
        <v>25</v>
      </c>
      <c r="H29" s="28">
        <f>'Assumptions '!I20</f>
        <v>25</v>
      </c>
      <c r="I29" s="28">
        <f>'Assumptions '!J20</f>
        <v>25</v>
      </c>
      <c r="J29" s="28">
        <f>'Assumptions '!K20</f>
        <v>25</v>
      </c>
      <c r="K29" s="28">
        <f>'Assumptions '!L20</f>
        <v>25</v>
      </c>
      <c r="L29" s="28">
        <f>'Assumptions '!M20</f>
        <v>25</v>
      </c>
      <c r="M29" s="28">
        <f>'Assumptions '!N20</f>
        <v>25</v>
      </c>
      <c r="N29" s="28">
        <f>'Assumptions '!O20</f>
        <v>25</v>
      </c>
      <c r="O29" s="28">
        <f>'Assumptions '!P20</f>
        <v>25</v>
      </c>
      <c r="P29" s="28">
        <f>'Assumptions '!Q20</f>
        <v>25</v>
      </c>
      <c r="Q29" s="28">
        <f>'Assumptions '!R20</f>
        <v>25</v>
      </c>
      <c r="R29" s="28">
        <f>'Assumptions '!S20</f>
        <v>25</v>
      </c>
      <c r="S29" s="28">
        <f>'Assumptions '!T20</f>
        <v>25</v>
      </c>
      <c r="T29" s="73">
        <f>AVERAGE(H29:S29)</f>
        <v>25</v>
      </c>
      <c r="U29" s="28">
        <f>'Assumptions '!V20</f>
        <v>26.25</v>
      </c>
      <c r="V29" s="28">
        <f>'Assumptions '!W20</f>
        <v>26.25</v>
      </c>
      <c r="W29" s="28">
        <f>'Assumptions '!X20</f>
        <v>26.25</v>
      </c>
      <c r="X29" s="28">
        <f>'Assumptions '!Y20</f>
        <v>26.25</v>
      </c>
      <c r="Y29" s="28">
        <f>'Assumptions '!Z20</f>
        <v>26.25</v>
      </c>
      <c r="Z29" s="28">
        <f>'Assumptions '!AA20</f>
        <v>26.25</v>
      </c>
      <c r="AA29" s="28">
        <f>'Assumptions '!AB20</f>
        <v>26.25</v>
      </c>
      <c r="AB29" s="28">
        <f>'Assumptions '!AC20</f>
        <v>26.25</v>
      </c>
      <c r="AC29" s="28">
        <f>'Assumptions '!AD20</f>
        <v>26.25</v>
      </c>
      <c r="AD29" s="28">
        <f>'Assumptions '!AE20</f>
        <v>26.25</v>
      </c>
      <c r="AE29" s="28">
        <f>'Assumptions '!AF20</f>
        <v>26.25</v>
      </c>
      <c r="AF29" s="28">
        <f>'Assumptions '!AG20</f>
        <v>26.25</v>
      </c>
      <c r="AG29" s="73">
        <f>AVERAGE(U29:AF29)</f>
        <v>26.25</v>
      </c>
      <c r="AH29" s="28">
        <f>'Assumptions '!AI20</f>
        <v>27.5625</v>
      </c>
      <c r="AI29" s="28">
        <f>'Assumptions '!AJ20</f>
        <v>27.5625</v>
      </c>
      <c r="AJ29" s="28">
        <f>'Assumptions '!AK20</f>
        <v>27.5625</v>
      </c>
      <c r="AK29" s="28">
        <f>'Assumptions '!AL20</f>
        <v>27.5625</v>
      </c>
      <c r="AL29" s="28">
        <f>'Assumptions '!AM20</f>
        <v>27.5625</v>
      </c>
      <c r="AM29" s="28">
        <f>'Assumptions '!AN20</f>
        <v>27.5625</v>
      </c>
      <c r="AN29" s="28">
        <f>'Assumptions '!AO20</f>
        <v>27.5625</v>
      </c>
      <c r="AO29" s="28">
        <f>'Assumptions '!AP20</f>
        <v>27.5625</v>
      </c>
      <c r="AP29" s="28">
        <f>'Assumptions '!AQ20</f>
        <v>27.5625</v>
      </c>
      <c r="AQ29" s="28">
        <f>'Assumptions '!AR20</f>
        <v>27.5625</v>
      </c>
      <c r="AR29" s="28">
        <f>'Assumptions '!AS20</f>
        <v>27.5625</v>
      </c>
      <c r="AS29" s="28">
        <f>'Assumptions '!AT20</f>
        <v>27.5625</v>
      </c>
      <c r="AT29" s="73">
        <f>AVERAGE(AH29:AS29)</f>
        <v>27.5625</v>
      </c>
      <c r="AU29" s="28">
        <f>'Assumptions '!AV20</f>
        <v>28.940625000000001</v>
      </c>
      <c r="AV29" s="28">
        <f>'Assumptions '!AW20</f>
        <v>28.940625000000001</v>
      </c>
      <c r="AW29" s="28">
        <f>'Assumptions '!AX20</f>
        <v>28.940625000000001</v>
      </c>
      <c r="AX29" s="28">
        <f>'Assumptions '!AY20</f>
        <v>28.940625000000001</v>
      </c>
      <c r="AY29" s="28">
        <f>'Assumptions '!AZ20</f>
        <v>28.940625000000001</v>
      </c>
      <c r="AZ29" s="28">
        <f>'Assumptions '!BA20</f>
        <v>28.940625000000001</v>
      </c>
      <c r="BA29" s="28">
        <f>'Assumptions '!BB20</f>
        <v>28.940625000000001</v>
      </c>
      <c r="BB29" s="28">
        <f>'Assumptions '!BC20</f>
        <v>28.940625000000001</v>
      </c>
      <c r="BC29" s="28">
        <f>'Assumptions '!BD20</f>
        <v>28.940625000000001</v>
      </c>
      <c r="BD29" s="28">
        <f>'Assumptions '!BE20</f>
        <v>28.940625000000001</v>
      </c>
      <c r="BE29" s="28">
        <f>'Assumptions '!BF20</f>
        <v>28.940625000000001</v>
      </c>
      <c r="BF29" s="28">
        <f>'Assumptions '!BG20</f>
        <v>28.940625000000001</v>
      </c>
      <c r="BG29" s="73">
        <f>AVERAGE(AU29:BF29)</f>
        <v>28.940625000000008</v>
      </c>
      <c r="BH29" s="28">
        <f>'Assumptions '!BI20</f>
        <v>30.387656250000003</v>
      </c>
      <c r="BI29" s="28">
        <f>'Assumptions '!BJ20</f>
        <v>30.387656250000003</v>
      </c>
      <c r="BJ29" s="28">
        <f>'Assumptions '!BK20</f>
        <v>30.387656250000003</v>
      </c>
      <c r="BK29" s="28">
        <f>'Assumptions '!BL20</f>
        <v>30.387656250000003</v>
      </c>
      <c r="BL29" s="28">
        <f>'Assumptions '!BM20</f>
        <v>30.387656250000003</v>
      </c>
      <c r="BM29" s="28">
        <f>'Assumptions '!BN20</f>
        <v>30.387656250000003</v>
      </c>
      <c r="BN29" s="28">
        <f>'Assumptions '!BO20</f>
        <v>30.387656250000003</v>
      </c>
      <c r="BO29" s="28">
        <f>'Assumptions '!BP20</f>
        <v>30.387656250000003</v>
      </c>
      <c r="BP29" s="28">
        <f>'Assumptions '!BQ20</f>
        <v>30.387656250000003</v>
      </c>
      <c r="BQ29" s="28">
        <f>'Assumptions '!BR20</f>
        <v>30.387656250000003</v>
      </c>
      <c r="BR29" s="28">
        <f>'Assumptions '!BS20</f>
        <v>30.387656250000003</v>
      </c>
      <c r="BS29" s="28">
        <f>'Assumptions '!BT20</f>
        <v>30.387656250000003</v>
      </c>
      <c r="BT29" s="73">
        <f>AVERAGE(BH29:BS29)</f>
        <v>30.387656250000006</v>
      </c>
    </row>
    <row r="30" spans="1:72" ht="13.5" customHeight="1">
      <c r="A30" s="32"/>
      <c r="G30" s="71"/>
      <c r="T30" s="71"/>
      <c r="AG30" s="71"/>
      <c r="AT30" s="71"/>
      <c r="BG30" s="71"/>
      <c r="BT30" s="71"/>
    </row>
    <row r="31" spans="1:72" s="15" customFormat="1" ht="20.25" customHeight="1">
      <c r="B31" s="26" t="s">
        <v>203</v>
      </c>
      <c r="C31" s="27" t="s">
        <v>8</v>
      </c>
      <c r="D31" s="11">
        <f>D26*D29</f>
        <v>10000</v>
      </c>
      <c r="E31" s="11">
        <f t="shared" ref="E31:BP31" si="80">E26*E29</f>
        <v>15000</v>
      </c>
      <c r="F31" s="11">
        <f t="shared" si="80"/>
        <v>20000</v>
      </c>
      <c r="G31" s="73">
        <f>SUM(D31:F31)</f>
        <v>45000</v>
      </c>
      <c r="H31" s="11">
        <f t="shared" si="80"/>
        <v>41666.666666666672</v>
      </c>
      <c r="I31" s="11">
        <f t="shared" si="80"/>
        <v>41666.666666666672</v>
      </c>
      <c r="J31" s="11">
        <f t="shared" si="80"/>
        <v>41666.666666666672</v>
      </c>
      <c r="K31" s="11">
        <f t="shared" si="80"/>
        <v>41666.666666666672</v>
      </c>
      <c r="L31" s="11">
        <f t="shared" si="80"/>
        <v>41666.666666666672</v>
      </c>
      <c r="M31" s="11">
        <f t="shared" si="80"/>
        <v>41666.666666666672</v>
      </c>
      <c r="N31" s="11">
        <f>N26*N29</f>
        <v>41666.666666666672</v>
      </c>
      <c r="O31" s="11">
        <f t="shared" si="80"/>
        <v>41666.666666666672</v>
      </c>
      <c r="P31" s="11">
        <f t="shared" si="80"/>
        <v>41666.666666666672</v>
      </c>
      <c r="Q31" s="11">
        <f t="shared" si="80"/>
        <v>41666.666666666672</v>
      </c>
      <c r="R31" s="11">
        <f t="shared" si="80"/>
        <v>41666.666666666672</v>
      </c>
      <c r="S31" s="11">
        <f t="shared" si="80"/>
        <v>41666.666666666672</v>
      </c>
      <c r="T31" s="73">
        <f>SUM(H31:S31)</f>
        <v>500000.00000000017</v>
      </c>
      <c r="U31" s="11">
        <f t="shared" si="80"/>
        <v>45937.5</v>
      </c>
      <c r="V31" s="11">
        <f t="shared" si="80"/>
        <v>45937.5</v>
      </c>
      <c r="W31" s="11">
        <f t="shared" si="80"/>
        <v>45937.5</v>
      </c>
      <c r="X31" s="11">
        <f t="shared" si="80"/>
        <v>45937.5</v>
      </c>
      <c r="Y31" s="11">
        <f t="shared" si="80"/>
        <v>45937.5</v>
      </c>
      <c r="Z31" s="11">
        <f t="shared" si="80"/>
        <v>45937.5</v>
      </c>
      <c r="AA31" s="11">
        <f t="shared" si="80"/>
        <v>45937.5</v>
      </c>
      <c r="AB31" s="11">
        <f t="shared" si="80"/>
        <v>45937.5</v>
      </c>
      <c r="AC31" s="11">
        <f t="shared" si="80"/>
        <v>45937.5</v>
      </c>
      <c r="AD31" s="11">
        <f t="shared" si="80"/>
        <v>45937.5</v>
      </c>
      <c r="AE31" s="11">
        <f t="shared" si="80"/>
        <v>45937.5</v>
      </c>
      <c r="AF31" s="11">
        <f t="shared" si="80"/>
        <v>45937.5</v>
      </c>
      <c r="AG31" s="73">
        <f>SUM(U31:AF31)</f>
        <v>551250</v>
      </c>
      <c r="AH31" s="11">
        <f t="shared" si="80"/>
        <v>48234.375</v>
      </c>
      <c r="AI31" s="11">
        <f t="shared" si="80"/>
        <v>48234.375</v>
      </c>
      <c r="AJ31" s="11">
        <f t="shared" si="80"/>
        <v>48234.375</v>
      </c>
      <c r="AK31" s="11">
        <f t="shared" si="80"/>
        <v>48234.375</v>
      </c>
      <c r="AL31" s="11">
        <f t="shared" si="80"/>
        <v>48234.375</v>
      </c>
      <c r="AM31" s="11">
        <f t="shared" si="80"/>
        <v>48234.375</v>
      </c>
      <c r="AN31" s="11">
        <f t="shared" si="80"/>
        <v>48234.375</v>
      </c>
      <c r="AO31" s="11">
        <f t="shared" si="80"/>
        <v>48234.375</v>
      </c>
      <c r="AP31" s="11">
        <f t="shared" si="80"/>
        <v>48234.375</v>
      </c>
      <c r="AQ31" s="11">
        <f t="shared" si="80"/>
        <v>48234.375</v>
      </c>
      <c r="AR31" s="11">
        <f t="shared" si="80"/>
        <v>48234.375</v>
      </c>
      <c r="AS31" s="11">
        <f t="shared" si="80"/>
        <v>48234.375</v>
      </c>
      <c r="AT31" s="73">
        <f>SUM(AH31:AS31)</f>
        <v>578812.5</v>
      </c>
      <c r="AU31" s="11">
        <f t="shared" si="80"/>
        <v>50646.09375</v>
      </c>
      <c r="AV31" s="11">
        <f t="shared" si="80"/>
        <v>50646.09375</v>
      </c>
      <c r="AW31" s="11">
        <f t="shared" si="80"/>
        <v>50646.09375</v>
      </c>
      <c r="AX31" s="11">
        <f t="shared" si="80"/>
        <v>50646.09375</v>
      </c>
      <c r="AY31" s="11">
        <f t="shared" si="80"/>
        <v>50646.09375</v>
      </c>
      <c r="AZ31" s="11">
        <f t="shared" si="80"/>
        <v>50646.09375</v>
      </c>
      <c r="BA31" s="11">
        <f t="shared" si="80"/>
        <v>50646.09375</v>
      </c>
      <c r="BB31" s="11">
        <f t="shared" si="80"/>
        <v>50646.09375</v>
      </c>
      <c r="BC31" s="11">
        <f t="shared" si="80"/>
        <v>50646.09375</v>
      </c>
      <c r="BD31" s="11">
        <f t="shared" si="80"/>
        <v>50646.09375</v>
      </c>
      <c r="BE31" s="11">
        <f t="shared" si="80"/>
        <v>50646.09375</v>
      </c>
      <c r="BF31" s="11">
        <f t="shared" si="80"/>
        <v>50646.09375</v>
      </c>
      <c r="BG31" s="73">
        <f>SUM(AU31:BF31)</f>
        <v>607753.125</v>
      </c>
      <c r="BH31" s="11">
        <f t="shared" si="80"/>
        <v>53178.398437500007</v>
      </c>
      <c r="BI31" s="11">
        <f t="shared" si="80"/>
        <v>53178.398437500007</v>
      </c>
      <c r="BJ31" s="11">
        <f t="shared" si="80"/>
        <v>53178.398437500007</v>
      </c>
      <c r="BK31" s="11">
        <f t="shared" si="80"/>
        <v>53178.398437500007</v>
      </c>
      <c r="BL31" s="11">
        <f t="shared" si="80"/>
        <v>53178.398437500007</v>
      </c>
      <c r="BM31" s="11">
        <f t="shared" si="80"/>
        <v>53178.398437500007</v>
      </c>
      <c r="BN31" s="11">
        <f>BN26*BN29</f>
        <v>53178.398437500007</v>
      </c>
      <c r="BO31" s="11">
        <f t="shared" si="80"/>
        <v>53178.398437500007</v>
      </c>
      <c r="BP31" s="11">
        <f t="shared" si="80"/>
        <v>53178.398437500007</v>
      </c>
      <c r="BQ31" s="11">
        <f t="shared" ref="BQ31:BS31" si="81">BQ26*BQ29</f>
        <v>53178.398437500007</v>
      </c>
      <c r="BR31" s="11">
        <f t="shared" si="81"/>
        <v>53178.398437500007</v>
      </c>
      <c r="BS31" s="11">
        <f t="shared" si="81"/>
        <v>53178.398437500007</v>
      </c>
      <c r="BT31" s="73">
        <f>SUM(BH31:BS31)</f>
        <v>638140.78125000012</v>
      </c>
    </row>
    <row r="32" spans="1:72" ht="14.25" customHeight="1">
      <c r="B32" s="32"/>
      <c r="C32" s="33"/>
      <c r="D32" s="32"/>
      <c r="E32" s="32"/>
      <c r="F32" s="32"/>
      <c r="G32" s="76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86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86">
        <f>AG31/T31-1</f>
        <v>0.10249999999999959</v>
      </c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86">
        <f>AT31/AG31-1</f>
        <v>5.0000000000000044E-2</v>
      </c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86">
        <f>BG31/AT31-1</f>
        <v>5.0000000000000044E-2</v>
      </c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86">
        <f>BT31/BG31-1</f>
        <v>5.0000000000000266E-2</v>
      </c>
    </row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  <row r="41" ht="20.25" customHeight="1"/>
    <row r="42" ht="20.25" customHeight="1"/>
    <row r="43" ht="20.25" customHeight="1"/>
    <row r="44" ht="20.25" customHeight="1"/>
    <row r="45" ht="20.25" customHeight="1"/>
    <row r="46" ht="20.25" customHeight="1"/>
    <row r="47" ht="20.25" customHeight="1"/>
    <row r="48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  <row r="60" ht="20.25" customHeight="1"/>
    <row r="61" ht="20.25" customHeight="1"/>
    <row r="62" ht="20.25" customHeight="1"/>
    <row r="63" ht="20.25" customHeight="1"/>
    <row r="64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  <row r="76" ht="20.25" customHeight="1"/>
    <row r="77" ht="20.25" customHeight="1"/>
    <row r="78" ht="20.25" customHeight="1"/>
    <row r="79" ht="20.25" customHeight="1"/>
    <row r="80" ht="20.25" customHeight="1"/>
    <row r="81" ht="20.25" customHeight="1"/>
    <row r="82" ht="20.25" customHeight="1"/>
    <row r="83" ht="20.25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20.25" customHeight="1"/>
    <row r="91" ht="20.25" customHeight="1"/>
    <row r="92" ht="20.25" customHeight="1"/>
    <row r="93" ht="20.25" customHeight="1"/>
    <row r="94" ht="20.25" customHeight="1"/>
    <row r="95" ht="20.25" customHeight="1"/>
    <row r="96" ht="20.25" customHeight="1"/>
    <row r="97" ht="20.25" customHeight="1"/>
    <row r="98" ht="20.25" customHeight="1"/>
    <row r="99" ht="20.25" customHeight="1"/>
    <row r="100" ht="20.25" customHeight="1"/>
    <row r="101" ht="20.25" customHeight="1"/>
    <row r="102" ht="20.25" customHeight="1"/>
    <row r="103" ht="20.25" customHeight="1"/>
    <row r="104" ht="20.25" customHeight="1"/>
    <row r="105" ht="20.25" customHeight="1"/>
    <row r="106" ht="20.25" customHeight="1"/>
    <row r="107" ht="20.25" customHeight="1"/>
    <row r="108" ht="20.25" customHeight="1"/>
    <row r="109" ht="20.25" customHeight="1"/>
    <row r="110" ht="20.25" customHeight="1"/>
    <row r="111" ht="20.25" customHeight="1"/>
    <row r="112" ht="20.25" customHeight="1"/>
    <row r="113" ht="20.25" customHeight="1"/>
    <row r="114" ht="20.25" customHeight="1"/>
    <row r="115" ht="20.25" customHeight="1"/>
    <row r="116" ht="20.25" customHeight="1"/>
    <row r="117" ht="20.25" customHeight="1"/>
    <row r="118" ht="20.25" customHeight="1"/>
    <row r="119" ht="20.25" customHeight="1"/>
    <row r="120" ht="20.25" customHeight="1"/>
    <row r="121" ht="20.25" customHeight="1"/>
    <row r="122" ht="20.25" customHeight="1"/>
    <row r="123" ht="20.25" customHeight="1"/>
    <row r="124" ht="20.25" customHeight="1"/>
    <row r="125" ht="20.25" customHeight="1"/>
    <row r="126" ht="20.25" customHeight="1"/>
    <row r="127" ht="20.25" customHeight="1"/>
    <row r="128" ht="20.25" customHeight="1"/>
    <row r="129" ht="20.25" customHeight="1"/>
    <row r="130" ht="20.25" customHeight="1"/>
    <row r="131" ht="20.25" customHeight="1"/>
    <row r="132" ht="20.25" customHeight="1"/>
    <row r="133" ht="20.25" customHeight="1"/>
    <row r="134" ht="20.25" customHeight="1"/>
    <row r="135" ht="20.25" customHeight="1"/>
    <row r="136" ht="20.25" customHeight="1"/>
    <row r="137" ht="20.25" customHeight="1"/>
    <row r="138" ht="20.25" customHeight="1"/>
    <row r="139" ht="20.25" customHeight="1"/>
    <row r="140" ht="20.25" customHeight="1"/>
    <row r="141" ht="20.25" customHeight="1"/>
    <row r="142" ht="20.25" customHeight="1"/>
    <row r="143" ht="20.25" customHeight="1"/>
    <row r="144" ht="20.25" customHeight="1"/>
    <row r="145" ht="20.25" customHeight="1"/>
    <row r="146" ht="20.25" customHeight="1"/>
    <row r="147" ht="20.25" customHeight="1"/>
    <row r="148" ht="20.25" customHeight="1"/>
    <row r="149" ht="20.25" customHeight="1"/>
    <row r="150" ht="20.25" customHeight="1"/>
    <row r="151" ht="20.25" customHeight="1"/>
    <row r="152" ht="20.25" customHeight="1"/>
    <row r="153" ht="20.25" customHeight="1"/>
    <row r="154" ht="20.25" customHeight="1"/>
    <row r="155" ht="20.25" customHeight="1"/>
    <row r="156" ht="20.25" customHeight="1"/>
    <row r="157" ht="20.25" customHeight="1"/>
    <row r="158" ht="20.25" customHeight="1"/>
    <row r="159" ht="20.25" customHeight="1"/>
    <row r="160" ht="20.25" customHeight="1"/>
    <row r="161" ht="20.25" customHeight="1"/>
    <row r="162" ht="20.25" customHeight="1"/>
    <row r="163" ht="20.25" customHeight="1"/>
    <row r="164" ht="20.25" customHeight="1"/>
    <row r="165" ht="20.25" customHeight="1"/>
    <row r="166" ht="20.25" customHeight="1"/>
    <row r="167" ht="20.25" customHeight="1"/>
    <row r="168" ht="20.25" customHeight="1"/>
    <row r="169" ht="20.25" customHeight="1"/>
    <row r="170" ht="20.25" customHeight="1"/>
    <row r="171" ht="20.25" customHeight="1"/>
    <row r="172" ht="20.25" customHeight="1"/>
    <row r="173" ht="20.25" customHeight="1"/>
    <row r="174" ht="20.25" customHeight="1"/>
    <row r="175" ht="20.25" customHeight="1"/>
    <row r="176" ht="20.25" customHeight="1"/>
    <row r="177" ht="20.25" customHeight="1"/>
    <row r="178" ht="20.25" customHeight="1"/>
    <row r="179" ht="20.25" customHeight="1"/>
    <row r="180" ht="20.25" customHeight="1"/>
    <row r="181" ht="20.25" customHeight="1"/>
    <row r="182" ht="20.25" customHeight="1"/>
    <row r="183" ht="20.25" customHeight="1"/>
    <row r="184" ht="20.25" customHeight="1"/>
    <row r="185" ht="20.25" customHeight="1"/>
    <row r="186" ht="20.25" customHeight="1"/>
    <row r="187" ht="20.25" customHeight="1"/>
    <row r="188" ht="20.25" customHeight="1"/>
    <row r="189" ht="20.25" customHeight="1"/>
    <row r="190" ht="20.25" customHeight="1"/>
    <row r="191" ht="20.25" customHeight="1"/>
    <row r="192" ht="20.25" customHeight="1"/>
    <row r="193" ht="20.25" customHeight="1"/>
    <row r="194" ht="20.25" customHeight="1"/>
    <row r="195" ht="20.25" customHeight="1"/>
    <row r="196" ht="20.25" customHeight="1"/>
    <row r="197" ht="20.25" customHeight="1"/>
    <row r="198" ht="20.25" customHeight="1"/>
    <row r="199" ht="20.25" customHeight="1"/>
    <row r="200" ht="20.25" customHeight="1"/>
    <row r="201" ht="20.25" customHeight="1"/>
    <row r="202" ht="20.25" customHeight="1"/>
    <row r="203" ht="20.25" customHeight="1"/>
    <row r="204" ht="20.25" customHeight="1"/>
    <row r="205" ht="20.25" customHeight="1"/>
    <row r="206" ht="20.25" customHeight="1"/>
    <row r="207" ht="20.25" customHeight="1"/>
    <row r="208" ht="20.25" customHeight="1"/>
    <row r="209" ht="20.25" customHeight="1"/>
    <row r="210" ht="20.25" customHeight="1"/>
    <row r="211" ht="20.25" customHeight="1"/>
    <row r="212" ht="20.25" customHeight="1"/>
    <row r="213" ht="20.25" customHeight="1"/>
    <row r="214" ht="20.25" customHeight="1"/>
    <row r="215" ht="20.25" customHeight="1"/>
    <row r="216" ht="20.25" customHeight="1"/>
    <row r="217" ht="20.25" customHeight="1"/>
    <row r="218" ht="20.25" customHeight="1"/>
    <row r="219" ht="20.25" customHeight="1"/>
  </sheetData>
  <hyperlinks>
    <hyperlink ref="C2" location="Index!A1" tooltip="Index" display="Index " xr:uid="{00000000-0004-0000-0500-000000000000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00000"/>
  </sheetPr>
  <dimension ref="A1:BT156"/>
  <sheetViews>
    <sheetView showGridLines="0" zoomScale="75" zoomScaleNormal="75" workbookViewId="0">
      <pane xSplit="3" ySplit="4" topLeftCell="AF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9.140625" defaultRowHeight="14.25" outlineLevelCol="1"/>
  <cols>
    <col min="1" max="1" width="4.140625" style="13" customWidth="1"/>
    <col min="2" max="2" width="51.7109375" style="13" customWidth="1"/>
    <col min="3" max="3" width="21.140625" style="16" customWidth="1"/>
    <col min="4" max="6" width="14" style="13" customWidth="1" outlineLevel="1"/>
    <col min="7" max="7" width="15.42578125" style="13" customWidth="1"/>
    <col min="8" max="10" width="14" style="13" customWidth="1" outlineLevel="1"/>
    <col min="11" max="19" width="15.42578125" style="13" customWidth="1" outlineLevel="1"/>
    <col min="20" max="20" width="15.42578125" style="13" customWidth="1"/>
    <col min="21" max="32" width="15.42578125" style="13" customWidth="1" outlineLevel="1"/>
    <col min="33" max="33" width="15.42578125" style="13" customWidth="1"/>
    <col min="34" max="45" width="15.42578125" style="13" customWidth="1" outlineLevel="1"/>
    <col min="46" max="46" width="15.42578125" style="13" customWidth="1"/>
    <col min="47" max="58" width="15.42578125" style="13" customWidth="1" outlineLevel="1"/>
    <col min="59" max="59" width="15.42578125" style="13" customWidth="1"/>
    <col min="60" max="71" width="15.42578125" style="13" customWidth="1" outlineLevel="1"/>
    <col min="72" max="72" width="15.42578125" style="13" customWidth="1"/>
    <col min="73" max="16384" width="9.140625" style="13"/>
  </cols>
  <sheetData>
    <row r="1" spans="1:72" s="1" customFormat="1">
      <c r="C1" s="6"/>
    </row>
    <row r="2" spans="1:72" s="1" customFormat="1" ht="18">
      <c r="B2" s="9" t="s">
        <v>14</v>
      </c>
      <c r="C2" s="8" t="s">
        <v>5</v>
      </c>
    </row>
    <row r="3" spans="1:72" s="1" customFormat="1">
      <c r="B3" s="10" t="s">
        <v>4</v>
      </c>
      <c r="C3" s="6"/>
      <c r="G3" s="98" t="s">
        <v>3</v>
      </c>
      <c r="T3" s="7"/>
      <c r="AG3" s="7"/>
      <c r="AT3" s="7"/>
      <c r="BG3" s="7"/>
      <c r="BT3" s="7"/>
    </row>
    <row r="4" spans="1:72" s="2" customFormat="1" ht="24" customHeight="1">
      <c r="B4" s="3" t="s">
        <v>0</v>
      </c>
      <c r="C4" s="3" t="s">
        <v>1</v>
      </c>
      <c r="D4" s="4">
        <v>43739</v>
      </c>
      <c r="E4" s="4">
        <f>DATE(YEAR(D4),MONTH(D4)+1,DAY(D4))</f>
        <v>43770</v>
      </c>
      <c r="F4" s="4">
        <f t="shared" ref="F4:BF4" si="0">DATE(YEAR(E4),MONTH(E4)+1,DAY(E4))</f>
        <v>43800</v>
      </c>
      <c r="G4" s="97">
        <v>2019</v>
      </c>
      <c r="H4" s="4">
        <f>DATE(YEAR(F4),MONTH(F4)+1,DAY(F4))</f>
        <v>43831</v>
      </c>
      <c r="I4" s="4">
        <f t="shared" si="0"/>
        <v>43862</v>
      </c>
      <c r="J4" s="4">
        <f t="shared" si="0"/>
        <v>43891</v>
      </c>
      <c r="K4" s="4">
        <f t="shared" si="0"/>
        <v>43922</v>
      </c>
      <c r="L4" s="4">
        <f t="shared" si="0"/>
        <v>43952</v>
      </c>
      <c r="M4" s="4">
        <f t="shared" si="0"/>
        <v>43983</v>
      </c>
      <c r="N4" s="4">
        <f t="shared" si="0"/>
        <v>44013</v>
      </c>
      <c r="O4" s="4">
        <f>DATE(YEAR(N4),MONTH(N4)+1,DAY(N4))</f>
        <v>44044</v>
      </c>
      <c r="P4" s="4">
        <f t="shared" si="0"/>
        <v>44075</v>
      </c>
      <c r="Q4" s="4">
        <f t="shared" si="0"/>
        <v>44105</v>
      </c>
      <c r="R4" s="4">
        <f t="shared" si="0"/>
        <v>44136</v>
      </c>
      <c r="S4" s="4">
        <f t="shared" si="0"/>
        <v>44166</v>
      </c>
      <c r="T4" s="5">
        <v>2020</v>
      </c>
      <c r="U4" s="4">
        <f>DATE(YEAR(S4),MONTH(S4)+1,DAY(S4))</f>
        <v>44197</v>
      </c>
      <c r="V4" s="4">
        <f t="shared" si="0"/>
        <v>44228</v>
      </c>
      <c r="W4" s="4">
        <f t="shared" si="0"/>
        <v>44256</v>
      </c>
      <c r="X4" s="4">
        <f t="shared" si="0"/>
        <v>44287</v>
      </c>
      <c r="Y4" s="4">
        <f t="shared" si="0"/>
        <v>44317</v>
      </c>
      <c r="Z4" s="4">
        <f t="shared" si="0"/>
        <v>44348</v>
      </c>
      <c r="AA4" s="4">
        <f t="shared" si="0"/>
        <v>44378</v>
      </c>
      <c r="AB4" s="4">
        <f t="shared" si="0"/>
        <v>44409</v>
      </c>
      <c r="AC4" s="4">
        <f t="shared" si="0"/>
        <v>44440</v>
      </c>
      <c r="AD4" s="4">
        <f t="shared" si="0"/>
        <v>44470</v>
      </c>
      <c r="AE4" s="4">
        <f t="shared" si="0"/>
        <v>44501</v>
      </c>
      <c r="AF4" s="4">
        <f t="shared" si="0"/>
        <v>44531</v>
      </c>
      <c r="AG4" s="5">
        <v>2021</v>
      </c>
      <c r="AH4" s="4">
        <f>DATE(YEAR(AF4),MONTH(AF4)+1,DAY(AF4))</f>
        <v>44562</v>
      </c>
      <c r="AI4" s="4">
        <f t="shared" si="0"/>
        <v>44593</v>
      </c>
      <c r="AJ4" s="4">
        <f t="shared" si="0"/>
        <v>44621</v>
      </c>
      <c r="AK4" s="4">
        <f t="shared" si="0"/>
        <v>44652</v>
      </c>
      <c r="AL4" s="4">
        <f t="shared" si="0"/>
        <v>44682</v>
      </c>
      <c r="AM4" s="4">
        <f t="shared" si="0"/>
        <v>44713</v>
      </c>
      <c r="AN4" s="4">
        <f t="shared" si="0"/>
        <v>44743</v>
      </c>
      <c r="AO4" s="4">
        <f t="shared" si="0"/>
        <v>44774</v>
      </c>
      <c r="AP4" s="4">
        <f t="shared" si="0"/>
        <v>44805</v>
      </c>
      <c r="AQ4" s="4">
        <f t="shared" si="0"/>
        <v>44835</v>
      </c>
      <c r="AR4" s="4">
        <f t="shared" si="0"/>
        <v>44866</v>
      </c>
      <c r="AS4" s="4">
        <f t="shared" si="0"/>
        <v>44896</v>
      </c>
      <c r="AT4" s="5">
        <v>2022</v>
      </c>
      <c r="AU4" s="4">
        <f>DATE(YEAR(AS4),MONTH(AS4)+1,DAY(AS4))</f>
        <v>44927</v>
      </c>
      <c r="AV4" s="4">
        <f t="shared" si="0"/>
        <v>44958</v>
      </c>
      <c r="AW4" s="4">
        <f t="shared" si="0"/>
        <v>44986</v>
      </c>
      <c r="AX4" s="4">
        <f t="shared" si="0"/>
        <v>45017</v>
      </c>
      <c r="AY4" s="4">
        <f t="shared" si="0"/>
        <v>45047</v>
      </c>
      <c r="AZ4" s="4">
        <f t="shared" si="0"/>
        <v>45078</v>
      </c>
      <c r="BA4" s="4">
        <f t="shared" si="0"/>
        <v>45108</v>
      </c>
      <c r="BB4" s="4">
        <f t="shared" si="0"/>
        <v>45139</v>
      </c>
      <c r="BC4" s="4">
        <f t="shared" si="0"/>
        <v>45170</v>
      </c>
      <c r="BD4" s="4">
        <f t="shared" si="0"/>
        <v>45200</v>
      </c>
      <c r="BE4" s="4">
        <f t="shared" si="0"/>
        <v>45231</v>
      </c>
      <c r="BF4" s="4">
        <f t="shared" si="0"/>
        <v>45261</v>
      </c>
      <c r="BG4" s="5">
        <v>2023</v>
      </c>
      <c r="BH4" s="4">
        <f>DATE(YEAR(BF4),MONTH(BF4)+1,DAY(BF4))</f>
        <v>45292</v>
      </c>
      <c r="BI4" s="4">
        <f t="shared" ref="BI4:BS4" si="1">DATE(YEAR(BH4),MONTH(BH4)+1,DAY(BH4))</f>
        <v>45323</v>
      </c>
      <c r="BJ4" s="4">
        <f t="shared" si="1"/>
        <v>45352</v>
      </c>
      <c r="BK4" s="4">
        <f t="shared" si="1"/>
        <v>45383</v>
      </c>
      <c r="BL4" s="4">
        <f t="shared" si="1"/>
        <v>45413</v>
      </c>
      <c r="BM4" s="4">
        <f t="shared" si="1"/>
        <v>45444</v>
      </c>
      <c r="BN4" s="4">
        <f t="shared" si="1"/>
        <v>45474</v>
      </c>
      <c r="BO4" s="4">
        <f t="shared" si="1"/>
        <v>45505</v>
      </c>
      <c r="BP4" s="4">
        <f t="shared" si="1"/>
        <v>45536</v>
      </c>
      <c r="BQ4" s="4">
        <f t="shared" si="1"/>
        <v>45566</v>
      </c>
      <c r="BR4" s="4">
        <f t="shared" si="1"/>
        <v>45597</v>
      </c>
      <c r="BS4" s="4">
        <f t="shared" si="1"/>
        <v>45627</v>
      </c>
      <c r="BT4" s="5">
        <v>2024</v>
      </c>
    </row>
    <row r="5" spans="1:72" ht="20.25" customHeight="1">
      <c r="G5" s="71"/>
      <c r="T5" s="71"/>
      <c r="AG5" s="71"/>
      <c r="AT5" s="71"/>
      <c r="BG5" s="71"/>
      <c r="BT5" s="71"/>
    </row>
    <row r="6" spans="1:72" ht="23.25" customHeight="1">
      <c r="A6" s="39"/>
      <c r="B6" s="13" t="s">
        <v>204</v>
      </c>
      <c r="C6" s="16" t="s">
        <v>8</v>
      </c>
      <c r="D6" s="43">
        <f>Revenues!D21</f>
        <v>2500</v>
      </c>
      <c r="E6" s="43">
        <f>Revenues!E21</f>
        <v>7000</v>
      </c>
      <c r="F6" s="43">
        <f>Revenues!F21</f>
        <v>13750</v>
      </c>
      <c r="G6" s="71">
        <f>SUM(D6:F6)</f>
        <v>23250</v>
      </c>
      <c r="H6" s="43">
        <f>Revenues!H21</f>
        <v>22500</v>
      </c>
      <c r="I6" s="43">
        <f>Revenues!I21</f>
        <v>30750</v>
      </c>
      <c r="J6" s="43">
        <f>Revenues!J21</f>
        <v>41000</v>
      </c>
      <c r="K6" s="43">
        <f>Revenues!K21</f>
        <v>50750</v>
      </c>
      <c r="L6" s="43">
        <f>Revenues!L21</f>
        <v>60000</v>
      </c>
      <c r="M6" s="43">
        <f>Revenues!M21</f>
        <v>68750</v>
      </c>
      <c r="N6" s="43">
        <f>Revenues!N21</f>
        <v>79500</v>
      </c>
      <c r="O6" s="43">
        <f>Revenues!O21</f>
        <v>89750</v>
      </c>
      <c r="P6" s="43">
        <f>Revenues!P21</f>
        <v>99500</v>
      </c>
      <c r="Q6" s="43">
        <f>Revenues!Q21</f>
        <v>108750</v>
      </c>
      <c r="R6" s="43">
        <f>Revenues!R21</f>
        <v>117500</v>
      </c>
      <c r="S6" s="43">
        <f>Revenues!S21</f>
        <v>125750</v>
      </c>
      <c r="T6" s="71">
        <f>SUM(H6:S6)</f>
        <v>894500</v>
      </c>
      <c r="U6" s="43">
        <f>Revenues!U21</f>
        <v>140437.5</v>
      </c>
      <c r="V6" s="43">
        <f>Revenues!V21</f>
        <v>148312.5</v>
      </c>
      <c r="W6" s="43">
        <f>Revenues!W21</f>
        <v>155925</v>
      </c>
      <c r="X6" s="43">
        <f>Revenues!X21</f>
        <v>163012.5</v>
      </c>
      <c r="Y6" s="43">
        <f>Revenues!Y21</f>
        <v>169837.5</v>
      </c>
      <c r="Z6" s="43">
        <f>Revenues!Z21</f>
        <v>176400</v>
      </c>
      <c r="AA6" s="43">
        <f>Revenues!AA21</f>
        <v>182437.5</v>
      </c>
      <c r="AB6" s="43">
        <f>Revenues!AB21</f>
        <v>188212.5</v>
      </c>
      <c r="AC6" s="43">
        <f>Revenues!AC21</f>
        <v>193725</v>
      </c>
      <c r="AD6" s="43">
        <f>Revenues!AD21</f>
        <v>198975</v>
      </c>
      <c r="AE6" s="43">
        <f>Revenues!AE21</f>
        <v>203962.5</v>
      </c>
      <c r="AF6" s="43">
        <f>Revenues!AF21</f>
        <v>208687.5</v>
      </c>
      <c r="AG6" s="71">
        <f>SUM(U6:AF6)</f>
        <v>2129925</v>
      </c>
      <c r="AH6" s="43">
        <f>Revenues!AH21</f>
        <v>229044.375</v>
      </c>
      <c r="AI6" s="43">
        <f>Revenues!AI21</f>
        <v>238415.625</v>
      </c>
      <c r="AJ6" s="43">
        <f>Revenues!AJ21</f>
        <v>247511.25</v>
      </c>
      <c r="AK6" s="43">
        <f>Revenues!AK21</f>
        <v>256055.625</v>
      </c>
      <c r="AL6" s="43">
        <f>Revenues!AL21</f>
        <v>264324.375</v>
      </c>
      <c r="AM6" s="43">
        <f>Revenues!AM21</f>
        <v>272041.875</v>
      </c>
      <c r="AN6" s="43">
        <f>Revenues!AN21</f>
        <v>279483.75</v>
      </c>
      <c r="AO6" s="43">
        <f>Revenues!AO21</f>
        <v>286374.375</v>
      </c>
      <c r="AP6" s="43">
        <f>Revenues!AP21</f>
        <v>292989.375</v>
      </c>
      <c r="AQ6" s="43">
        <f>Revenues!AQ21</f>
        <v>299328.75</v>
      </c>
      <c r="AR6" s="43">
        <f>Revenues!AR21</f>
        <v>305392.5</v>
      </c>
      <c r="AS6" s="43">
        <f>Revenues!AS21</f>
        <v>311180.625</v>
      </c>
      <c r="AT6" s="71">
        <f>SUM(AH6:AS6)</f>
        <v>3282142.5</v>
      </c>
      <c r="AU6" s="43">
        <f>Revenues!AU21</f>
        <v>338026.5</v>
      </c>
      <c r="AV6" s="43">
        <f>Revenues!AV21</f>
        <v>348734.53125</v>
      </c>
      <c r="AW6" s="43">
        <f>Revenues!AW21</f>
        <v>358863.75</v>
      </c>
      <c r="AX6" s="43">
        <f>Revenues!AX21</f>
        <v>368414.15625</v>
      </c>
      <c r="AY6" s="43">
        <f>Revenues!AY21</f>
        <v>377385.75</v>
      </c>
      <c r="AZ6" s="43">
        <f>Revenues!AZ21</f>
        <v>386067.9375</v>
      </c>
      <c r="BA6" s="43">
        <f>Revenues!BA21</f>
        <v>394171.3125</v>
      </c>
      <c r="BB6" s="43">
        <f>Revenues!BB21</f>
        <v>401985.28125</v>
      </c>
      <c r="BC6" s="43">
        <f>Revenues!BC21</f>
        <v>409509.84375</v>
      </c>
      <c r="BD6" s="43">
        <f>Revenues!BD21</f>
        <v>416455.59375</v>
      </c>
      <c r="BE6" s="43">
        <f>Revenues!BE21</f>
        <v>423111.9375</v>
      </c>
      <c r="BF6" s="43">
        <f>Revenues!BF21</f>
        <v>429478.875</v>
      </c>
      <c r="BG6" s="71">
        <f>SUM(AU6:BF6)</f>
        <v>4652205.46875</v>
      </c>
      <c r="BH6" s="43">
        <f>Revenues!BH21</f>
        <v>463107.88125000003</v>
      </c>
      <c r="BI6" s="43">
        <f>Revenues!BI21</f>
        <v>474655.19062500005</v>
      </c>
      <c r="BJ6" s="43">
        <f>Revenues!BJ21</f>
        <v>485594.74687500007</v>
      </c>
      <c r="BK6" s="43">
        <f>Revenues!BK21</f>
        <v>495926.55000000005</v>
      </c>
      <c r="BL6" s="43">
        <f>Revenues!BL21</f>
        <v>505650.60000000003</v>
      </c>
      <c r="BM6" s="43">
        <f>Revenues!BM21</f>
        <v>515070.77343750006</v>
      </c>
      <c r="BN6" s="43">
        <f>Revenues!BN21</f>
        <v>523883.19375000003</v>
      </c>
      <c r="BO6" s="43">
        <f>Revenues!BO21</f>
        <v>532391.73750000005</v>
      </c>
      <c r="BP6" s="43">
        <f>Revenues!BP21</f>
        <v>540292.52812500007</v>
      </c>
      <c r="BQ6" s="43">
        <f>Revenues!BQ21</f>
        <v>547889.44218750007</v>
      </c>
      <c r="BR6" s="43">
        <f>Revenues!BR21</f>
        <v>555182.47968750005</v>
      </c>
      <c r="BS6" s="43">
        <f>Revenues!BS21</f>
        <v>562171.64062500012</v>
      </c>
      <c r="BT6" s="71">
        <f>SUM(BH6:BS6)</f>
        <v>6201816.7640625006</v>
      </c>
    </row>
    <row r="7" spans="1:72">
      <c r="B7" s="13" t="s">
        <v>203</v>
      </c>
      <c r="C7" s="16" t="s">
        <v>8</v>
      </c>
      <c r="D7" s="43">
        <f>Revenues!D31</f>
        <v>10000</v>
      </c>
      <c r="E7" s="43">
        <f>Revenues!E31</f>
        <v>15000</v>
      </c>
      <c r="F7" s="43">
        <f>Revenues!F31</f>
        <v>20000</v>
      </c>
      <c r="G7" s="71">
        <f>SUM(D7:F7)</f>
        <v>45000</v>
      </c>
      <c r="H7" s="43">
        <f>Revenues!H31</f>
        <v>41666.666666666672</v>
      </c>
      <c r="I7" s="43">
        <f>Revenues!I31</f>
        <v>41666.666666666672</v>
      </c>
      <c r="J7" s="43">
        <f>Revenues!J31</f>
        <v>41666.666666666672</v>
      </c>
      <c r="K7" s="43">
        <f>Revenues!K31</f>
        <v>41666.666666666672</v>
      </c>
      <c r="L7" s="43">
        <f>Revenues!L31</f>
        <v>41666.666666666672</v>
      </c>
      <c r="M7" s="43">
        <f>Revenues!M31</f>
        <v>41666.666666666672</v>
      </c>
      <c r="N7" s="43">
        <f>Revenues!N31</f>
        <v>41666.666666666672</v>
      </c>
      <c r="O7" s="43">
        <f>Revenues!O31</f>
        <v>41666.666666666672</v>
      </c>
      <c r="P7" s="43">
        <f>Revenues!P31</f>
        <v>41666.666666666672</v>
      </c>
      <c r="Q7" s="43">
        <f>Revenues!Q31</f>
        <v>41666.666666666672</v>
      </c>
      <c r="R7" s="43">
        <f>Revenues!R31</f>
        <v>41666.666666666672</v>
      </c>
      <c r="S7" s="43">
        <f>Revenues!S31</f>
        <v>41666.666666666672</v>
      </c>
      <c r="T7" s="71">
        <f>SUM(H7:S7)</f>
        <v>500000.00000000017</v>
      </c>
      <c r="U7" s="43">
        <f>Revenues!U31</f>
        <v>45937.5</v>
      </c>
      <c r="V7" s="43">
        <f>Revenues!V31</f>
        <v>45937.5</v>
      </c>
      <c r="W7" s="43">
        <f>Revenues!W31</f>
        <v>45937.5</v>
      </c>
      <c r="X7" s="43">
        <f>Revenues!X31</f>
        <v>45937.5</v>
      </c>
      <c r="Y7" s="43">
        <f>Revenues!Y31</f>
        <v>45937.5</v>
      </c>
      <c r="Z7" s="43">
        <f>Revenues!Z31</f>
        <v>45937.5</v>
      </c>
      <c r="AA7" s="43">
        <f>Revenues!AA31</f>
        <v>45937.5</v>
      </c>
      <c r="AB7" s="43">
        <f>Revenues!AB31</f>
        <v>45937.5</v>
      </c>
      <c r="AC7" s="43">
        <f>Revenues!AC31</f>
        <v>45937.5</v>
      </c>
      <c r="AD7" s="43">
        <f>Revenues!AD31</f>
        <v>45937.5</v>
      </c>
      <c r="AE7" s="43">
        <f>Revenues!AE31</f>
        <v>45937.5</v>
      </c>
      <c r="AF7" s="43">
        <f>Revenues!AF31</f>
        <v>45937.5</v>
      </c>
      <c r="AG7" s="71">
        <f>SUM(U7:AF7)</f>
        <v>551250</v>
      </c>
      <c r="AH7" s="43">
        <f>Revenues!AH31</f>
        <v>48234.375</v>
      </c>
      <c r="AI7" s="43">
        <f>Revenues!AI31</f>
        <v>48234.375</v>
      </c>
      <c r="AJ7" s="43">
        <f>Revenues!AJ31</f>
        <v>48234.375</v>
      </c>
      <c r="AK7" s="43">
        <f>Revenues!AK31</f>
        <v>48234.375</v>
      </c>
      <c r="AL7" s="43">
        <f>Revenues!AL31</f>
        <v>48234.375</v>
      </c>
      <c r="AM7" s="43">
        <f>Revenues!AM31</f>
        <v>48234.375</v>
      </c>
      <c r="AN7" s="43">
        <f>Revenues!AN31</f>
        <v>48234.375</v>
      </c>
      <c r="AO7" s="43">
        <f>Revenues!AO31</f>
        <v>48234.375</v>
      </c>
      <c r="AP7" s="43">
        <f>Revenues!AP31</f>
        <v>48234.375</v>
      </c>
      <c r="AQ7" s="43">
        <f>Revenues!AQ31</f>
        <v>48234.375</v>
      </c>
      <c r="AR7" s="43">
        <f>Revenues!AR31</f>
        <v>48234.375</v>
      </c>
      <c r="AS7" s="43">
        <f>Revenues!AS31</f>
        <v>48234.375</v>
      </c>
      <c r="AT7" s="71">
        <f>SUM(AH7:AS7)</f>
        <v>578812.5</v>
      </c>
      <c r="AU7" s="43">
        <f>Revenues!AU31</f>
        <v>50646.09375</v>
      </c>
      <c r="AV7" s="43">
        <f>Revenues!AV31</f>
        <v>50646.09375</v>
      </c>
      <c r="AW7" s="43">
        <f>Revenues!AW31</f>
        <v>50646.09375</v>
      </c>
      <c r="AX7" s="43">
        <f>Revenues!AX31</f>
        <v>50646.09375</v>
      </c>
      <c r="AY7" s="43">
        <f>Revenues!AY31</f>
        <v>50646.09375</v>
      </c>
      <c r="AZ7" s="43">
        <f>Revenues!AZ31</f>
        <v>50646.09375</v>
      </c>
      <c r="BA7" s="43">
        <f>Revenues!BA31</f>
        <v>50646.09375</v>
      </c>
      <c r="BB7" s="43">
        <f>Revenues!BB31</f>
        <v>50646.09375</v>
      </c>
      <c r="BC7" s="43">
        <f>Revenues!BC31</f>
        <v>50646.09375</v>
      </c>
      <c r="BD7" s="43">
        <f>Revenues!BD31</f>
        <v>50646.09375</v>
      </c>
      <c r="BE7" s="43">
        <f>Revenues!BE31</f>
        <v>50646.09375</v>
      </c>
      <c r="BF7" s="43">
        <f>Revenues!BF31</f>
        <v>50646.09375</v>
      </c>
      <c r="BG7" s="71">
        <f>SUM(AU7:BF7)</f>
        <v>607753.125</v>
      </c>
      <c r="BH7" s="43">
        <f>Revenues!BH31</f>
        <v>53178.398437500007</v>
      </c>
      <c r="BI7" s="43">
        <f>Revenues!BI31</f>
        <v>53178.398437500007</v>
      </c>
      <c r="BJ7" s="43">
        <f>Revenues!BJ31</f>
        <v>53178.398437500007</v>
      </c>
      <c r="BK7" s="43">
        <f>Revenues!BK31</f>
        <v>53178.398437500007</v>
      </c>
      <c r="BL7" s="43">
        <f>Revenues!BL31</f>
        <v>53178.398437500007</v>
      </c>
      <c r="BM7" s="43">
        <f>Revenues!BM31</f>
        <v>53178.398437500007</v>
      </c>
      <c r="BN7" s="43">
        <f>Revenues!BN31</f>
        <v>53178.398437500007</v>
      </c>
      <c r="BO7" s="43">
        <f>Revenues!BO31</f>
        <v>53178.398437500007</v>
      </c>
      <c r="BP7" s="43">
        <f>Revenues!BP31</f>
        <v>53178.398437500007</v>
      </c>
      <c r="BQ7" s="43">
        <f>Revenues!BQ31</f>
        <v>53178.398437500007</v>
      </c>
      <c r="BR7" s="43">
        <f>Revenues!BR31</f>
        <v>53178.398437500007</v>
      </c>
      <c r="BS7" s="43">
        <f>Revenues!BS31</f>
        <v>53178.398437500007</v>
      </c>
      <c r="BT7" s="71">
        <f>SUM(BH7:BS7)</f>
        <v>638140.78125000012</v>
      </c>
    </row>
    <row r="8" spans="1:72" ht="20.25" customHeight="1">
      <c r="B8" s="26" t="s">
        <v>13</v>
      </c>
      <c r="C8" s="27" t="s">
        <v>8</v>
      </c>
      <c r="D8" s="26">
        <f>SUM(D6,D7)</f>
        <v>12500</v>
      </c>
      <c r="E8" s="26">
        <f t="shared" ref="E8:BP8" si="2">SUM(E6,E7)</f>
        <v>22000</v>
      </c>
      <c r="F8" s="26">
        <f t="shared" si="2"/>
        <v>33750</v>
      </c>
      <c r="G8" s="75">
        <f t="shared" si="2"/>
        <v>68250</v>
      </c>
      <c r="H8" s="26">
        <f t="shared" si="2"/>
        <v>64166.666666666672</v>
      </c>
      <c r="I8" s="26">
        <f t="shared" si="2"/>
        <v>72416.666666666672</v>
      </c>
      <c r="J8" s="26">
        <f t="shared" si="2"/>
        <v>82666.666666666672</v>
      </c>
      <c r="K8" s="26">
        <f t="shared" si="2"/>
        <v>92416.666666666672</v>
      </c>
      <c r="L8" s="26">
        <f t="shared" si="2"/>
        <v>101666.66666666667</v>
      </c>
      <c r="M8" s="26">
        <f t="shared" si="2"/>
        <v>110416.66666666667</v>
      </c>
      <c r="N8" s="26">
        <f t="shared" si="2"/>
        <v>121166.66666666667</v>
      </c>
      <c r="O8" s="26">
        <f t="shared" si="2"/>
        <v>131416.66666666669</v>
      </c>
      <c r="P8" s="26">
        <f t="shared" si="2"/>
        <v>141166.66666666669</v>
      </c>
      <c r="Q8" s="26">
        <f t="shared" si="2"/>
        <v>150416.66666666669</v>
      </c>
      <c r="R8" s="26">
        <f t="shared" si="2"/>
        <v>159166.66666666669</v>
      </c>
      <c r="S8" s="26">
        <f t="shared" si="2"/>
        <v>167416.66666666669</v>
      </c>
      <c r="T8" s="75">
        <f t="shared" si="2"/>
        <v>1394500.0000000002</v>
      </c>
      <c r="U8" s="26">
        <f>SUM(U6,U7)</f>
        <v>186375</v>
      </c>
      <c r="V8" s="26">
        <f t="shared" si="2"/>
        <v>194250</v>
      </c>
      <c r="W8" s="26">
        <f t="shared" si="2"/>
        <v>201862.5</v>
      </c>
      <c r="X8" s="26">
        <f t="shared" si="2"/>
        <v>208950</v>
      </c>
      <c r="Y8" s="26">
        <f t="shared" si="2"/>
        <v>215775</v>
      </c>
      <c r="Z8" s="26">
        <f t="shared" si="2"/>
        <v>222337.5</v>
      </c>
      <c r="AA8" s="26">
        <f t="shared" si="2"/>
        <v>228375</v>
      </c>
      <c r="AB8" s="26">
        <f t="shared" si="2"/>
        <v>234150</v>
      </c>
      <c r="AC8" s="26">
        <f t="shared" si="2"/>
        <v>239662.5</v>
      </c>
      <c r="AD8" s="26">
        <f t="shared" si="2"/>
        <v>244912.5</v>
      </c>
      <c r="AE8" s="26">
        <f t="shared" si="2"/>
        <v>249900</v>
      </c>
      <c r="AF8" s="26">
        <f t="shared" si="2"/>
        <v>254625</v>
      </c>
      <c r="AG8" s="75">
        <f t="shared" si="2"/>
        <v>2681175</v>
      </c>
      <c r="AH8" s="26">
        <f t="shared" si="2"/>
        <v>277278.75</v>
      </c>
      <c r="AI8" s="26">
        <f t="shared" si="2"/>
        <v>286650</v>
      </c>
      <c r="AJ8" s="26">
        <f t="shared" si="2"/>
        <v>295745.625</v>
      </c>
      <c r="AK8" s="26">
        <f t="shared" si="2"/>
        <v>304290</v>
      </c>
      <c r="AL8" s="26">
        <f t="shared" si="2"/>
        <v>312558.75</v>
      </c>
      <c r="AM8" s="26">
        <f t="shared" si="2"/>
        <v>320276.25</v>
      </c>
      <c r="AN8" s="26">
        <f t="shared" si="2"/>
        <v>327718.125</v>
      </c>
      <c r="AO8" s="26">
        <f t="shared" si="2"/>
        <v>334608.75</v>
      </c>
      <c r="AP8" s="26">
        <f t="shared" si="2"/>
        <v>341223.75</v>
      </c>
      <c r="AQ8" s="26">
        <f t="shared" si="2"/>
        <v>347563.125</v>
      </c>
      <c r="AR8" s="26">
        <f t="shared" si="2"/>
        <v>353626.875</v>
      </c>
      <c r="AS8" s="26">
        <f t="shared" si="2"/>
        <v>359415</v>
      </c>
      <c r="AT8" s="75">
        <f t="shared" si="2"/>
        <v>3860955</v>
      </c>
      <c r="AU8" s="26">
        <f t="shared" si="2"/>
        <v>388672.59375</v>
      </c>
      <c r="AV8" s="26">
        <f t="shared" si="2"/>
        <v>399380.625</v>
      </c>
      <c r="AW8" s="26">
        <f t="shared" si="2"/>
        <v>409509.84375</v>
      </c>
      <c r="AX8" s="26">
        <f t="shared" si="2"/>
        <v>419060.25</v>
      </c>
      <c r="AY8" s="26">
        <f t="shared" si="2"/>
        <v>428031.84375</v>
      </c>
      <c r="AZ8" s="26">
        <f t="shared" si="2"/>
        <v>436714.03125</v>
      </c>
      <c r="BA8" s="26">
        <f t="shared" si="2"/>
        <v>444817.40625</v>
      </c>
      <c r="BB8" s="26">
        <f t="shared" si="2"/>
        <v>452631.375</v>
      </c>
      <c r="BC8" s="26">
        <f t="shared" si="2"/>
        <v>460155.9375</v>
      </c>
      <c r="BD8" s="26">
        <f t="shared" si="2"/>
        <v>467101.6875</v>
      </c>
      <c r="BE8" s="26">
        <f t="shared" si="2"/>
        <v>473758.03125</v>
      </c>
      <c r="BF8" s="26">
        <f t="shared" si="2"/>
        <v>480124.96875</v>
      </c>
      <c r="BG8" s="75">
        <f t="shared" si="2"/>
        <v>5259958.59375</v>
      </c>
      <c r="BH8" s="26">
        <f t="shared" si="2"/>
        <v>516286.27968750003</v>
      </c>
      <c r="BI8" s="26">
        <f t="shared" si="2"/>
        <v>527833.58906250005</v>
      </c>
      <c r="BJ8" s="26">
        <f t="shared" si="2"/>
        <v>538773.14531250007</v>
      </c>
      <c r="BK8" s="26">
        <f t="shared" si="2"/>
        <v>549104.94843750005</v>
      </c>
      <c r="BL8" s="26">
        <f t="shared" si="2"/>
        <v>558828.99843750009</v>
      </c>
      <c r="BM8" s="26">
        <f t="shared" si="2"/>
        <v>568249.17187500012</v>
      </c>
      <c r="BN8" s="26">
        <f t="shared" si="2"/>
        <v>577061.59218750009</v>
      </c>
      <c r="BO8" s="26">
        <f t="shared" si="2"/>
        <v>585570.13593750005</v>
      </c>
      <c r="BP8" s="26">
        <f t="shared" si="2"/>
        <v>593470.92656250007</v>
      </c>
      <c r="BQ8" s="26">
        <f t="shared" ref="BQ8:BT8" si="3">SUM(BQ6,BQ7)</f>
        <v>601067.84062500007</v>
      </c>
      <c r="BR8" s="26">
        <f t="shared" si="3"/>
        <v>608360.87812500005</v>
      </c>
      <c r="BS8" s="26">
        <f t="shared" si="3"/>
        <v>615350.03906250012</v>
      </c>
      <c r="BT8" s="75">
        <f t="shared" si="3"/>
        <v>6839957.5453125006</v>
      </c>
    </row>
    <row r="9" spans="1:72" s="51" customFormat="1" ht="20.25" customHeight="1">
      <c r="B9" s="51" t="s">
        <v>9</v>
      </c>
      <c r="C9" s="58"/>
      <c r="G9" s="577"/>
      <c r="T9" s="577"/>
      <c r="AG9" s="578">
        <f>AG8/T8-1</f>
        <v>0.92267837934743602</v>
      </c>
      <c r="AH9" s="602"/>
      <c r="AI9" s="602"/>
      <c r="AJ9" s="602"/>
      <c r="AK9" s="602"/>
      <c r="AL9" s="602"/>
      <c r="AM9" s="602"/>
      <c r="AN9" s="602"/>
      <c r="AO9" s="602"/>
      <c r="AP9" s="602"/>
      <c r="AQ9" s="602"/>
      <c r="AR9" s="602"/>
      <c r="AS9" s="602"/>
      <c r="AT9" s="578">
        <f>AT8/AG8-1</f>
        <v>0.44002349716075972</v>
      </c>
      <c r="AU9" s="602"/>
      <c r="AV9" s="602"/>
      <c r="AW9" s="602"/>
      <c r="AX9" s="602"/>
      <c r="AY9" s="602"/>
      <c r="AZ9" s="602"/>
      <c r="BA9" s="602"/>
      <c r="BB9" s="602"/>
      <c r="BC9" s="602"/>
      <c r="BD9" s="602"/>
      <c r="BE9" s="602"/>
      <c r="BF9" s="602"/>
      <c r="BG9" s="578">
        <f>BG8/AT8-1</f>
        <v>0.36234651627641346</v>
      </c>
      <c r="BH9" s="602"/>
      <c r="BI9" s="602"/>
      <c r="BJ9" s="602"/>
      <c r="BK9" s="602"/>
      <c r="BL9" s="602"/>
      <c r="BM9" s="602"/>
      <c r="BN9" s="602"/>
      <c r="BO9" s="602"/>
      <c r="BP9" s="602"/>
      <c r="BQ9" s="602"/>
      <c r="BR9" s="602"/>
      <c r="BS9" s="602"/>
      <c r="BT9" s="578">
        <f>BT8/BG8-1</f>
        <v>0.30038239339752426</v>
      </c>
    </row>
    <row r="10" spans="1:72" ht="8.25" customHeight="1">
      <c r="G10" s="71"/>
      <c r="T10" s="71"/>
      <c r="AG10" s="568"/>
      <c r="AH10" s="569"/>
      <c r="AI10" s="569"/>
      <c r="AJ10" s="569"/>
      <c r="AK10" s="569"/>
      <c r="AL10" s="569"/>
      <c r="AM10" s="569"/>
      <c r="AN10" s="569"/>
      <c r="AO10" s="569"/>
      <c r="AP10" s="569"/>
      <c r="AQ10" s="569"/>
      <c r="AR10" s="569"/>
      <c r="AS10" s="569"/>
      <c r="AT10" s="568"/>
      <c r="AU10" s="569"/>
      <c r="AV10" s="569"/>
      <c r="AW10" s="569"/>
      <c r="AX10" s="569"/>
      <c r="AY10" s="569"/>
      <c r="AZ10" s="569"/>
      <c r="BA10" s="569"/>
      <c r="BB10" s="569"/>
      <c r="BC10" s="569"/>
      <c r="BD10" s="569"/>
      <c r="BE10" s="569"/>
      <c r="BF10" s="569"/>
      <c r="BG10" s="568"/>
      <c r="BH10" s="569"/>
      <c r="BI10" s="569"/>
      <c r="BJ10" s="569"/>
      <c r="BK10" s="569"/>
      <c r="BL10" s="569"/>
      <c r="BM10" s="569"/>
      <c r="BN10" s="569"/>
      <c r="BO10" s="569"/>
      <c r="BP10" s="569"/>
      <c r="BQ10" s="569"/>
      <c r="BR10" s="569"/>
      <c r="BS10" s="569"/>
      <c r="BT10" s="568"/>
    </row>
    <row r="11" spans="1:72" ht="20.25" customHeight="1">
      <c r="B11" s="15" t="s">
        <v>29</v>
      </c>
      <c r="G11" s="71"/>
      <c r="T11" s="71"/>
      <c r="AG11" s="71"/>
      <c r="AT11" s="71"/>
      <c r="BG11" s="71"/>
      <c r="BT11" s="71"/>
    </row>
    <row r="12" spans="1:72" ht="20.25" customHeight="1">
      <c r="B12" s="13" t="s">
        <v>30</v>
      </c>
      <c r="C12" s="16" t="s">
        <v>8</v>
      </c>
      <c r="D12" s="43">
        <f>-'Cost Projections'!D8</f>
        <v>-800</v>
      </c>
      <c r="E12" s="43">
        <f>-'Cost Projections'!E8</f>
        <v>-800</v>
      </c>
      <c r="F12" s="43">
        <f>-'Cost Projections'!F8</f>
        <v>-800</v>
      </c>
      <c r="G12" s="81">
        <f>-'Cost Projections'!G8</f>
        <v>-2400</v>
      </c>
      <c r="H12" s="43">
        <f>-'Cost Projections'!H8</f>
        <v>-800</v>
      </c>
      <c r="I12" s="43">
        <f>-'Cost Projections'!I8</f>
        <v>-800</v>
      </c>
      <c r="J12" s="43">
        <f>-'Cost Projections'!J8</f>
        <v>-800</v>
      </c>
      <c r="K12" s="43">
        <f>-'Cost Projections'!K8</f>
        <v>-800</v>
      </c>
      <c r="L12" s="43">
        <f>-'Cost Projections'!L8</f>
        <v>-800</v>
      </c>
      <c r="M12" s="43">
        <f>-'Cost Projections'!M8</f>
        <v>-800</v>
      </c>
      <c r="N12" s="43">
        <f>-'Cost Projections'!N8</f>
        <v>-800</v>
      </c>
      <c r="O12" s="43">
        <f>-'Cost Projections'!O8</f>
        <v>-800</v>
      </c>
      <c r="P12" s="43">
        <f>-'Cost Projections'!P8</f>
        <v>-800</v>
      </c>
      <c r="Q12" s="43">
        <f>-'Cost Projections'!Q8</f>
        <v>-800</v>
      </c>
      <c r="R12" s="43">
        <f>-'Cost Projections'!R8</f>
        <v>-800</v>
      </c>
      <c r="S12" s="43">
        <f>-'Cost Projections'!S8</f>
        <v>-800</v>
      </c>
      <c r="T12" s="81">
        <f>-'Cost Projections'!T8</f>
        <v>-9600</v>
      </c>
      <c r="U12" s="43">
        <f>-'Cost Projections'!U8</f>
        <v>-840</v>
      </c>
      <c r="V12" s="43">
        <f>-'Cost Projections'!V8</f>
        <v>-840</v>
      </c>
      <c r="W12" s="43">
        <f>-'Cost Projections'!W8</f>
        <v>-840</v>
      </c>
      <c r="X12" s="43">
        <f>-'Cost Projections'!X8</f>
        <v>-840</v>
      </c>
      <c r="Y12" s="43">
        <f>-'Cost Projections'!Y8</f>
        <v>-840</v>
      </c>
      <c r="Z12" s="43">
        <f>-'Cost Projections'!Z8</f>
        <v>-840</v>
      </c>
      <c r="AA12" s="43">
        <f>-'Cost Projections'!AA8</f>
        <v>-840</v>
      </c>
      <c r="AB12" s="43">
        <f>-'Cost Projections'!AB8</f>
        <v>-840</v>
      </c>
      <c r="AC12" s="43">
        <f>-'Cost Projections'!AC8</f>
        <v>-840</v>
      </c>
      <c r="AD12" s="43">
        <f>-'Cost Projections'!AD8</f>
        <v>-840</v>
      </c>
      <c r="AE12" s="43">
        <f>-'Cost Projections'!AE8</f>
        <v>-840</v>
      </c>
      <c r="AF12" s="43">
        <f>-'Cost Projections'!AF8</f>
        <v>-840</v>
      </c>
      <c r="AG12" s="81">
        <f>-'Cost Projections'!AG8</f>
        <v>-10080</v>
      </c>
      <c r="AH12" s="43">
        <f>-'Cost Projections'!AH8</f>
        <v>-882</v>
      </c>
      <c r="AI12" s="43">
        <f>-'Cost Projections'!AI8</f>
        <v>-882</v>
      </c>
      <c r="AJ12" s="43">
        <f>-'Cost Projections'!AJ8</f>
        <v>-882</v>
      </c>
      <c r="AK12" s="43">
        <f>-'Cost Projections'!AK8</f>
        <v>-882</v>
      </c>
      <c r="AL12" s="43">
        <f>-'Cost Projections'!AL8</f>
        <v>-882</v>
      </c>
      <c r="AM12" s="43">
        <f>-'Cost Projections'!AM8</f>
        <v>-882</v>
      </c>
      <c r="AN12" s="43">
        <f>-'Cost Projections'!AN8</f>
        <v>-882</v>
      </c>
      <c r="AO12" s="43">
        <f>-'Cost Projections'!AO8</f>
        <v>-882</v>
      </c>
      <c r="AP12" s="43">
        <f>-'Cost Projections'!AP8</f>
        <v>-882</v>
      </c>
      <c r="AQ12" s="43">
        <f>-'Cost Projections'!AQ8</f>
        <v>-882</v>
      </c>
      <c r="AR12" s="43">
        <f>-'Cost Projections'!AR8</f>
        <v>-882</v>
      </c>
      <c r="AS12" s="43">
        <f>-'Cost Projections'!AS8</f>
        <v>-882</v>
      </c>
      <c r="AT12" s="81">
        <f>-'Cost Projections'!AT8</f>
        <v>-10584</v>
      </c>
      <c r="AU12" s="43">
        <f>-'Cost Projections'!AU8</f>
        <v>-926.1</v>
      </c>
      <c r="AV12" s="43">
        <f>-'Cost Projections'!AV8</f>
        <v>-926.1</v>
      </c>
      <c r="AW12" s="43">
        <f>-'Cost Projections'!AW8</f>
        <v>-926.1</v>
      </c>
      <c r="AX12" s="43">
        <f>-'Cost Projections'!AX8</f>
        <v>-926.1</v>
      </c>
      <c r="AY12" s="43">
        <f>-'Cost Projections'!AY8</f>
        <v>-926.1</v>
      </c>
      <c r="AZ12" s="43">
        <f>-'Cost Projections'!AZ8</f>
        <v>-926.1</v>
      </c>
      <c r="BA12" s="43">
        <f>-'Cost Projections'!BA8</f>
        <v>-926.1</v>
      </c>
      <c r="BB12" s="43">
        <f>-'Cost Projections'!BB8</f>
        <v>-926.1</v>
      </c>
      <c r="BC12" s="43">
        <f>-'Cost Projections'!BC8</f>
        <v>-926.1</v>
      </c>
      <c r="BD12" s="43">
        <f>-'Cost Projections'!BD8</f>
        <v>-926.1</v>
      </c>
      <c r="BE12" s="43">
        <f>-'Cost Projections'!BE8</f>
        <v>-926.1</v>
      </c>
      <c r="BF12" s="43">
        <f>-'Cost Projections'!BF8</f>
        <v>-926.1</v>
      </c>
      <c r="BG12" s="81">
        <f>-'Cost Projections'!BG8</f>
        <v>-11113.2</v>
      </c>
      <c r="BH12" s="43">
        <f>-'Cost Projections'!BH8</f>
        <v>-972.40500000000009</v>
      </c>
      <c r="BI12" s="43">
        <f>-'Cost Projections'!BI8</f>
        <v>-972.40500000000009</v>
      </c>
      <c r="BJ12" s="43">
        <f>-'Cost Projections'!BJ8</f>
        <v>-972.40500000000009</v>
      </c>
      <c r="BK12" s="43">
        <f>-'Cost Projections'!BK8</f>
        <v>-972.40500000000009</v>
      </c>
      <c r="BL12" s="43">
        <f>-'Cost Projections'!BL8</f>
        <v>-972.40500000000009</v>
      </c>
      <c r="BM12" s="43">
        <f>-'Cost Projections'!BM8</f>
        <v>-972.40500000000009</v>
      </c>
      <c r="BN12" s="43">
        <f>-'Cost Projections'!BN8</f>
        <v>-972.40500000000009</v>
      </c>
      <c r="BO12" s="43">
        <f>-'Cost Projections'!BO8</f>
        <v>-972.40500000000009</v>
      </c>
      <c r="BP12" s="43">
        <f>-'Cost Projections'!BP8</f>
        <v>-972.40500000000009</v>
      </c>
      <c r="BQ12" s="43">
        <f>-'Cost Projections'!BQ8</f>
        <v>-972.40500000000009</v>
      </c>
      <c r="BR12" s="43">
        <f>-'Cost Projections'!BR8</f>
        <v>-972.40500000000009</v>
      </c>
      <c r="BS12" s="43">
        <f>-'Cost Projections'!BS8</f>
        <v>-972.40500000000009</v>
      </c>
      <c r="BT12" s="81">
        <f>-'Cost Projections'!BT8</f>
        <v>-11668.86</v>
      </c>
    </row>
    <row r="13" spans="1:72" ht="20.25" customHeight="1">
      <c r="B13" s="13" t="str">
        <f>'Cost Projections'!B11</f>
        <v>Total Payment Processing fees</v>
      </c>
      <c r="C13" s="16" t="s">
        <v>8</v>
      </c>
      <c r="D13" s="43">
        <f>-'Cost Projections'!D11</f>
        <v>-375</v>
      </c>
      <c r="E13" s="43">
        <f>-'Cost Projections'!E11</f>
        <v>-660</v>
      </c>
      <c r="F13" s="43">
        <f>-'Cost Projections'!F11</f>
        <v>-1012.5</v>
      </c>
      <c r="G13" s="81">
        <f>-'Cost Projections'!G11</f>
        <v>-2047.5</v>
      </c>
      <c r="H13" s="43">
        <f>-'Cost Projections'!H11</f>
        <v>-1925</v>
      </c>
      <c r="I13" s="43">
        <f>-'Cost Projections'!I11</f>
        <v>-2172.5</v>
      </c>
      <c r="J13" s="43">
        <f>-'Cost Projections'!J11</f>
        <v>-2480</v>
      </c>
      <c r="K13" s="43">
        <f>-'Cost Projections'!K11</f>
        <v>-2772.5</v>
      </c>
      <c r="L13" s="43">
        <f>-'Cost Projections'!L11</f>
        <v>-3050</v>
      </c>
      <c r="M13" s="43">
        <f>-'Cost Projections'!M11</f>
        <v>-3312.5</v>
      </c>
      <c r="N13" s="43">
        <f>-'Cost Projections'!N11</f>
        <v>-3635</v>
      </c>
      <c r="O13" s="43">
        <f>-'Cost Projections'!O11</f>
        <v>-3942.5000000000005</v>
      </c>
      <c r="P13" s="43">
        <f>-'Cost Projections'!P11</f>
        <v>-4235</v>
      </c>
      <c r="Q13" s="43">
        <f>-'Cost Projections'!Q11</f>
        <v>-4512.5</v>
      </c>
      <c r="R13" s="43">
        <f>-'Cost Projections'!R11</f>
        <v>-4775</v>
      </c>
      <c r="S13" s="43">
        <f>-'Cost Projections'!S11</f>
        <v>-5022.5</v>
      </c>
      <c r="T13" s="81">
        <f>-'Cost Projections'!T11</f>
        <v>-41835.000000000007</v>
      </c>
      <c r="U13" s="43">
        <f>-'Cost Projections'!U11</f>
        <v>-5591.25</v>
      </c>
      <c r="V13" s="43">
        <f>-'Cost Projections'!V11</f>
        <v>-5827.5</v>
      </c>
      <c r="W13" s="43">
        <f>-'Cost Projections'!W11</f>
        <v>-6055.875</v>
      </c>
      <c r="X13" s="43">
        <f>-'Cost Projections'!X11</f>
        <v>-6268.5</v>
      </c>
      <c r="Y13" s="43">
        <f>-'Cost Projections'!Y11</f>
        <v>-6473.25</v>
      </c>
      <c r="Z13" s="43">
        <f>-'Cost Projections'!Z11</f>
        <v>-6670.125</v>
      </c>
      <c r="AA13" s="43">
        <f>-'Cost Projections'!AA11</f>
        <v>-6851.25</v>
      </c>
      <c r="AB13" s="43">
        <f>-'Cost Projections'!AB11</f>
        <v>-7024.5</v>
      </c>
      <c r="AC13" s="43">
        <f>-'Cost Projections'!AC11</f>
        <v>-7189.875</v>
      </c>
      <c r="AD13" s="43">
        <f>-'Cost Projections'!AD11</f>
        <v>-7347.375</v>
      </c>
      <c r="AE13" s="43">
        <f>-'Cost Projections'!AE11</f>
        <v>-7497</v>
      </c>
      <c r="AF13" s="43">
        <f>-'Cost Projections'!AF11</f>
        <v>-7638.75</v>
      </c>
      <c r="AG13" s="81">
        <f>-'Cost Projections'!AG11</f>
        <v>-80435.25</v>
      </c>
      <c r="AH13" s="43">
        <f>-'Cost Projections'!AH11</f>
        <v>-8318.3624999999993</v>
      </c>
      <c r="AI13" s="43">
        <f>-'Cost Projections'!AI11</f>
        <v>-8599.5</v>
      </c>
      <c r="AJ13" s="43">
        <f>-'Cost Projections'!AJ11</f>
        <v>-8872.3687499999996</v>
      </c>
      <c r="AK13" s="43">
        <f>-'Cost Projections'!AK11</f>
        <v>-9128.6999999999989</v>
      </c>
      <c r="AL13" s="43">
        <f>-'Cost Projections'!AL11</f>
        <v>-9376.7624999999989</v>
      </c>
      <c r="AM13" s="43">
        <f>-'Cost Projections'!AM11</f>
        <v>-9608.2875000000004</v>
      </c>
      <c r="AN13" s="43">
        <f>-'Cost Projections'!AN11</f>
        <v>-9831.5437499999989</v>
      </c>
      <c r="AO13" s="43">
        <f>-'Cost Projections'!AO11</f>
        <v>-10038.262499999999</v>
      </c>
      <c r="AP13" s="43">
        <f>-'Cost Projections'!AP11</f>
        <v>-10236.7125</v>
      </c>
      <c r="AQ13" s="43">
        <f>-'Cost Projections'!AQ11</f>
        <v>-10426.893749999999</v>
      </c>
      <c r="AR13" s="43">
        <f>-'Cost Projections'!AR11</f>
        <v>-10608.80625</v>
      </c>
      <c r="AS13" s="43">
        <f>-'Cost Projections'!AS11</f>
        <v>-10782.449999999999</v>
      </c>
      <c r="AT13" s="81">
        <f>-'Cost Projections'!AT11</f>
        <v>-115828.65</v>
      </c>
      <c r="AU13" s="43">
        <f>-'Cost Projections'!AU11</f>
        <v>-11660.1778125</v>
      </c>
      <c r="AV13" s="43">
        <f>-'Cost Projections'!AV11</f>
        <v>-11981.418749999999</v>
      </c>
      <c r="AW13" s="43">
        <f>-'Cost Projections'!AW11</f>
        <v>-12285.2953125</v>
      </c>
      <c r="AX13" s="43">
        <f>-'Cost Projections'!AX11</f>
        <v>-12571.807499999999</v>
      </c>
      <c r="AY13" s="43">
        <f>-'Cost Projections'!AY11</f>
        <v>-12840.9553125</v>
      </c>
      <c r="AZ13" s="43">
        <f>-'Cost Projections'!AZ11</f>
        <v>-13101.420937499999</v>
      </c>
      <c r="BA13" s="43">
        <f>-'Cost Projections'!BA11</f>
        <v>-13344.522187499999</v>
      </c>
      <c r="BB13" s="43">
        <f>-'Cost Projections'!BB11</f>
        <v>-13578.94125</v>
      </c>
      <c r="BC13" s="43">
        <f>-'Cost Projections'!BC11</f>
        <v>-13804.678125</v>
      </c>
      <c r="BD13" s="43">
        <f>-'Cost Projections'!BD11</f>
        <v>-14013.050625</v>
      </c>
      <c r="BE13" s="43">
        <f>-'Cost Projections'!BE11</f>
        <v>-14212.740937499999</v>
      </c>
      <c r="BF13" s="43">
        <f>-'Cost Projections'!BF11</f>
        <v>-14403.749062499999</v>
      </c>
      <c r="BG13" s="81">
        <f>-'Cost Projections'!BG11</f>
        <v>-157798.7578125</v>
      </c>
      <c r="BH13" s="43">
        <f>-'Cost Projections'!BH11</f>
        <v>-15488.588390625</v>
      </c>
      <c r="BI13" s="43">
        <f>-'Cost Projections'!BI11</f>
        <v>-15835.007671875001</v>
      </c>
      <c r="BJ13" s="43">
        <f>-'Cost Projections'!BJ11</f>
        <v>-16163.194359375002</v>
      </c>
      <c r="BK13" s="43">
        <f>-'Cost Projections'!BK11</f>
        <v>-16473.148453125003</v>
      </c>
      <c r="BL13" s="43">
        <f>-'Cost Projections'!BL11</f>
        <v>-16764.869953125002</v>
      </c>
      <c r="BM13" s="43">
        <f>-'Cost Projections'!BM11</f>
        <v>-17047.475156250002</v>
      </c>
      <c r="BN13" s="43">
        <f>-'Cost Projections'!BN11</f>
        <v>-17311.847765625003</v>
      </c>
      <c r="BO13" s="43">
        <f>-'Cost Projections'!BO11</f>
        <v>-17567.104078125001</v>
      </c>
      <c r="BP13" s="43">
        <f>-'Cost Projections'!BP11</f>
        <v>-17804.127796875</v>
      </c>
      <c r="BQ13" s="43">
        <f>-'Cost Projections'!BQ11</f>
        <v>-18032.035218750003</v>
      </c>
      <c r="BR13" s="43">
        <f>-'Cost Projections'!BR11</f>
        <v>-18250.826343749999</v>
      </c>
      <c r="BS13" s="43">
        <f>-'Cost Projections'!BS11</f>
        <v>-18460.501171875003</v>
      </c>
      <c r="BT13" s="81">
        <f>-'Cost Projections'!BT11</f>
        <v>-205198.726359375</v>
      </c>
    </row>
    <row r="14" spans="1:72" ht="20.25" customHeight="1">
      <c r="B14" s="26" t="s">
        <v>31</v>
      </c>
      <c r="C14" s="27" t="s">
        <v>32</v>
      </c>
      <c r="D14" s="26">
        <f>SUM(D12:D13)</f>
        <v>-1175</v>
      </c>
      <c r="E14" s="26">
        <f t="shared" ref="E14:BP14" si="4">SUM(E12:E13)</f>
        <v>-1460</v>
      </c>
      <c r="F14" s="26">
        <f t="shared" si="4"/>
        <v>-1812.5</v>
      </c>
      <c r="G14" s="75">
        <f t="shared" si="4"/>
        <v>-4447.5</v>
      </c>
      <c r="H14" s="26">
        <f t="shared" si="4"/>
        <v>-2725</v>
      </c>
      <c r="I14" s="26">
        <f t="shared" si="4"/>
        <v>-2972.5</v>
      </c>
      <c r="J14" s="26">
        <f t="shared" si="4"/>
        <v>-3280</v>
      </c>
      <c r="K14" s="26">
        <f t="shared" si="4"/>
        <v>-3572.5</v>
      </c>
      <c r="L14" s="26">
        <f t="shared" si="4"/>
        <v>-3850</v>
      </c>
      <c r="M14" s="26">
        <f t="shared" si="4"/>
        <v>-4112.5</v>
      </c>
      <c r="N14" s="26">
        <f t="shared" si="4"/>
        <v>-4435</v>
      </c>
      <c r="O14" s="26">
        <f t="shared" si="4"/>
        <v>-4742.5</v>
      </c>
      <c r="P14" s="26">
        <f t="shared" si="4"/>
        <v>-5035</v>
      </c>
      <c r="Q14" s="26">
        <f t="shared" si="4"/>
        <v>-5312.5</v>
      </c>
      <c r="R14" s="26">
        <f t="shared" si="4"/>
        <v>-5575</v>
      </c>
      <c r="S14" s="26">
        <f t="shared" si="4"/>
        <v>-5822.5</v>
      </c>
      <c r="T14" s="75">
        <f t="shared" si="4"/>
        <v>-51435.000000000007</v>
      </c>
      <c r="U14" s="26">
        <f t="shared" si="4"/>
        <v>-6431.25</v>
      </c>
      <c r="V14" s="26">
        <f t="shared" si="4"/>
        <v>-6667.5</v>
      </c>
      <c r="W14" s="26">
        <f t="shared" si="4"/>
        <v>-6895.875</v>
      </c>
      <c r="X14" s="26">
        <f t="shared" si="4"/>
        <v>-7108.5</v>
      </c>
      <c r="Y14" s="26">
        <f t="shared" si="4"/>
        <v>-7313.25</v>
      </c>
      <c r="Z14" s="26">
        <f t="shared" si="4"/>
        <v>-7510.125</v>
      </c>
      <c r="AA14" s="26">
        <f t="shared" si="4"/>
        <v>-7691.25</v>
      </c>
      <c r="AB14" s="26">
        <f t="shared" si="4"/>
        <v>-7864.5</v>
      </c>
      <c r="AC14" s="26">
        <f t="shared" si="4"/>
        <v>-8029.875</v>
      </c>
      <c r="AD14" s="26">
        <f t="shared" si="4"/>
        <v>-8187.375</v>
      </c>
      <c r="AE14" s="26">
        <f t="shared" si="4"/>
        <v>-8337</v>
      </c>
      <c r="AF14" s="26">
        <f t="shared" si="4"/>
        <v>-8478.75</v>
      </c>
      <c r="AG14" s="75">
        <f t="shared" si="4"/>
        <v>-90515.25</v>
      </c>
      <c r="AH14" s="26">
        <f t="shared" si="4"/>
        <v>-9200.3624999999993</v>
      </c>
      <c r="AI14" s="26">
        <f t="shared" si="4"/>
        <v>-9481.5</v>
      </c>
      <c r="AJ14" s="26">
        <f t="shared" si="4"/>
        <v>-9754.3687499999996</v>
      </c>
      <c r="AK14" s="26">
        <f t="shared" si="4"/>
        <v>-10010.699999999999</v>
      </c>
      <c r="AL14" s="26">
        <f t="shared" si="4"/>
        <v>-10258.762499999999</v>
      </c>
      <c r="AM14" s="26">
        <f t="shared" si="4"/>
        <v>-10490.2875</v>
      </c>
      <c r="AN14" s="26">
        <f t="shared" si="4"/>
        <v>-10713.543749999999</v>
      </c>
      <c r="AO14" s="26">
        <f t="shared" si="4"/>
        <v>-10920.262499999999</v>
      </c>
      <c r="AP14" s="26">
        <f t="shared" si="4"/>
        <v>-11118.7125</v>
      </c>
      <c r="AQ14" s="26">
        <f t="shared" si="4"/>
        <v>-11308.893749999999</v>
      </c>
      <c r="AR14" s="26">
        <f t="shared" si="4"/>
        <v>-11490.80625</v>
      </c>
      <c r="AS14" s="26">
        <f t="shared" si="4"/>
        <v>-11664.449999999999</v>
      </c>
      <c r="AT14" s="75">
        <f t="shared" si="4"/>
        <v>-126412.65</v>
      </c>
      <c r="AU14" s="26">
        <f t="shared" si="4"/>
        <v>-12586.2778125</v>
      </c>
      <c r="AV14" s="26">
        <f t="shared" si="4"/>
        <v>-12907.518749999999</v>
      </c>
      <c r="AW14" s="26">
        <f t="shared" si="4"/>
        <v>-13211.395312500001</v>
      </c>
      <c r="AX14" s="26">
        <f t="shared" si="4"/>
        <v>-13497.907499999999</v>
      </c>
      <c r="AY14" s="26">
        <f t="shared" si="4"/>
        <v>-13767.055312500001</v>
      </c>
      <c r="AZ14" s="26">
        <f t="shared" si="4"/>
        <v>-14027.520937499999</v>
      </c>
      <c r="BA14" s="26">
        <f t="shared" si="4"/>
        <v>-14270.622187499999</v>
      </c>
      <c r="BB14" s="26">
        <f t="shared" si="4"/>
        <v>-14505.04125</v>
      </c>
      <c r="BC14" s="26">
        <f t="shared" si="4"/>
        <v>-14730.778125000001</v>
      </c>
      <c r="BD14" s="26">
        <f t="shared" si="4"/>
        <v>-14939.150625</v>
      </c>
      <c r="BE14" s="26">
        <f t="shared" si="4"/>
        <v>-15138.840937499999</v>
      </c>
      <c r="BF14" s="26">
        <f t="shared" si="4"/>
        <v>-15329.849062499999</v>
      </c>
      <c r="BG14" s="75">
        <f t="shared" si="4"/>
        <v>-168911.95781250001</v>
      </c>
      <c r="BH14" s="26">
        <f t="shared" si="4"/>
        <v>-16460.993390625001</v>
      </c>
      <c r="BI14" s="26">
        <f t="shared" si="4"/>
        <v>-16807.412671875001</v>
      </c>
      <c r="BJ14" s="26">
        <f t="shared" si="4"/>
        <v>-17135.599359375003</v>
      </c>
      <c r="BK14" s="26">
        <f t="shared" si="4"/>
        <v>-17445.553453125001</v>
      </c>
      <c r="BL14" s="26">
        <f t="shared" si="4"/>
        <v>-17737.274953125001</v>
      </c>
      <c r="BM14" s="26">
        <f t="shared" si="4"/>
        <v>-18019.880156250001</v>
      </c>
      <c r="BN14" s="26">
        <f t="shared" si="4"/>
        <v>-18284.252765625002</v>
      </c>
      <c r="BO14" s="26">
        <f t="shared" si="4"/>
        <v>-18539.509078125</v>
      </c>
      <c r="BP14" s="26">
        <f t="shared" si="4"/>
        <v>-18776.532796874999</v>
      </c>
      <c r="BQ14" s="26">
        <f t="shared" ref="BQ14:BT14" si="5">SUM(BQ12:BQ13)</f>
        <v>-19004.440218750002</v>
      </c>
      <c r="BR14" s="26">
        <f t="shared" si="5"/>
        <v>-19223.231343749998</v>
      </c>
      <c r="BS14" s="26">
        <f t="shared" si="5"/>
        <v>-19432.906171875002</v>
      </c>
      <c r="BT14" s="75">
        <f t="shared" si="5"/>
        <v>-216867.58635937498</v>
      </c>
    </row>
    <row r="15" spans="1:72" ht="7.5" customHeight="1">
      <c r="G15" s="71"/>
      <c r="T15" s="71"/>
      <c r="AG15" s="71"/>
      <c r="AT15" s="71"/>
      <c r="BG15" s="71"/>
      <c r="BT15" s="71"/>
    </row>
    <row r="16" spans="1:72" ht="20.25" customHeight="1">
      <c r="B16" s="26" t="s">
        <v>33</v>
      </c>
      <c r="C16" s="27" t="s">
        <v>8</v>
      </c>
      <c r="D16" s="26">
        <f t="shared" ref="D16:AI16" si="6">SUM(D8,D14)</f>
        <v>11325</v>
      </c>
      <c r="E16" s="26">
        <f t="shared" si="6"/>
        <v>20540</v>
      </c>
      <c r="F16" s="26">
        <f t="shared" si="6"/>
        <v>31937.5</v>
      </c>
      <c r="G16" s="75">
        <f t="shared" si="6"/>
        <v>63802.5</v>
      </c>
      <c r="H16" s="26">
        <f t="shared" si="6"/>
        <v>61441.666666666672</v>
      </c>
      <c r="I16" s="26">
        <f t="shared" si="6"/>
        <v>69444.166666666672</v>
      </c>
      <c r="J16" s="26">
        <f t="shared" si="6"/>
        <v>79386.666666666672</v>
      </c>
      <c r="K16" s="26">
        <f t="shared" si="6"/>
        <v>88844.166666666672</v>
      </c>
      <c r="L16" s="26">
        <f t="shared" si="6"/>
        <v>97816.666666666672</v>
      </c>
      <c r="M16" s="26">
        <f t="shared" si="6"/>
        <v>106304.16666666667</v>
      </c>
      <c r="N16" s="26">
        <f t="shared" si="6"/>
        <v>116731.66666666667</v>
      </c>
      <c r="O16" s="26">
        <f t="shared" si="6"/>
        <v>126674.16666666669</v>
      </c>
      <c r="P16" s="26">
        <f t="shared" si="6"/>
        <v>136131.66666666669</v>
      </c>
      <c r="Q16" s="26">
        <f t="shared" si="6"/>
        <v>145104.16666666669</v>
      </c>
      <c r="R16" s="26">
        <f t="shared" si="6"/>
        <v>153591.66666666669</v>
      </c>
      <c r="S16" s="26">
        <f t="shared" si="6"/>
        <v>161594.16666666669</v>
      </c>
      <c r="T16" s="75">
        <f t="shared" si="6"/>
        <v>1343065.0000000002</v>
      </c>
      <c r="U16" s="26">
        <f t="shared" si="6"/>
        <v>179943.75</v>
      </c>
      <c r="V16" s="26">
        <f t="shared" si="6"/>
        <v>187582.5</v>
      </c>
      <c r="W16" s="26">
        <f t="shared" si="6"/>
        <v>194966.625</v>
      </c>
      <c r="X16" s="26">
        <f t="shared" si="6"/>
        <v>201841.5</v>
      </c>
      <c r="Y16" s="26">
        <f t="shared" si="6"/>
        <v>208461.75</v>
      </c>
      <c r="Z16" s="26">
        <f t="shared" si="6"/>
        <v>214827.375</v>
      </c>
      <c r="AA16" s="26">
        <f t="shared" si="6"/>
        <v>220683.75</v>
      </c>
      <c r="AB16" s="26">
        <f t="shared" si="6"/>
        <v>226285.5</v>
      </c>
      <c r="AC16" s="26">
        <f t="shared" si="6"/>
        <v>231632.625</v>
      </c>
      <c r="AD16" s="26">
        <f t="shared" si="6"/>
        <v>236725.125</v>
      </c>
      <c r="AE16" s="26">
        <f t="shared" si="6"/>
        <v>241563</v>
      </c>
      <c r="AF16" s="26">
        <f t="shared" si="6"/>
        <v>246146.25</v>
      </c>
      <c r="AG16" s="75">
        <f t="shared" si="6"/>
        <v>2590659.75</v>
      </c>
      <c r="AH16" s="26">
        <f t="shared" si="6"/>
        <v>268078.38750000001</v>
      </c>
      <c r="AI16" s="26">
        <f t="shared" si="6"/>
        <v>277168.5</v>
      </c>
      <c r="AJ16" s="26">
        <f t="shared" ref="AJ16:BT16" si="7">SUM(AJ8,AJ14)</f>
        <v>285991.25624999998</v>
      </c>
      <c r="AK16" s="26">
        <f t="shared" si="7"/>
        <v>294279.3</v>
      </c>
      <c r="AL16" s="26">
        <f t="shared" si="7"/>
        <v>302299.98749999999</v>
      </c>
      <c r="AM16" s="26">
        <f t="shared" si="7"/>
        <v>309785.96250000002</v>
      </c>
      <c r="AN16" s="26">
        <f t="shared" si="7"/>
        <v>317004.58124999999</v>
      </c>
      <c r="AO16" s="26">
        <f t="shared" si="7"/>
        <v>323688.48749999999</v>
      </c>
      <c r="AP16" s="26">
        <f t="shared" si="7"/>
        <v>330105.03749999998</v>
      </c>
      <c r="AQ16" s="26">
        <f t="shared" si="7"/>
        <v>336254.23125000001</v>
      </c>
      <c r="AR16" s="26">
        <f t="shared" si="7"/>
        <v>342136.06874999998</v>
      </c>
      <c r="AS16" s="26">
        <f t="shared" si="7"/>
        <v>347750.55</v>
      </c>
      <c r="AT16" s="75">
        <f t="shared" si="7"/>
        <v>3734542.35</v>
      </c>
      <c r="AU16" s="26">
        <f t="shared" si="7"/>
        <v>376086.31593749998</v>
      </c>
      <c r="AV16" s="26">
        <f t="shared" si="7"/>
        <v>386473.10625000001</v>
      </c>
      <c r="AW16" s="26">
        <f t="shared" si="7"/>
        <v>396298.44843749999</v>
      </c>
      <c r="AX16" s="26">
        <f t="shared" si="7"/>
        <v>405562.34250000003</v>
      </c>
      <c r="AY16" s="26">
        <f t="shared" si="7"/>
        <v>414264.78843750001</v>
      </c>
      <c r="AZ16" s="26">
        <f t="shared" si="7"/>
        <v>422686.5103125</v>
      </c>
      <c r="BA16" s="26">
        <f t="shared" si="7"/>
        <v>430546.7840625</v>
      </c>
      <c r="BB16" s="26">
        <f t="shared" si="7"/>
        <v>438126.33374999999</v>
      </c>
      <c r="BC16" s="26">
        <f t="shared" si="7"/>
        <v>445425.15937499999</v>
      </c>
      <c r="BD16" s="26">
        <f t="shared" si="7"/>
        <v>452162.53687499999</v>
      </c>
      <c r="BE16" s="26">
        <f t="shared" si="7"/>
        <v>458619.1903125</v>
      </c>
      <c r="BF16" s="26">
        <f t="shared" si="7"/>
        <v>464795.1196875</v>
      </c>
      <c r="BG16" s="75">
        <f t="shared" si="7"/>
        <v>5091046.6359374998</v>
      </c>
      <c r="BH16" s="26">
        <f t="shared" si="7"/>
        <v>499825.28629687504</v>
      </c>
      <c r="BI16" s="26">
        <f t="shared" si="7"/>
        <v>511026.17639062507</v>
      </c>
      <c r="BJ16" s="26">
        <f t="shared" si="7"/>
        <v>521637.54595312505</v>
      </c>
      <c r="BK16" s="26">
        <f t="shared" si="7"/>
        <v>531659.39498437499</v>
      </c>
      <c r="BL16" s="26">
        <f t="shared" si="7"/>
        <v>541091.72348437505</v>
      </c>
      <c r="BM16" s="26">
        <f t="shared" si="7"/>
        <v>550229.29171875014</v>
      </c>
      <c r="BN16" s="26">
        <f t="shared" si="7"/>
        <v>558777.33942187508</v>
      </c>
      <c r="BO16" s="26">
        <f t="shared" si="7"/>
        <v>567030.62685937504</v>
      </c>
      <c r="BP16" s="26">
        <f t="shared" si="7"/>
        <v>574694.39376562508</v>
      </c>
      <c r="BQ16" s="26">
        <f t="shared" si="7"/>
        <v>582063.40040625003</v>
      </c>
      <c r="BR16" s="26">
        <f t="shared" si="7"/>
        <v>589137.64678125002</v>
      </c>
      <c r="BS16" s="26">
        <f t="shared" si="7"/>
        <v>595917.13289062516</v>
      </c>
      <c r="BT16" s="75">
        <f t="shared" si="7"/>
        <v>6623089.9589531254</v>
      </c>
    </row>
    <row r="17" spans="2:72" s="51" customFormat="1" ht="20.25" customHeight="1">
      <c r="B17" s="51" t="s">
        <v>34</v>
      </c>
      <c r="C17" s="58" t="s">
        <v>7</v>
      </c>
      <c r="D17" s="82">
        <f t="shared" ref="D17:AI17" si="8">IF(ISERROR(D16/D8),0,(D16/D8))</f>
        <v>0.90600000000000003</v>
      </c>
      <c r="E17" s="82">
        <f t="shared" si="8"/>
        <v>0.9336363636363636</v>
      </c>
      <c r="F17" s="82">
        <f t="shared" si="8"/>
        <v>0.9462962962962963</v>
      </c>
      <c r="G17" s="83">
        <f t="shared" si="8"/>
        <v>0.93483516483516482</v>
      </c>
      <c r="H17" s="82">
        <f t="shared" si="8"/>
        <v>0.95753246753246757</v>
      </c>
      <c r="I17" s="82">
        <f t="shared" si="8"/>
        <v>0.95895281933256615</v>
      </c>
      <c r="J17" s="82">
        <f t="shared" si="8"/>
        <v>0.96032258064516129</v>
      </c>
      <c r="K17" s="82">
        <f t="shared" si="8"/>
        <v>0.96134355275022543</v>
      </c>
      <c r="L17" s="82">
        <f t="shared" si="8"/>
        <v>0.96213114754098361</v>
      </c>
      <c r="M17" s="82">
        <f t="shared" si="8"/>
        <v>0.96275471698113213</v>
      </c>
      <c r="N17" s="82">
        <f t="shared" si="8"/>
        <v>0.96339752407152679</v>
      </c>
      <c r="O17" s="82">
        <f t="shared" si="8"/>
        <v>0.96391249207355745</v>
      </c>
      <c r="P17" s="82">
        <f t="shared" si="8"/>
        <v>0.96433293978748524</v>
      </c>
      <c r="Q17" s="82">
        <f t="shared" si="8"/>
        <v>0.96468144044321336</v>
      </c>
      <c r="R17" s="82">
        <f t="shared" si="8"/>
        <v>0.96497382198952875</v>
      </c>
      <c r="S17" s="82">
        <f t="shared" si="8"/>
        <v>0.96522150323544054</v>
      </c>
      <c r="T17" s="83">
        <f t="shared" si="8"/>
        <v>0.96311581211903907</v>
      </c>
      <c r="U17" s="82">
        <f t="shared" si="8"/>
        <v>0.96549295774647892</v>
      </c>
      <c r="V17" s="82">
        <f t="shared" si="8"/>
        <v>0.96567567567567569</v>
      </c>
      <c r="W17" s="82">
        <f t="shared" si="8"/>
        <v>0.9658387516254876</v>
      </c>
      <c r="X17" s="82">
        <f t="shared" si="8"/>
        <v>0.96597989949748742</v>
      </c>
      <c r="Y17" s="82">
        <f t="shared" si="8"/>
        <v>0.9661070559610706</v>
      </c>
      <c r="Z17" s="82">
        <f t="shared" si="8"/>
        <v>0.96622195985832349</v>
      </c>
      <c r="AA17" s="82">
        <f t="shared" si="8"/>
        <v>0.96632183908045977</v>
      </c>
      <c r="AB17" s="82">
        <f t="shared" si="8"/>
        <v>0.96641255605381171</v>
      </c>
      <c r="AC17" s="82">
        <f t="shared" si="8"/>
        <v>0.96649507119386635</v>
      </c>
      <c r="AD17" s="82">
        <f t="shared" si="8"/>
        <v>0.96657020364415858</v>
      </c>
      <c r="AE17" s="82">
        <f t="shared" si="8"/>
        <v>0.96663865546218486</v>
      </c>
      <c r="AF17" s="82">
        <f t="shared" si="8"/>
        <v>0.9667010309278351</v>
      </c>
      <c r="AG17" s="83">
        <f t="shared" si="8"/>
        <v>0.96624045427844141</v>
      </c>
      <c r="AH17" s="82">
        <f t="shared" si="8"/>
        <v>0.96681908548707762</v>
      </c>
      <c r="AI17" s="82">
        <f t="shared" si="8"/>
        <v>0.96692307692307689</v>
      </c>
      <c r="AJ17" s="82">
        <f t="shared" ref="AJ17:BO17" si="9">IF(ISERROR(AJ16/AJ8),0,(AJ16/AJ8))</f>
        <v>0.9670177073625349</v>
      </c>
      <c r="AK17" s="82">
        <f t="shared" si="9"/>
        <v>0.96710144927536223</v>
      </c>
      <c r="AL17" s="82">
        <f t="shared" si="9"/>
        <v>0.96717813051146384</v>
      </c>
      <c r="AM17" s="82">
        <f t="shared" si="9"/>
        <v>0.96724612736660942</v>
      </c>
      <c r="AN17" s="82">
        <f t="shared" si="9"/>
        <v>0.96730866274179983</v>
      </c>
      <c r="AO17" s="82">
        <f t="shared" si="9"/>
        <v>0.96736408566721577</v>
      </c>
      <c r="AP17" s="82">
        <f t="shared" si="9"/>
        <v>0.9674151857835217</v>
      </c>
      <c r="AQ17" s="82">
        <f t="shared" si="9"/>
        <v>0.96746233148295002</v>
      </c>
      <c r="AR17" s="82">
        <f t="shared" si="9"/>
        <v>0.96750584567420106</v>
      </c>
      <c r="AS17" s="82">
        <f t="shared" si="9"/>
        <v>0.96754601226993864</v>
      </c>
      <c r="AT17" s="83">
        <f t="shared" si="9"/>
        <v>0.96725870930896629</v>
      </c>
      <c r="AU17" s="82">
        <f t="shared" si="9"/>
        <v>0.96761727475800441</v>
      </c>
      <c r="AV17" s="82">
        <f t="shared" si="9"/>
        <v>0.96768115942028987</v>
      </c>
      <c r="AW17" s="82">
        <f t="shared" si="9"/>
        <v>0.96773851590106008</v>
      </c>
      <c r="AX17" s="82">
        <f t="shared" si="9"/>
        <v>0.96779005524861883</v>
      </c>
      <c r="AY17" s="82">
        <f t="shared" si="9"/>
        <v>0.9678363759296823</v>
      </c>
      <c r="AZ17" s="82">
        <f t="shared" si="9"/>
        <v>0.96787939032471837</v>
      </c>
      <c r="BA17" s="82">
        <f t="shared" si="9"/>
        <v>0.96791802212101496</v>
      </c>
      <c r="BB17" s="82">
        <f t="shared" si="9"/>
        <v>0.96795396419437341</v>
      </c>
      <c r="BC17" s="82">
        <f t="shared" si="9"/>
        <v>0.96798742138364779</v>
      </c>
      <c r="BD17" s="82">
        <f t="shared" si="9"/>
        <v>0.96801734820322183</v>
      </c>
      <c r="BE17" s="82">
        <f t="shared" si="9"/>
        <v>0.96804520464263899</v>
      </c>
      <c r="BF17" s="82">
        <f t="shared" si="9"/>
        <v>0.96807112718505128</v>
      </c>
      <c r="BG17" s="83">
        <f t="shared" si="9"/>
        <v>0.9678872077028885</v>
      </c>
      <c r="BH17" s="82">
        <f t="shared" si="9"/>
        <v>0.96811653914067097</v>
      </c>
      <c r="BI17" s="82">
        <f t="shared" si="9"/>
        <v>0.96815774323546344</v>
      </c>
      <c r="BJ17" s="82">
        <f t="shared" si="9"/>
        <v>0.96819514946418495</v>
      </c>
      <c r="BK17" s="82">
        <f t="shared" si="9"/>
        <v>0.96822910902047588</v>
      </c>
      <c r="BL17" s="82">
        <f t="shared" si="9"/>
        <v>0.96825992387166926</v>
      </c>
      <c r="BM17" s="82">
        <f t="shared" si="9"/>
        <v>0.96828877005347602</v>
      </c>
      <c r="BN17" s="82">
        <f t="shared" si="9"/>
        <v>0.96831490258030539</v>
      </c>
      <c r="BO17" s="82">
        <f t="shared" si="9"/>
        <v>0.96833938764919558</v>
      </c>
      <c r="BP17" s="82">
        <f t="shared" ref="BP17:BT17" si="10">IF(ISERROR(BP16/BP8),0,(BP16/BP8))</f>
        <v>0.9683614951356887</v>
      </c>
      <c r="BQ17" s="82">
        <f t="shared" si="10"/>
        <v>0.96838220424671384</v>
      </c>
      <c r="BR17" s="82">
        <f t="shared" si="10"/>
        <v>0.96840159840159834</v>
      </c>
      <c r="BS17" s="82">
        <f t="shared" si="10"/>
        <v>0.96841975308641981</v>
      </c>
      <c r="BT17" s="83">
        <f t="shared" si="10"/>
        <v>0.96829401572704255</v>
      </c>
    </row>
    <row r="18" spans="2:72" ht="9" customHeight="1">
      <c r="G18" s="71"/>
      <c r="T18" s="71"/>
      <c r="AG18" s="71"/>
      <c r="AT18" s="71"/>
      <c r="BG18" s="71"/>
      <c r="BT18" s="71"/>
    </row>
    <row r="19" spans="2:72" ht="20.25" customHeight="1">
      <c r="B19" s="15" t="s">
        <v>35</v>
      </c>
      <c r="G19" s="71"/>
      <c r="T19" s="71"/>
      <c r="AG19" s="71"/>
      <c r="AT19" s="71"/>
      <c r="BG19" s="71"/>
      <c r="BT19" s="71"/>
    </row>
    <row r="20" spans="2:72" ht="20.25" customHeight="1">
      <c r="B20" s="24" t="s">
        <v>36</v>
      </c>
      <c r="C20" s="25" t="s">
        <v>8</v>
      </c>
      <c r="D20" s="52">
        <f>-'Cost Projections'!D53</f>
        <v>-16333.333333333334</v>
      </c>
      <c r="E20" s="52">
        <f>-'Cost Projections'!E53</f>
        <v>-16333.333333333334</v>
      </c>
      <c r="F20" s="52">
        <f>-'Cost Projections'!F53</f>
        <v>-19666.666666666668</v>
      </c>
      <c r="G20" s="84">
        <f>-'Cost Projections'!G53</f>
        <v>-52333.333333333328</v>
      </c>
      <c r="H20" s="52">
        <f>-'Cost Projections'!H53</f>
        <v>-19666.666666666668</v>
      </c>
      <c r="I20" s="52">
        <f>-'Cost Projections'!I53</f>
        <v>-23000</v>
      </c>
      <c r="J20" s="52">
        <f>-'Cost Projections'!J53</f>
        <v>-23000</v>
      </c>
      <c r="K20" s="52">
        <f>-'Cost Projections'!K53</f>
        <v>-26333.333333333332</v>
      </c>
      <c r="L20" s="52">
        <f>-'Cost Projections'!L53</f>
        <v>-29666.666666666668</v>
      </c>
      <c r="M20" s="52">
        <f>-'Cost Projections'!M53</f>
        <v>-29666.666666666668</v>
      </c>
      <c r="N20" s="52">
        <f>-'Cost Projections'!N53</f>
        <v>-29666.666666666668</v>
      </c>
      <c r="O20" s="52">
        <f>-'Cost Projections'!O53</f>
        <v>-29666.666666666668</v>
      </c>
      <c r="P20" s="52">
        <f>-'Cost Projections'!P53</f>
        <v>-29666.666666666668</v>
      </c>
      <c r="Q20" s="52">
        <f>-'Cost Projections'!Q53</f>
        <v>-29666.666666666668</v>
      </c>
      <c r="R20" s="52">
        <f>-'Cost Projections'!R53</f>
        <v>-29666.666666666668</v>
      </c>
      <c r="S20" s="52">
        <f>-'Cost Projections'!S53</f>
        <v>-29666.666666666668</v>
      </c>
      <c r="T20" s="84">
        <f>-'Cost Projections'!T53</f>
        <v>-329333.33333333331</v>
      </c>
      <c r="U20" s="52">
        <f>-'Cost Projections'!U53</f>
        <v>-40133.333333333336</v>
      </c>
      <c r="V20" s="52">
        <f>-'Cost Projections'!V53</f>
        <v>-40133.333333333336</v>
      </c>
      <c r="W20" s="52">
        <f>-'Cost Projections'!W53</f>
        <v>-40133.333333333336</v>
      </c>
      <c r="X20" s="52">
        <f>-'Cost Projections'!X53</f>
        <v>-40133.333333333336</v>
      </c>
      <c r="Y20" s="52">
        <f>-'Cost Projections'!Y53</f>
        <v>-40133.333333333336</v>
      </c>
      <c r="Z20" s="52">
        <f>-'Cost Projections'!Z53</f>
        <v>-40133.333333333336</v>
      </c>
      <c r="AA20" s="52">
        <f>-'Cost Projections'!AA53</f>
        <v>-40133.333333333336</v>
      </c>
      <c r="AB20" s="52">
        <f>-'Cost Projections'!AB53</f>
        <v>-40133.333333333336</v>
      </c>
      <c r="AC20" s="52">
        <f>-'Cost Projections'!AC53</f>
        <v>-40133.333333333336</v>
      </c>
      <c r="AD20" s="52">
        <f>-'Cost Projections'!AD53</f>
        <v>-40133.333333333336</v>
      </c>
      <c r="AE20" s="52">
        <f>-'Cost Projections'!AE53</f>
        <v>-40133.333333333336</v>
      </c>
      <c r="AF20" s="52">
        <f>-'Cost Projections'!AF53</f>
        <v>-40133.333333333336</v>
      </c>
      <c r="AG20" s="84">
        <f>-'Cost Projections'!AG53</f>
        <v>-481599.99999999994</v>
      </c>
      <c r="AH20" s="52">
        <f>-'Cost Projections'!AH53</f>
        <v>-44146.666666666672</v>
      </c>
      <c r="AI20" s="52">
        <f>-'Cost Projections'!AI53</f>
        <v>-44146.666666666672</v>
      </c>
      <c r="AJ20" s="52">
        <f>-'Cost Projections'!AJ53</f>
        <v>-44146.666666666672</v>
      </c>
      <c r="AK20" s="52">
        <f>-'Cost Projections'!AK53</f>
        <v>-44146.666666666672</v>
      </c>
      <c r="AL20" s="52">
        <f>-'Cost Projections'!AL53</f>
        <v>-44146.666666666672</v>
      </c>
      <c r="AM20" s="52">
        <f>-'Cost Projections'!AM53</f>
        <v>-44146.666666666672</v>
      </c>
      <c r="AN20" s="52">
        <f>-'Cost Projections'!AN53</f>
        <v>-44146.666666666672</v>
      </c>
      <c r="AO20" s="52">
        <f>-'Cost Projections'!AO53</f>
        <v>-44146.666666666672</v>
      </c>
      <c r="AP20" s="52">
        <f>-'Cost Projections'!AP53</f>
        <v>-44146.666666666672</v>
      </c>
      <c r="AQ20" s="52">
        <f>-'Cost Projections'!AQ53</f>
        <v>-44146.666666666672</v>
      </c>
      <c r="AR20" s="52">
        <f>-'Cost Projections'!AR53</f>
        <v>-44146.666666666672</v>
      </c>
      <c r="AS20" s="52">
        <f>-'Cost Projections'!AS53</f>
        <v>-44146.666666666672</v>
      </c>
      <c r="AT20" s="84">
        <f>-'Cost Projections'!AT53</f>
        <v>-529760.00000000023</v>
      </c>
      <c r="AU20" s="52">
        <f>-'Cost Projections'!AU53</f>
        <v>-48561.333333333343</v>
      </c>
      <c r="AV20" s="52">
        <f>-'Cost Projections'!AV53</f>
        <v>-48561.333333333343</v>
      </c>
      <c r="AW20" s="52">
        <f>-'Cost Projections'!AW53</f>
        <v>-48561.333333333343</v>
      </c>
      <c r="AX20" s="52">
        <f>-'Cost Projections'!AX53</f>
        <v>-48561.333333333343</v>
      </c>
      <c r="AY20" s="52">
        <f>-'Cost Projections'!AY53</f>
        <v>-48561.333333333343</v>
      </c>
      <c r="AZ20" s="52">
        <f>-'Cost Projections'!AZ53</f>
        <v>-48561.333333333343</v>
      </c>
      <c r="BA20" s="52">
        <f>-'Cost Projections'!BA53</f>
        <v>-48561.333333333343</v>
      </c>
      <c r="BB20" s="52">
        <f>-'Cost Projections'!BB53</f>
        <v>-48561.333333333343</v>
      </c>
      <c r="BC20" s="52">
        <f>-'Cost Projections'!BC53</f>
        <v>-48561.333333333343</v>
      </c>
      <c r="BD20" s="52">
        <f>-'Cost Projections'!BD53</f>
        <v>-48561.333333333343</v>
      </c>
      <c r="BE20" s="52">
        <f>-'Cost Projections'!BE53</f>
        <v>-48561.333333333343</v>
      </c>
      <c r="BF20" s="52">
        <f>-'Cost Projections'!BF53</f>
        <v>-48561.333333333343</v>
      </c>
      <c r="BG20" s="84">
        <f>-'Cost Projections'!BG53</f>
        <v>-582736.00000000023</v>
      </c>
      <c r="BH20" s="52">
        <f>-'Cost Projections'!BH53</f>
        <v>-53417.466666666667</v>
      </c>
      <c r="BI20" s="52">
        <f>-'Cost Projections'!BI53</f>
        <v>-53417.466666666667</v>
      </c>
      <c r="BJ20" s="52">
        <f>-'Cost Projections'!BJ53</f>
        <v>-53417.466666666667</v>
      </c>
      <c r="BK20" s="52">
        <f>-'Cost Projections'!BK53</f>
        <v>-53417.466666666667</v>
      </c>
      <c r="BL20" s="52">
        <f>-'Cost Projections'!BL53</f>
        <v>-53417.466666666667</v>
      </c>
      <c r="BM20" s="52">
        <f>-'Cost Projections'!BM53</f>
        <v>-53417.466666666667</v>
      </c>
      <c r="BN20" s="52">
        <f>-'Cost Projections'!BN53</f>
        <v>-53417.466666666667</v>
      </c>
      <c r="BO20" s="52">
        <f>-'Cost Projections'!BO53</f>
        <v>-53417.466666666667</v>
      </c>
      <c r="BP20" s="52">
        <f>-'Cost Projections'!BP53</f>
        <v>-53417.466666666667</v>
      </c>
      <c r="BQ20" s="52">
        <f>-'Cost Projections'!BQ53</f>
        <v>-53417.466666666667</v>
      </c>
      <c r="BR20" s="52">
        <f>-'Cost Projections'!BR53</f>
        <v>-53417.466666666667</v>
      </c>
      <c r="BS20" s="52">
        <f>-'Cost Projections'!BS53</f>
        <v>-53417.466666666667</v>
      </c>
      <c r="BT20" s="84">
        <f>-'Cost Projections'!BT53</f>
        <v>-641009.59999999986</v>
      </c>
    </row>
    <row r="21" spans="2:72" ht="20.25" customHeight="1">
      <c r="B21" s="32" t="s">
        <v>37</v>
      </c>
      <c r="C21" s="33" t="s">
        <v>8</v>
      </c>
      <c r="D21" s="34">
        <f>-'Cost Projections'!D72</f>
        <v>-1250</v>
      </c>
      <c r="E21" s="34">
        <f>-'Cost Projections'!E72</f>
        <v>-2200</v>
      </c>
      <c r="F21" s="34">
        <f>-'Cost Projections'!F72</f>
        <v>-8791.6666666666679</v>
      </c>
      <c r="G21" s="85">
        <f>-'Cost Projections'!G72</f>
        <v>-12241.666666666668</v>
      </c>
      <c r="H21" s="34">
        <f>-'Cost Projections'!H72</f>
        <v>-11833.333333333336</v>
      </c>
      <c r="I21" s="34">
        <f>-'Cost Projections'!I72</f>
        <v>-18075</v>
      </c>
      <c r="J21" s="34">
        <f>-'Cost Projections'!J72</f>
        <v>-19100</v>
      </c>
      <c r="K21" s="34">
        <f>-'Cost Projections'!K72</f>
        <v>-20075</v>
      </c>
      <c r="L21" s="34">
        <f>-'Cost Projections'!L72</f>
        <v>-26416.666666666668</v>
      </c>
      <c r="M21" s="34">
        <f>-'Cost Projections'!M72</f>
        <v>-27291.666666666668</v>
      </c>
      <c r="N21" s="34">
        <f>-'Cost Projections'!N72</f>
        <v>-33783.333333333336</v>
      </c>
      <c r="O21" s="34">
        <f>-'Cost Projections'!O72</f>
        <v>-34808.333333333336</v>
      </c>
      <c r="P21" s="34">
        <f>-'Cost Projections'!P72</f>
        <v>-40366.666666666672</v>
      </c>
      <c r="Q21" s="34">
        <f>-'Cost Projections'!Q72</f>
        <v>-41291.666666666672</v>
      </c>
      <c r="R21" s="34">
        <f>-'Cost Projections'!R72</f>
        <v>-42166.666666666672</v>
      </c>
      <c r="S21" s="34">
        <f>-'Cost Projections'!S72</f>
        <v>-52991.666666666664</v>
      </c>
      <c r="T21" s="85">
        <f>-'Cost Projections'!T72</f>
        <v>-368200.00000000006</v>
      </c>
      <c r="U21" s="34">
        <f>-'Cost Projections'!U72</f>
        <v>-58512.5</v>
      </c>
      <c r="V21" s="34">
        <f>-'Cost Projections'!V72</f>
        <v>-59300</v>
      </c>
      <c r="W21" s="34">
        <f>-'Cost Projections'!W72</f>
        <v>-65102.916666666672</v>
      </c>
      <c r="X21" s="34">
        <f>-'Cost Projections'!X72</f>
        <v>-65811.666666666672</v>
      </c>
      <c r="Y21" s="34">
        <f>-'Cost Projections'!Y72</f>
        <v>-66494.166666666672</v>
      </c>
      <c r="Z21" s="34">
        <f>-'Cost Projections'!Z72</f>
        <v>-67150.416666666672</v>
      </c>
      <c r="AA21" s="34">
        <f>-'Cost Projections'!AA72</f>
        <v>-67754.166666666672</v>
      </c>
      <c r="AB21" s="34">
        <f>-'Cost Projections'!AB72</f>
        <v>-68331.666666666672</v>
      </c>
      <c r="AC21" s="34">
        <f>-'Cost Projections'!AC72</f>
        <v>-68882.916666666672</v>
      </c>
      <c r="AD21" s="34">
        <f>-'Cost Projections'!AD72</f>
        <v>-69407.916666666672</v>
      </c>
      <c r="AE21" s="34">
        <f>-'Cost Projections'!AE72</f>
        <v>-69906.666666666672</v>
      </c>
      <c r="AF21" s="34">
        <f>-'Cost Projections'!AF72</f>
        <v>-70379.166666666672</v>
      </c>
      <c r="AG21" s="85">
        <f>-'Cost Projections'!AG72</f>
        <v>-797034.16666666674</v>
      </c>
      <c r="AH21" s="34">
        <f>-'Cost Projections'!AH72</f>
        <v>-77136.208333333343</v>
      </c>
      <c r="AI21" s="34">
        <f>-'Cost Projections'!AI72</f>
        <v>-78073.333333333343</v>
      </c>
      <c r="AJ21" s="34">
        <f>-'Cost Projections'!AJ72</f>
        <v>-78982.895833333343</v>
      </c>
      <c r="AK21" s="34">
        <f>-'Cost Projections'!AK72</f>
        <v>-79837.333333333343</v>
      </c>
      <c r="AL21" s="34">
        <f>-'Cost Projections'!AL72</f>
        <v>-80664.208333333343</v>
      </c>
      <c r="AM21" s="34">
        <f>-'Cost Projections'!AM72</f>
        <v>-81435.958333333343</v>
      </c>
      <c r="AN21" s="34">
        <f>-'Cost Projections'!AN72</f>
        <v>-82180.145833333343</v>
      </c>
      <c r="AO21" s="34">
        <f>-'Cost Projections'!AO72</f>
        <v>-82869.208333333343</v>
      </c>
      <c r="AP21" s="34">
        <f>-'Cost Projections'!AP72</f>
        <v>-83530.708333333343</v>
      </c>
      <c r="AQ21" s="34">
        <f>-'Cost Projections'!AQ72</f>
        <v>-84164.645833333343</v>
      </c>
      <c r="AR21" s="34">
        <f>-'Cost Projections'!AR72</f>
        <v>-84771.020833333343</v>
      </c>
      <c r="AS21" s="34">
        <f>-'Cost Projections'!AS72</f>
        <v>-85349.833333333343</v>
      </c>
      <c r="AT21" s="85">
        <f>-'Cost Projections'!AT72</f>
        <v>-978995.5</v>
      </c>
      <c r="AU21" s="34">
        <f>-'Cost Projections'!AU72</f>
        <v>-93216.42604166668</v>
      </c>
      <c r="AV21" s="34">
        <f>-'Cost Projections'!AV72</f>
        <v>-94287.229166666657</v>
      </c>
      <c r="AW21" s="34">
        <f>-'Cost Projections'!AW72</f>
        <v>-95300.151041666657</v>
      </c>
      <c r="AX21" s="34">
        <f>-'Cost Projections'!AX72</f>
        <v>-96255.19166666668</v>
      </c>
      <c r="AY21" s="34">
        <f>-'Cost Projections'!AY72</f>
        <v>-97152.351041666669</v>
      </c>
      <c r="AZ21" s="34">
        <f>-'Cost Projections'!AZ72</f>
        <v>-98020.569791666669</v>
      </c>
      <c r="BA21" s="34">
        <f>-'Cost Projections'!BA72</f>
        <v>-98830.907291666663</v>
      </c>
      <c r="BB21" s="34">
        <f>-'Cost Projections'!BB72</f>
        <v>-99612.304166666669</v>
      </c>
      <c r="BC21" s="34">
        <f>-'Cost Projections'!BC72</f>
        <v>-100364.76041666666</v>
      </c>
      <c r="BD21" s="34">
        <f>-'Cost Projections'!BD72</f>
        <v>-101059.33541666667</v>
      </c>
      <c r="BE21" s="34">
        <f>-'Cost Projections'!BE72</f>
        <v>-101724.96979166666</v>
      </c>
      <c r="BF21" s="34">
        <f>-'Cost Projections'!BF72</f>
        <v>-102361.66354166667</v>
      </c>
      <c r="BG21" s="85">
        <f>-'Cost Projections'!BG72</f>
        <v>-1178185.859375</v>
      </c>
      <c r="BH21" s="34">
        <f>-'Cost Projections'!BH72</f>
        <v>-111412.71130208336</v>
      </c>
      <c r="BI21" s="34">
        <f>-'Cost Projections'!BI72</f>
        <v>-112567.44223958337</v>
      </c>
      <c r="BJ21" s="34">
        <f>-'Cost Projections'!BJ72</f>
        <v>-113661.39786458337</v>
      </c>
      <c r="BK21" s="34">
        <f>-'Cost Projections'!BK72</f>
        <v>-114694.57817708336</v>
      </c>
      <c r="BL21" s="34">
        <f>-'Cost Projections'!BL72</f>
        <v>-115666.98317708337</v>
      </c>
      <c r="BM21" s="34">
        <f>-'Cost Projections'!BM72</f>
        <v>-116609.00052083338</v>
      </c>
      <c r="BN21" s="34">
        <f>-'Cost Projections'!BN72</f>
        <v>-117490.24255208338</v>
      </c>
      <c r="BO21" s="34">
        <f>-'Cost Projections'!BO72</f>
        <v>-118341.09692708337</v>
      </c>
      <c r="BP21" s="34">
        <f>-'Cost Projections'!BP72</f>
        <v>-119131.17598958337</v>
      </c>
      <c r="BQ21" s="34">
        <f>-'Cost Projections'!BQ72</f>
        <v>-119890.86739583337</v>
      </c>
      <c r="BR21" s="34">
        <f>-'Cost Projections'!BR72</f>
        <v>-120620.17114583337</v>
      </c>
      <c r="BS21" s="34">
        <f>-'Cost Projections'!BS72</f>
        <v>-121319.08723958337</v>
      </c>
      <c r="BT21" s="85">
        <f>-'Cost Projections'!BT72</f>
        <v>-1401404.7545312503</v>
      </c>
    </row>
    <row r="22" spans="2:72" ht="20.25" customHeight="1">
      <c r="B22" s="32" t="s">
        <v>257</v>
      </c>
      <c r="C22" s="33" t="s">
        <v>8</v>
      </c>
      <c r="D22" s="34">
        <f>-'Cost Projections'!D84</f>
        <v>-9333.3333333333339</v>
      </c>
      <c r="E22" s="34">
        <f>-'Cost Projections'!E84</f>
        <v>-9333.3333333333339</v>
      </c>
      <c r="F22" s="34">
        <f>-'Cost Projections'!F84</f>
        <v>-9333.3333333333339</v>
      </c>
      <c r="G22" s="85">
        <f>-'Cost Projections'!G84</f>
        <v>-28000</v>
      </c>
      <c r="H22" s="34">
        <f>-'Cost Projections'!H84</f>
        <v>-9333.3333333333339</v>
      </c>
      <c r="I22" s="34">
        <f>-'Cost Projections'!I84</f>
        <v>-17666.666666666668</v>
      </c>
      <c r="J22" s="34">
        <f>-'Cost Projections'!J84</f>
        <v>-17666.666666666668</v>
      </c>
      <c r="K22" s="34">
        <f>-'Cost Projections'!K84</f>
        <v>-17666.666666666668</v>
      </c>
      <c r="L22" s="34">
        <f>-'Cost Projections'!L84</f>
        <v>-17666.666666666668</v>
      </c>
      <c r="M22" s="34">
        <f>-'Cost Projections'!M84</f>
        <v>-17666.666666666668</v>
      </c>
      <c r="N22" s="34">
        <f>-'Cost Projections'!N84</f>
        <v>-17666.666666666668</v>
      </c>
      <c r="O22" s="34">
        <f>-'Cost Projections'!O84</f>
        <v>-17666.666666666668</v>
      </c>
      <c r="P22" s="34">
        <f>-'Cost Projections'!P84</f>
        <v>-17666.666666666668</v>
      </c>
      <c r="Q22" s="34">
        <f>-'Cost Projections'!Q84</f>
        <v>-21833.333333333336</v>
      </c>
      <c r="R22" s="34">
        <f>-'Cost Projections'!R84</f>
        <v>-21833.333333333336</v>
      </c>
      <c r="S22" s="34">
        <f>-'Cost Projections'!S84</f>
        <v>-26000</v>
      </c>
      <c r="T22" s="85">
        <f>-'Cost Projections'!T84</f>
        <v>-220333.33333333337</v>
      </c>
      <c r="U22" s="34">
        <f>-'Cost Projections'!U84</f>
        <v>-28600</v>
      </c>
      <c r="V22" s="34">
        <f>-'Cost Projections'!V84</f>
        <v>-28600</v>
      </c>
      <c r="W22" s="34">
        <f>-'Cost Projections'!W84</f>
        <v>-28600</v>
      </c>
      <c r="X22" s="34">
        <f>-'Cost Projections'!X84</f>
        <v>-28600</v>
      </c>
      <c r="Y22" s="34">
        <f>-'Cost Projections'!Y84</f>
        <v>-28600</v>
      </c>
      <c r="Z22" s="34">
        <f>-'Cost Projections'!Z84</f>
        <v>-28600</v>
      </c>
      <c r="AA22" s="34">
        <f>-'Cost Projections'!AA84</f>
        <v>-28600</v>
      </c>
      <c r="AB22" s="34">
        <f>-'Cost Projections'!AB84</f>
        <v>-28600</v>
      </c>
      <c r="AC22" s="34">
        <f>-'Cost Projections'!AC84</f>
        <v>-28600</v>
      </c>
      <c r="AD22" s="34">
        <f>-'Cost Projections'!AD84</f>
        <v>-28600</v>
      </c>
      <c r="AE22" s="34">
        <f>-'Cost Projections'!AE84</f>
        <v>-28600</v>
      </c>
      <c r="AF22" s="34">
        <f>-'Cost Projections'!AF84</f>
        <v>-28600</v>
      </c>
      <c r="AG22" s="85">
        <f>-'Cost Projections'!AG84</f>
        <v>-343200</v>
      </c>
      <c r="AH22" s="34">
        <f>-'Cost Projections'!AH84</f>
        <v>-31460</v>
      </c>
      <c r="AI22" s="34">
        <f>-'Cost Projections'!AI84</f>
        <v>-31460</v>
      </c>
      <c r="AJ22" s="34">
        <f>-'Cost Projections'!AJ84</f>
        <v>-31460</v>
      </c>
      <c r="AK22" s="34">
        <f>-'Cost Projections'!AK84</f>
        <v>-31460</v>
      </c>
      <c r="AL22" s="34">
        <f>-'Cost Projections'!AL84</f>
        <v>-31460</v>
      </c>
      <c r="AM22" s="34">
        <f>-'Cost Projections'!AM84</f>
        <v>-31460</v>
      </c>
      <c r="AN22" s="34">
        <f>-'Cost Projections'!AN84</f>
        <v>-31460</v>
      </c>
      <c r="AO22" s="34">
        <f>-'Cost Projections'!AO84</f>
        <v>-31460</v>
      </c>
      <c r="AP22" s="34">
        <f>-'Cost Projections'!AP84</f>
        <v>-31460</v>
      </c>
      <c r="AQ22" s="34">
        <f>-'Cost Projections'!AQ84</f>
        <v>-31460</v>
      </c>
      <c r="AR22" s="34">
        <f>-'Cost Projections'!AR84</f>
        <v>-31460</v>
      </c>
      <c r="AS22" s="34">
        <f>-'Cost Projections'!AS84</f>
        <v>-31460</v>
      </c>
      <c r="AT22" s="85">
        <f>-'Cost Projections'!AT84</f>
        <v>-377520</v>
      </c>
      <c r="AU22" s="34">
        <f>-'Cost Projections'!AU84</f>
        <v>-34606.000000000007</v>
      </c>
      <c r="AV22" s="34">
        <f>-'Cost Projections'!AV84</f>
        <v>-34606.000000000007</v>
      </c>
      <c r="AW22" s="34">
        <f>-'Cost Projections'!AW84</f>
        <v>-34606.000000000007</v>
      </c>
      <c r="AX22" s="34">
        <f>-'Cost Projections'!AX84</f>
        <v>-34606.000000000007</v>
      </c>
      <c r="AY22" s="34">
        <f>-'Cost Projections'!AY84</f>
        <v>-34606.000000000007</v>
      </c>
      <c r="AZ22" s="34">
        <f>-'Cost Projections'!AZ84</f>
        <v>-34606.000000000007</v>
      </c>
      <c r="BA22" s="34">
        <f>-'Cost Projections'!BA84</f>
        <v>-34606.000000000007</v>
      </c>
      <c r="BB22" s="34">
        <f>-'Cost Projections'!BB84</f>
        <v>-34606.000000000007</v>
      </c>
      <c r="BC22" s="34">
        <f>-'Cost Projections'!BC84</f>
        <v>-34606.000000000007</v>
      </c>
      <c r="BD22" s="34">
        <f>-'Cost Projections'!BD84</f>
        <v>-34606.000000000007</v>
      </c>
      <c r="BE22" s="34">
        <f>-'Cost Projections'!BE84</f>
        <v>-34606.000000000007</v>
      </c>
      <c r="BF22" s="34">
        <f>-'Cost Projections'!BF84</f>
        <v>-34606.000000000007</v>
      </c>
      <c r="BG22" s="85">
        <f>-'Cost Projections'!BG84</f>
        <v>-415272.00000000006</v>
      </c>
      <c r="BH22" s="34">
        <f>-'Cost Projections'!BH84</f>
        <v>-38066.600000000013</v>
      </c>
      <c r="BI22" s="34">
        <f>-'Cost Projections'!BI84</f>
        <v>-38066.600000000013</v>
      </c>
      <c r="BJ22" s="34">
        <f>-'Cost Projections'!BJ84</f>
        <v>-38066.600000000013</v>
      </c>
      <c r="BK22" s="34">
        <f>-'Cost Projections'!BK84</f>
        <v>-38066.600000000013</v>
      </c>
      <c r="BL22" s="34">
        <f>-'Cost Projections'!BL84</f>
        <v>-38066.600000000013</v>
      </c>
      <c r="BM22" s="34">
        <f>-'Cost Projections'!BM84</f>
        <v>-38066.600000000013</v>
      </c>
      <c r="BN22" s="34">
        <f>-'Cost Projections'!BN84</f>
        <v>-38066.600000000013</v>
      </c>
      <c r="BO22" s="34">
        <f>-'Cost Projections'!BO84</f>
        <v>-38066.600000000013</v>
      </c>
      <c r="BP22" s="34">
        <f>-'Cost Projections'!BP84</f>
        <v>-38066.600000000013</v>
      </c>
      <c r="BQ22" s="34">
        <f>-'Cost Projections'!BQ84</f>
        <v>-38066.600000000013</v>
      </c>
      <c r="BR22" s="34">
        <f>-'Cost Projections'!BR84</f>
        <v>-38066.600000000013</v>
      </c>
      <c r="BS22" s="34">
        <f>-'Cost Projections'!BS84</f>
        <v>-38066.600000000013</v>
      </c>
      <c r="BT22" s="85">
        <f>-'Cost Projections'!BT84</f>
        <v>-456799.20000000007</v>
      </c>
    </row>
    <row r="23" spans="2:72" ht="20.25" customHeight="1">
      <c r="B23" s="26" t="s">
        <v>46</v>
      </c>
      <c r="C23" s="27" t="s">
        <v>8</v>
      </c>
      <c r="D23" s="26">
        <f>SUM(D20:D22)</f>
        <v>-26916.666666666672</v>
      </c>
      <c r="E23" s="26">
        <f>SUM(E20:E22)</f>
        <v>-27866.666666666672</v>
      </c>
      <c r="F23" s="26">
        <f>SUM(F20:F22)</f>
        <v>-37791.666666666672</v>
      </c>
      <c r="G23" s="75">
        <f t="shared" ref="G23:BP23" si="11">SUM(G20:G22)</f>
        <v>-92575</v>
      </c>
      <c r="H23" s="26">
        <f>SUM(H20:H22)</f>
        <v>-40833.333333333336</v>
      </c>
      <c r="I23" s="26">
        <f t="shared" si="11"/>
        <v>-58741.666666666672</v>
      </c>
      <c r="J23" s="26">
        <f t="shared" si="11"/>
        <v>-59766.666666666672</v>
      </c>
      <c r="K23" s="26">
        <f t="shared" si="11"/>
        <v>-64075</v>
      </c>
      <c r="L23" s="26">
        <f t="shared" si="11"/>
        <v>-73750</v>
      </c>
      <c r="M23" s="26">
        <f t="shared" si="11"/>
        <v>-74625</v>
      </c>
      <c r="N23" s="26">
        <f t="shared" si="11"/>
        <v>-81116.666666666672</v>
      </c>
      <c r="O23" s="26">
        <f t="shared" si="11"/>
        <v>-82141.666666666672</v>
      </c>
      <c r="P23" s="26">
        <f t="shared" si="11"/>
        <v>-87700.000000000015</v>
      </c>
      <c r="Q23" s="26">
        <f t="shared" si="11"/>
        <v>-92791.666666666686</v>
      </c>
      <c r="R23" s="26">
        <f t="shared" si="11"/>
        <v>-93666.666666666686</v>
      </c>
      <c r="S23" s="26">
        <f t="shared" si="11"/>
        <v>-108658.33333333333</v>
      </c>
      <c r="T23" s="75">
        <f t="shared" si="11"/>
        <v>-917866.66666666674</v>
      </c>
      <c r="U23" s="26">
        <f t="shared" si="11"/>
        <v>-127245.83333333334</v>
      </c>
      <c r="V23" s="26">
        <f t="shared" si="11"/>
        <v>-128033.33333333334</v>
      </c>
      <c r="W23" s="26">
        <f t="shared" si="11"/>
        <v>-133836.25</v>
      </c>
      <c r="X23" s="26">
        <f t="shared" si="11"/>
        <v>-134545</v>
      </c>
      <c r="Y23" s="26">
        <f t="shared" si="11"/>
        <v>-135227.5</v>
      </c>
      <c r="Z23" s="26">
        <f t="shared" si="11"/>
        <v>-135883.75</v>
      </c>
      <c r="AA23" s="26">
        <f t="shared" si="11"/>
        <v>-136487.5</v>
      </c>
      <c r="AB23" s="26">
        <f t="shared" si="11"/>
        <v>-137065</v>
      </c>
      <c r="AC23" s="26">
        <f t="shared" si="11"/>
        <v>-137616.25</v>
      </c>
      <c r="AD23" s="26">
        <f t="shared" si="11"/>
        <v>-138141.25</v>
      </c>
      <c r="AE23" s="26">
        <f t="shared" si="11"/>
        <v>-138640</v>
      </c>
      <c r="AF23" s="26">
        <f t="shared" si="11"/>
        <v>-139112.5</v>
      </c>
      <c r="AG23" s="75">
        <f t="shared" si="11"/>
        <v>-1621834.1666666667</v>
      </c>
      <c r="AH23" s="26">
        <f t="shared" si="11"/>
        <v>-152742.875</v>
      </c>
      <c r="AI23" s="26">
        <f t="shared" si="11"/>
        <v>-153680</v>
      </c>
      <c r="AJ23" s="26">
        <f t="shared" si="11"/>
        <v>-154589.5625</v>
      </c>
      <c r="AK23" s="26">
        <f t="shared" si="11"/>
        <v>-155444</v>
      </c>
      <c r="AL23" s="26">
        <f t="shared" si="11"/>
        <v>-156270.875</v>
      </c>
      <c r="AM23" s="26">
        <f t="shared" si="11"/>
        <v>-157042.625</v>
      </c>
      <c r="AN23" s="26">
        <f t="shared" si="11"/>
        <v>-157786.8125</v>
      </c>
      <c r="AO23" s="26">
        <f t="shared" si="11"/>
        <v>-158475.875</v>
      </c>
      <c r="AP23" s="26">
        <f t="shared" si="11"/>
        <v>-159137.375</v>
      </c>
      <c r="AQ23" s="26">
        <f t="shared" si="11"/>
        <v>-159771.3125</v>
      </c>
      <c r="AR23" s="26">
        <f t="shared" si="11"/>
        <v>-160377.6875</v>
      </c>
      <c r="AS23" s="26">
        <f t="shared" si="11"/>
        <v>-160956.5</v>
      </c>
      <c r="AT23" s="75">
        <f t="shared" si="11"/>
        <v>-1886275.5000000002</v>
      </c>
      <c r="AU23" s="26">
        <f t="shared" si="11"/>
        <v>-176383.75937500002</v>
      </c>
      <c r="AV23" s="26">
        <f t="shared" si="11"/>
        <v>-177454.5625</v>
      </c>
      <c r="AW23" s="26">
        <f t="shared" si="11"/>
        <v>-178467.484375</v>
      </c>
      <c r="AX23" s="26">
        <f t="shared" si="11"/>
        <v>-179422.52500000002</v>
      </c>
      <c r="AY23" s="26">
        <f t="shared" si="11"/>
        <v>-180319.68437500001</v>
      </c>
      <c r="AZ23" s="26">
        <f t="shared" si="11"/>
        <v>-181187.90312500001</v>
      </c>
      <c r="BA23" s="26">
        <f t="shared" si="11"/>
        <v>-181998.24062500001</v>
      </c>
      <c r="BB23" s="26">
        <f t="shared" si="11"/>
        <v>-182779.63750000001</v>
      </c>
      <c r="BC23" s="26">
        <f t="shared" si="11"/>
        <v>-183532.09375</v>
      </c>
      <c r="BD23" s="26">
        <f t="shared" si="11"/>
        <v>-184226.66875000001</v>
      </c>
      <c r="BE23" s="26">
        <f t="shared" si="11"/>
        <v>-184892.30312500001</v>
      </c>
      <c r="BF23" s="26">
        <f t="shared" si="11"/>
        <v>-185528.99687500001</v>
      </c>
      <c r="BG23" s="75">
        <f t="shared" si="11"/>
        <v>-2176193.8593750005</v>
      </c>
      <c r="BH23" s="26">
        <f t="shared" si="11"/>
        <v>-202896.77796875004</v>
      </c>
      <c r="BI23" s="26">
        <f t="shared" si="11"/>
        <v>-204051.50890625003</v>
      </c>
      <c r="BJ23" s="26">
        <f t="shared" si="11"/>
        <v>-205145.46453125004</v>
      </c>
      <c r="BK23" s="26">
        <f t="shared" si="11"/>
        <v>-206178.64484375002</v>
      </c>
      <c r="BL23" s="26">
        <f t="shared" si="11"/>
        <v>-207151.04984375005</v>
      </c>
      <c r="BM23" s="26">
        <f t="shared" si="11"/>
        <v>-208093.06718750004</v>
      </c>
      <c r="BN23" s="26">
        <f t="shared" si="11"/>
        <v>-208974.30921875004</v>
      </c>
      <c r="BO23" s="26">
        <f t="shared" si="11"/>
        <v>-209825.16359375004</v>
      </c>
      <c r="BP23" s="26">
        <f t="shared" si="11"/>
        <v>-210615.24265625005</v>
      </c>
      <c r="BQ23" s="26">
        <f t="shared" ref="BQ23:BT23" si="12">SUM(BQ20:BQ22)</f>
        <v>-211374.93406250005</v>
      </c>
      <c r="BR23" s="26">
        <f t="shared" si="12"/>
        <v>-212104.23781250004</v>
      </c>
      <c r="BS23" s="26">
        <f t="shared" si="12"/>
        <v>-212803.15390625005</v>
      </c>
      <c r="BT23" s="75">
        <f t="shared" si="12"/>
        <v>-2499213.5545312501</v>
      </c>
    </row>
    <row r="24" spans="2:72" ht="20.25" customHeight="1">
      <c r="G24" s="71"/>
      <c r="T24" s="71"/>
      <c r="AG24" s="71"/>
      <c r="AT24" s="71"/>
      <c r="BG24" s="71"/>
      <c r="BT24" s="71"/>
    </row>
    <row r="25" spans="2:72" s="15" customFormat="1" ht="20.25" customHeight="1">
      <c r="B25" s="26" t="s">
        <v>47</v>
      </c>
      <c r="C25" s="27" t="s">
        <v>8</v>
      </c>
      <c r="D25" s="26">
        <f>SUM(D16,D23)</f>
        <v>-15591.666666666672</v>
      </c>
      <c r="E25" s="26">
        <f t="shared" ref="E25:BP25" si="13">SUM(E16,E23)</f>
        <v>-7326.6666666666715</v>
      </c>
      <c r="F25" s="26">
        <f t="shared" si="13"/>
        <v>-5854.1666666666715</v>
      </c>
      <c r="G25" s="75">
        <f t="shared" si="13"/>
        <v>-28772.5</v>
      </c>
      <c r="H25" s="26">
        <f t="shared" si="13"/>
        <v>20608.333333333336</v>
      </c>
      <c r="I25" s="26">
        <f t="shared" si="13"/>
        <v>10702.5</v>
      </c>
      <c r="J25" s="26">
        <f t="shared" si="13"/>
        <v>19620</v>
      </c>
      <c r="K25" s="26">
        <f t="shared" si="13"/>
        <v>24769.166666666672</v>
      </c>
      <c r="L25" s="26">
        <f t="shared" si="13"/>
        <v>24066.666666666672</v>
      </c>
      <c r="M25" s="26">
        <f t="shared" si="13"/>
        <v>31679.166666666672</v>
      </c>
      <c r="N25" s="26">
        <f t="shared" si="13"/>
        <v>35615</v>
      </c>
      <c r="O25" s="26">
        <f t="shared" si="13"/>
        <v>44532.500000000015</v>
      </c>
      <c r="P25" s="26">
        <f t="shared" si="13"/>
        <v>48431.666666666672</v>
      </c>
      <c r="Q25" s="26">
        <f t="shared" si="13"/>
        <v>52312.5</v>
      </c>
      <c r="R25" s="26">
        <f t="shared" si="13"/>
        <v>59925</v>
      </c>
      <c r="S25" s="26">
        <f t="shared" si="13"/>
        <v>52935.833333333358</v>
      </c>
      <c r="T25" s="75">
        <f t="shared" si="13"/>
        <v>425198.33333333349</v>
      </c>
      <c r="U25" s="26">
        <f t="shared" si="13"/>
        <v>52697.916666666657</v>
      </c>
      <c r="V25" s="26">
        <f t="shared" si="13"/>
        <v>59549.166666666657</v>
      </c>
      <c r="W25" s="26">
        <f t="shared" si="13"/>
        <v>61130.375</v>
      </c>
      <c r="X25" s="26">
        <f t="shared" si="13"/>
        <v>67296.5</v>
      </c>
      <c r="Y25" s="26">
        <f t="shared" si="13"/>
        <v>73234.25</v>
      </c>
      <c r="Z25" s="26">
        <f t="shared" si="13"/>
        <v>78943.625</v>
      </c>
      <c r="AA25" s="26">
        <f t="shared" si="13"/>
        <v>84196.25</v>
      </c>
      <c r="AB25" s="26">
        <f t="shared" si="13"/>
        <v>89220.5</v>
      </c>
      <c r="AC25" s="26">
        <f t="shared" si="13"/>
        <v>94016.375</v>
      </c>
      <c r="AD25" s="26">
        <f t="shared" si="13"/>
        <v>98583.875</v>
      </c>
      <c r="AE25" s="26">
        <f t="shared" si="13"/>
        <v>102923</v>
      </c>
      <c r="AF25" s="26">
        <f t="shared" si="13"/>
        <v>107033.75</v>
      </c>
      <c r="AG25" s="75">
        <f t="shared" si="13"/>
        <v>968825.58333333326</v>
      </c>
      <c r="AH25" s="26">
        <f t="shared" si="13"/>
        <v>115335.51250000001</v>
      </c>
      <c r="AI25" s="26">
        <f t="shared" si="13"/>
        <v>123488.5</v>
      </c>
      <c r="AJ25" s="26">
        <f t="shared" si="13"/>
        <v>131401.69374999998</v>
      </c>
      <c r="AK25" s="26">
        <f t="shared" si="13"/>
        <v>138835.29999999999</v>
      </c>
      <c r="AL25" s="26">
        <f t="shared" si="13"/>
        <v>146029.11249999999</v>
      </c>
      <c r="AM25" s="26">
        <f t="shared" si="13"/>
        <v>152743.33750000002</v>
      </c>
      <c r="AN25" s="26">
        <f t="shared" si="13"/>
        <v>159217.76874999999</v>
      </c>
      <c r="AO25" s="26">
        <f t="shared" si="13"/>
        <v>165212.61249999999</v>
      </c>
      <c r="AP25" s="26">
        <f t="shared" si="13"/>
        <v>170967.66249999998</v>
      </c>
      <c r="AQ25" s="26">
        <f t="shared" si="13"/>
        <v>176482.91875000001</v>
      </c>
      <c r="AR25" s="26">
        <f t="shared" si="13"/>
        <v>181758.38124999998</v>
      </c>
      <c r="AS25" s="26">
        <f t="shared" si="13"/>
        <v>186794.05</v>
      </c>
      <c r="AT25" s="75">
        <f t="shared" si="13"/>
        <v>1848266.8499999999</v>
      </c>
      <c r="AU25" s="26">
        <f t="shared" si="13"/>
        <v>199702.55656249996</v>
      </c>
      <c r="AV25" s="26">
        <f t="shared" si="13"/>
        <v>209018.54375000001</v>
      </c>
      <c r="AW25" s="26">
        <f t="shared" si="13"/>
        <v>217830.96406249999</v>
      </c>
      <c r="AX25" s="26">
        <f t="shared" si="13"/>
        <v>226139.8175</v>
      </c>
      <c r="AY25" s="26">
        <f t="shared" si="13"/>
        <v>233945.1040625</v>
      </c>
      <c r="AZ25" s="26">
        <f t="shared" si="13"/>
        <v>241498.60718749999</v>
      </c>
      <c r="BA25" s="26">
        <f t="shared" si="13"/>
        <v>248548.54343749999</v>
      </c>
      <c r="BB25" s="26">
        <f t="shared" si="13"/>
        <v>255346.69624999998</v>
      </c>
      <c r="BC25" s="26">
        <f t="shared" si="13"/>
        <v>261893.06562499999</v>
      </c>
      <c r="BD25" s="26">
        <f t="shared" si="13"/>
        <v>267935.86812499998</v>
      </c>
      <c r="BE25" s="26">
        <f t="shared" si="13"/>
        <v>273726.88718750002</v>
      </c>
      <c r="BF25" s="26">
        <f t="shared" si="13"/>
        <v>279266.12281249999</v>
      </c>
      <c r="BG25" s="75">
        <f t="shared" si="13"/>
        <v>2914852.7765624993</v>
      </c>
      <c r="BH25" s="26">
        <f t="shared" si="13"/>
        <v>296928.508328125</v>
      </c>
      <c r="BI25" s="26">
        <f t="shared" si="13"/>
        <v>306974.66748437507</v>
      </c>
      <c r="BJ25" s="26">
        <f t="shared" si="13"/>
        <v>316492.08142187505</v>
      </c>
      <c r="BK25" s="26">
        <f t="shared" si="13"/>
        <v>325480.75014062494</v>
      </c>
      <c r="BL25" s="26">
        <f t="shared" si="13"/>
        <v>333940.67364062497</v>
      </c>
      <c r="BM25" s="26">
        <f t="shared" si="13"/>
        <v>342136.22453125007</v>
      </c>
      <c r="BN25" s="26">
        <f t="shared" si="13"/>
        <v>349803.03020312503</v>
      </c>
      <c r="BO25" s="26">
        <f t="shared" si="13"/>
        <v>357205.463265625</v>
      </c>
      <c r="BP25" s="26">
        <f t="shared" si="13"/>
        <v>364079.15110937506</v>
      </c>
      <c r="BQ25" s="26">
        <f t="shared" ref="BQ25:BS25" si="14">SUM(BQ16,BQ23)</f>
        <v>370688.46634375001</v>
      </c>
      <c r="BR25" s="26">
        <f t="shared" si="14"/>
        <v>377033.40896874998</v>
      </c>
      <c r="BS25" s="26">
        <f t="shared" si="14"/>
        <v>383113.97898437514</v>
      </c>
      <c r="BT25" s="75">
        <f>SUM(BT16,BT23)</f>
        <v>4123876.4044218753</v>
      </c>
    </row>
    <row r="26" spans="2:72" s="51" customFormat="1" ht="20.25" customHeight="1">
      <c r="B26" s="51" t="s">
        <v>48</v>
      </c>
      <c r="C26" s="58" t="s">
        <v>7</v>
      </c>
      <c r="D26" s="82">
        <f t="shared" ref="D26:AI26" si="15">IF(ISERROR(D25/D8),0,(D25/D8))</f>
        <v>-1.2473333333333336</v>
      </c>
      <c r="E26" s="82">
        <f t="shared" si="15"/>
        <v>-0.33303030303030323</v>
      </c>
      <c r="F26" s="82">
        <f t="shared" si="15"/>
        <v>-0.17345679012345694</v>
      </c>
      <c r="G26" s="83">
        <f t="shared" si="15"/>
        <v>-0.4215750915750916</v>
      </c>
      <c r="H26" s="82">
        <f t="shared" si="15"/>
        <v>0.32116883116883116</v>
      </c>
      <c r="I26" s="82">
        <f t="shared" si="15"/>
        <v>0.14779056386651324</v>
      </c>
      <c r="J26" s="82">
        <f t="shared" si="15"/>
        <v>0.23733870967741935</v>
      </c>
      <c r="K26" s="82">
        <f t="shared" si="15"/>
        <v>0.26801623083859338</v>
      </c>
      <c r="L26" s="82">
        <f t="shared" si="15"/>
        <v>0.23672131147540987</v>
      </c>
      <c r="M26" s="82">
        <f t="shared" si="15"/>
        <v>0.28690566037735854</v>
      </c>
      <c r="N26" s="82">
        <f t="shared" si="15"/>
        <v>0.29393397524071524</v>
      </c>
      <c r="O26" s="82">
        <f t="shared" si="15"/>
        <v>0.3388649334178821</v>
      </c>
      <c r="P26" s="82">
        <f t="shared" si="15"/>
        <v>0.34308146399055489</v>
      </c>
      <c r="Q26" s="82">
        <f t="shared" si="15"/>
        <v>0.34778393351800552</v>
      </c>
      <c r="R26" s="82">
        <f t="shared" si="15"/>
        <v>0.37649214659685859</v>
      </c>
      <c r="S26" s="82">
        <f t="shared" si="15"/>
        <v>0.31619213539074176</v>
      </c>
      <c r="T26" s="83">
        <f t="shared" si="15"/>
        <v>0.30491095972272025</v>
      </c>
      <c r="U26" s="82">
        <f t="shared" si="15"/>
        <v>0.28275206796333552</v>
      </c>
      <c r="V26" s="82">
        <f t="shared" si="15"/>
        <v>0.30655941655941649</v>
      </c>
      <c r="W26" s="82">
        <f t="shared" si="15"/>
        <v>0.3028317542881912</v>
      </c>
      <c r="X26" s="82">
        <f t="shared" si="15"/>
        <v>0.32206987317540081</v>
      </c>
      <c r="Y26" s="82">
        <f t="shared" si="15"/>
        <v>0.33940099640829569</v>
      </c>
      <c r="Z26" s="82">
        <f t="shared" si="15"/>
        <v>0.35506212402316301</v>
      </c>
      <c r="AA26" s="82">
        <f t="shared" si="15"/>
        <v>0.36867542419266558</v>
      </c>
      <c r="AB26" s="82">
        <f t="shared" si="15"/>
        <v>0.38103993166773437</v>
      </c>
      <c r="AC26" s="82">
        <f t="shared" si="15"/>
        <v>0.39228654879257291</v>
      </c>
      <c r="AD26" s="82">
        <f t="shared" si="15"/>
        <v>0.40252692288062064</v>
      </c>
      <c r="AE26" s="82">
        <f t="shared" si="15"/>
        <v>0.41185674269707884</v>
      </c>
      <c r="AF26" s="82">
        <f t="shared" si="15"/>
        <v>0.42035837015218458</v>
      </c>
      <c r="AG26" s="83">
        <f t="shared" si="15"/>
        <v>0.36134365840847138</v>
      </c>
      <c r="AH26" s="82">
        <f t="shared" si="15"/>
        <v>0.41595510835215471</v>
      </c>
      <c r="AI26" s="82">
        <f t="shared" si="15"/>
        <v>0.43079888365602653</v>
      </c>
      <c r="AJ26" s="82">
        <f t="shared" ref="AJ26:BO26" si="16">IF(ISERROR(AJ25/AJ8),0,(AJ25/AJ8))</f>
        <v>0.4443064669173043</v>
      </c>
      <c r="AK26" s="82">
        <f t="shared" si="16"/>
        <v>0.45625981793683651</v>
      </c>
      <c r="AL26" s="82">
        <f t="shared" si="16"/>
        <v>0.46720532539882498</v>
      </c>
      <c r="AM26" s="82">
        <f t="shared" si="16"/>
        <v>0.47691122117234735</v>
      </c>
      <c r="AN26" s="82">
        <f t="shared" si="16"/>
        <v>0.48583754331561607</v>
      </c>
      <c r="AO26" s="82">
        <f t="shared" si="16"/>
        <v>0.49374863179758444</v>
      </c>
      <c r="AP26" s="82">
        <f t="shared" si="16"/>
        <v>0.50104268093882676</v>
      </c>
      <c r="AQ26" s="82">
        <f t="shared" si="16"/>
        <v>0.50777227518022805</v>
      </c>
      <c r="AR26" s="82">
        <f t="shared" si="16"/>
        <v>0.51398350662686476</v>
      </c>
      <c r="AS26" s="82">
        <f t="shared" si="16"/>
        <v>0.51971690107535851</v>
      </c>
      <c r="AT26" s="83">
        <f t="shared" si="16"/>
        <v>0.47870717218926401</v>
      </c>
      <c r="AU26" s="82">
        <f t="shared" si="16"/>
        <v>0.51380663255858894</v>
      </c>
      <c r="AV26" s="82">
        <f t="shared" si="16"/>
        <v>0.52335674458419212</v>
      </c>
      <c r="AW26" s="82">
        <f t="shared" si="16"/>
        <v>0.53193095938246293</v>
      </c>
      <c r="AX26" s="82">
        <f t="shared" si="16"/>
        <v>0.53963557149598418</v>
      </c>
      <c r="AY26" s="82">
        <f t="shared" si="16"/>
        <v>0.54656004565664984</v>
      </c>
      <c r="AZ26" s="82">
        <f t="shared" si="16"/>
        <v>0.55299026343683566</v>
      </c>
      <c r="BA26" s="82">
        <f t="shared" si="16"/>
        <v>0.55876532695262526</v>
      </c>
      <c r="BB26" s="82">
        <f t="shared" si="16"/>
        <v>0.56413830404487531</v>
      </c>
      <c r="BC26" s="82">
        <f t="shared" si="16"/>
        <v>0.56913981605420438</v>
      </c>
      <c r="BD26" s="82">
        <f t="shared" si="16"/>
        <v>0.57361357343629804</v>
      </c>
      <c r="BE26" s="82">
        <f t="shared" si="16"/>
        <v>0.57777782988771231</v>
      </c>
      <c r="BF26" s="82">
        <f t="shared" si="16"/>
        <v>0.58165298826171496</v>
      </c>
      <c r="BG26" s="83">
        <f t="shared" si="16"/>
        <v>0.55415888254823764</v>
      </c>
      <c r="BH26" s="82">
        <f t="shared" si="16"/>
        <v>0.5751237637146801</v>
      </c>
      <c r="BI26" s="82">
        <f t="shared" si="16"/>
        <v>0.58157471188902798</v>
      </c>
      <c r="BJ26" s="82">
        <f t="shared" si="16"/>
        <v>0.58743106291666192</v>
      </c>
      <c r="BK26" s="82">
        <f t="shared" si="16"/>
        <v>0.59274779997301674</v>
      </c>
      <c r="BL26" s="82">
        <f t="shared" si="16"/>
        <v>0.59757219932095773</v>
      </c>
      <c r="BM26" s="82">
        <f t="shared" si="16"/>
        <v>0.60208838211296334</v>
      </c>
      <c r="BN26" s="82">
        <f t="shared" si="16"/>
        <v>0.60617971277053262</v>
      </c>
      <c r="BO26" s="82">
        <f t="shared" si="16"/>
        <v>0.6100131160099852</v>
      </c>
      <c r="BP26" s="82">
        <f t="shared" ref="BP26:BT26" si="17">IF(ISERROR(BP25/BP8),0,(BP25/BP8))</f>
        <v>0.61347428292434281</v>
      </c>
      <c r="BQ26" s="82">
        <f t="shared" si="17"/>
        <v>0.61671651898444968</v>
      </c>
      <c r="BR26" s="82">
        <f t="shared" si="17"/>
        <v>0.61975288439122944</v>
      </c>
      <c r="BS26" s="82">
        <f t="shared" si="17"/>
        <v>0.62259519730925517</v>
      </c>
      <c r="BT26" s="83">
        <f t="shared" si="17"/>
        <v>0.60290964923430179</v>
      </c>
    </row>
    <row r="27" spans="2:72" ht="20.25" customHeight="1">
      <c r="G27" s="71"/>
      <c r="T27" s="71"/>
      <c r="AG27" s="71"/>
      <c r="AT27" s="71"/>
      <c r="BG27" s="71"/>
      <c r="BT27" s="71"/>
    </row>
    <row r="28" spans="2:72" ht="20.25" customHeight="1"/>
    <row r="29" spans="2:72" ht="20.25" customHeight="1"/>
    <row r="30" spans="2:72" ht="20.25" customHeight="1"/>
    <row r="31" spans="2:72" ht="20.25" customHeight="1"/>
    <row r="32" spans="2:72" s="418" customFormat="1">
      <c r="B32" s="419" t="s">
        <v>131</v>
      </c>
      <c r="C32" s="420" t="s">
        <v>8</v>
      </c>
      <c r="D32" s="419">
        <f>D34*D25</f>
        <v>0</v>
      </c>
      <c r="E32" s="419">
        <f t="shared" ref="E32:BP32" si="18">E34*E25</f>
        <v>0</v>
      </c>
      <c r="F32" s="419">
        <f t="shared" si="18"/>
        <v>0</v>
      </c>
      <c r="G32" s="419">
        <f t="shared" si="18"/>
        <v>0</v>
      </c>
      <c r="H32" s="419">
        <f t="shared" si="18"/>
        <v>0</v>
      </c>
      <c r="I32" s="419">
        <f t="shared" si="18"/>
        <v>0</v>
      </c>
      <c r="J32" s="419">
        <f t="shared" si="18"/>
        <v>0</v>
      </c>
      <c r="K32" s="419">
        <f t="shared" si="18"/>
        <v>0</v>
      </c>
      <c r="L32" s="419">
        <f t="shared" si="18"/>
        <v>0</v>
      </c>
      <c r="M32" s="419">
        <f t="shared" si="18"/>
        <v>0</v>
      </c>
      <c r="N32" s="419">
        <f t="shared" si="18"/>
        <v>0</v>
      </c>
      <c r="O32" s="419">
        <f t="shared" si="18"/>
        <v>0</v>
      </c>
      <c r="P32" s="419">
        <f t="shared" si="18"/>
        <v>0</v>
      </c>
      <c r="Q32" s="419">
        <f t="shared" si="18"/>
        <v>0</v>
      </c>
      <c r="R32" s="419">
        <f t="shared" si="18"/>
        <v>0</v>
      </c>
      <c r="S32" s="419">
        <f t="shared" si="18"/>
        <v>0</v>
      </c>
      <c r="T32" s="419">
        <f t="shared" si="18"/>
        <v>0</v>
      </c>
      <c r="U32" s="419">
        <f t="shared" si="18"/>
        <v>0</v>
      </c>
      <c r="V32" s="419">
        <f t="shared" si="18"/>
        <v>0</v>
      </c>
      <c r="W32" s="419">
        <f t="shared" si="18"/>
        <v>0</v>
      </c>
      <c r="X32" s="419">
        <f t="shared" si="18"/>
        <v>0</v>
      </c>
      <c r="Y32" s="419">
        <f t="shared" si="18"/>
        <v>0</v>
      </c>
      <c r="Z32" s="419">
        <f t="shared" si="18"/>
        <v>0</v>
      </c>
      <c r="AA32" s="419">
        <f t="shared" si="18"/>
        <v>0</v>
      </c>
      <c r="AB32" s="419">
        <f t="shared" si="18"/>
        <v>0</v>
      </c>
      <c r="AC32" s="419">
        <f t="shared" si="18"/>
        <v>0</v>
      </c>
      <c r="AD32" s="419">
        <f t="shared" si="18"/>
        <v>0</v>
      </c>
      <c r="AE32" s="419">
        <f t="shared" si="18"/>
        <v>0</v>
      </c>
      <c r="AF32" s="419">
        <f t="shared" si="18"/>
        <v>0</v>
      </c>
      <c r="AG32" s="419">
        <f t="shared" si="18"/>
        <v>0</v>
      </c>
      <c r="AH32" s="419">
        <f t="shared" si="18"/>
        <v>0</v>
      </c>
      <c r="AI32" s="419">
        <f t="shared" si="18"/>
        <v>0</v>
      </c>
      <c r="AJ32" s="419">
        <f t="shared" si="18"/>
        <v>0</v>
      </c>
      <c r="AK32" s="419">
        <f t="shared" si="18"/>
        <v>0</v>
      </c>
      <c r="AL32" s="419">
        <f t="shared" si="18"/>
        <v>0</v>
      </c>
      <c r="AM32" s="419">
        <f t="shared" si="18"/>
        <v>0</v>
      </c>
      <c r="AN32" s="419">
        <f t="shared" si="18"/>
        <v>0</v>
      </c>
      <c r="AO32" s="419">
        <f t="shared" si="18"/>
        <v>0</v>
      </c>
      <c r="AP32" s="419">
        <f t="shared" si="18"/>
        <v>0</v>
      </c>
      <c r="AQ32" s="419">
        <f t="shared" si="18"/>
        <v>0</v>
      </c>
      <c r="AR32" s="419">
        <f t="shared" si="18"/>
        <v>0</v>
      </c>
      <c r="AS32" s="419">
        <f t="shared" si="18"/>
        <v>0</v>
      </c>
      <c r="AT32" s="419">
        <f t="shared" si="18"/>
        <v>0</v>
      </c>
      <c r="AU32" s="419">
        <f t="shared" si="18"/>
        <v>0</v>
      </c>
      <c r="AV32" s="419">
        <f t="shared" si="18"/>
        <v>0</v>
      </c>
      <c r="AW32" s="419">
        <f t="shared" si="18"/>
        <v>0</v>
      </c>
      <c r="AX32" s="419">
        <f t="shared" si="18"/>
        <v>0</v>
      </c>
      <c r="AY32" s="419">
        <f t="shared" si="18"/>
        <v>0</v>
      </c>
      <c r="AZ32" s="419">
        <f t="shared" si="18"/>
        <v>0</v>
      </c>
      <c r="BA32" s="419">
        <f t="shared" si="18"/>
        <v>0</v>
      </c>
      <c r="BB32" s="419">
        <f t="shared" si="18"/>
        <v>0</v>
      </c>
      <c r="BC32" s="419">
        <f t="shared" si="18"/>
        <v>0</v>
      </c>
      <c r="BD32" s="419">
        <f t="shared" si="18"/>
        <v>0</v>
      </c>
      <c r="BE32" s="419">
        <f t="shared" si="18"/>
        <v>0</v>
      </c>
      <c r="BF32" s="419">
        <f t="shared" si="18"/>
        <v>0</v>
      </c>
      <c r="BG32" s="419">
        <f t="shared" si="18"/>
        <v>0</v>
      </c>
      <c r="BH32" s="419">
        <f t="shared" si="18"/>
        <v>0</v>
      </c>
      <c r="BI32" s="419">
        <f t="shared" si="18"/>
        <v>0</v>
      </c>
      <c r="BJ32" s="419">
        <f t="shared" si="18"/>
        <v>0</v>
      </c>
      <c r="BK32" s="419">
        <f t="shared" si="18"/>
        <v>0</v>
      </c>
      <c r="BL32" s="419">
        <f t="shared" si="18"/>
        <v>0</v>
      </c>
      <c r="BM32" s="419">
        <f t="shared" si="18"/>
        <v>0</v>
      </c>
      <c r="BN32" s="419">
        <f t="shared" si="18"/>
        <v>0</v>
      </c>
      <c r="BO32" s="419">
        <f t="shared" si="18"/>
        <v>0</v>
      </c>
      <c r="BP32" s="419">
        <f t="shared" si="18"/>
        <v>0</v>
      </c>
      <c r="BQ32" s="419">
        <f t="shared" ref="BQ32:BT32" si="19">BQ34*BQ25</f>
        <v>0</v>
      </c>
      <c r="BR32" s="419">
        <f t="shared" si="19"/>
        <v>0</v>
      </c>
      <c r="BS32" s="419">
        <f t="shared" si="19"/>
        <v>0</v>
      </c>
      <c r="BT32" s="419">
        <f t="shared" si="19"/>
        <v>0</v>
      </c>
    </row>
    <row r="33" spans="2:72" s="418" customFormat="1">
      <c r="B33" s="419" t="s">
        <v>132</v>
      </c>
      <c r="C33" s="420" t="s">
        <v>8</v>
      </c>
      <c r="D33" s="419">
        <f>D25-D32</f>
        <v>-15591.666666666672</v>
      </c>
      <c r="E33" s="419">
        <f t="shared" ref="E33:BP33" si="20">E25-E32</f>
        <v>-7326.6666666666715</v>
      </c>
      <c r="F33" s="419">
        <f t="shared" si="20"/>
        <v>-5854.1666666666715</v>
      </c>
      <c r="G33" s="419">
        <f t="shared" si="20"/>
        <v>-28772.5</v>
      </c>
      <c r="H33" s="419">
        <f t="shared" si="20"/>
        <v>20608.333333333336</v>
      </c>
      <c r="I33" s="419">
        <f t="shared" si="20"/>
        <v>10702.5</v>
      </c>
      <c r="J33" s="419">
        <f t="shared" si="20"/>
        <v>19620</v>
      </c>
      <c r="K33" s="419">
        <f t="shared" si="20"/>
        <v>24769.166666666672</v>
      </c>
      <c r="L33" s="419">
        <f t="shared" si="20"/>
        <v>24066.666666666672</v>
      </c>
      <c r="M33" s="419">
        <f t="shared" si="20"/>
        <v>31679.166666666672</v>
      </c>
      <c r="N33" s="419">
        <f t="shared" si="20"/>
        <v>35615</v>
      </c>
      <c r="O33" s="419">
        <f t="shared" si="20"/>
        <v>44532.500000000015</v>
      </c>
      <c r="P33" s="419">
        <f t="shared" si="20"/>
        <v>48431.666666666672</v>
      </c>
      <c r="Q33" s="419">
        <f t="shared" si="20"/>
        <v>52312.5</v>
      </c>
      <c r="R33" s="419">
        <f t="shared" si="20"/>
        <v>59925</v>
      </c>
      <c r="S33" s="419">
        <f t="shared" si="20"/>
        <v>52935.833333333358</v>
      </c>
      <c r="T33" s="419">
        <f t="shared" si="20"/>
        <v>425198.33333333349</v>
      </c>
      <c r="U33" s="419">
        <f t="shared" si="20"/>
        <v>52697.916666666657</v>
      </c>
      <c r="V33" s="419">
        <f t="shared" si="20"/>
        <v>59549.166666666657</v>
      </c>
      <c r="W33" s="419">
        <f t="shared" si="20"/>
        <v>61130.375</v>
      </c>
      <c r="X33" s="419">
        <f t="shared" si="20"/>
        <v>67296.5</v>
      </c>
      <c r="Y33" s="419">
        <f t="shared" si="20"/>
        <v>73234.25</v>
      </c>
      <c r="Z33" s="419">
        <f t="shared" si="20"/>
        <v>78943.625</v>
      </c>
      <c r="AA33" s="419">
        <f t="shared" si="20"/>
        <v>84196.25</v>
      </c>
      <c r="AB33" s="419">
        <f t="shared" si="20"/>
        <v>89220.5</v>
      </c>
      <c r="AC33" s="419">
        <f t="shared" si="20"/>
        <v>94016.375</v>
      </c>
      <c r="AD33" s="419">
        <f t="shared" si="20"/>
        <v>98583.875</v>
      </c>
      <c r="AE33" s="419">
        <f t="shared" si="20"/>
        <v>102923</v>
      </c>
      <c r="AF33" s="419">
        <f t="shared" si="20"/>
        <v>107033.75</v>
      </c>
      <c r="AG33" s="419">
        <f t="shared" si="20"/>
        <v>968825.58333333326</v>
      </c>
      <c r="AH33" s="419">
        <f t="shared" si="20"/>
        <v>115335.51250000001</v>
      </c>
      <c r="AI33" s="419">
        <f t="shared" si="20"/>
        <v>123488.5</v>
      </c>
      <c r="AJ33" s="419">
        <f t="shared" si="20"/>
        <v>131401.69374999998</v>
      </c>
      <c r="AK33" s="419">
        <f t="shared" si="20"/>
        <v>138835.29999999999</v>
      </c>
      <c r="AL33" s="419">
        <f t="shared" si="20"/>
        <v>146029.11249999999</v>
      </c>
      <c r="AM33" s="419">
        <f t="shared" si="20"/>
        <v>152743.33750000002</v>
      </c>
      <c r="AN33" s="419">
        <f t="shared" si="20"/>
        <v>159217.76874999999</v>
      </c>
      <c r="AO33" s="419">
        <f t="shared" si="20"/>
        <v>165212.61249999999</v>
      </c>
      <c r="AP33" s="419">
        <f t="shared" si="20"/>
        <v>170967.66249999998</v>
      </c>
      <c r="AQ33" s="419">
        <f t="shared" si="20"/>
        <v>176482.91875000001</v>
      </c>
      <c r="AR33" s="419">
        <f t="shared" si="20"/>
        <v>181758.38124999998</v>
      </c>
      <c r="AS33" s="419">
        <f t="shared" si="20"/>
        <v>186794.05</v>
      </c>
      <c r="AT33" s="419">
        <f t="shared" si="20"/>
        <v>1848266.8499999999</v>
      </c>
      <c r="AU33" s="419">
        <f t="shared" si="20"/>
        <v>199702.55656249996</v>
      </c>
      <c r="AV33" s="419">
        <f t="shared" si="20"/>
        <v>209018.54375000001</v>
      </c>
      <c r="AW33" s="419">
        <f t="shared" si="20"/>
        <v>217830.96406249999</v>
      </c>
      <c r="AX33" s="419">
        <f t="shared" si="20"/>
        <v>226139.8175</v>
      </c>
      <c r="AY33" s="419">
        <f t="shared" si="20"/>
        <v>233945.1040625</v>
      </c>
      <c r="AZ33" s="419">
        <f t="shared" si="20"/>
        <v>241498.60718749999</v>
      </c>
      <c r="BA33" s="419">
        <f t="shared" si="20"/>
        <v>248548.54343749999</v>
      </c>
      <c r="BB33" s="419">
        <f t="shared" si="20"/>
        <v>255346.69624999998</v>
      </c>
      <c r="BC33" s="419">
        <f t="shared" si="20"/>
        <v>261893.06562499999</v>
      </c>
      <c r="BD33" s="419">
        <f t="shared" si="20"/>
        <v>267935.86812499998</v>
      </c>
      <c r="BE33" s="419">
        <f t="shared" si="20"/>
        <v>273726.88718750002</v>
      </c>
      <c r="BF33" s="419">
        <f t="shared" si="20"/>
        <v>279266.12281249999</v>
      </c>
      <c r="BG33" s="419">
        <f t="shared" si="20"/>
        <v>2914852.7765624993</v>
      </c>
      <c r="BH33" s="419">
        <f t="shared" si="20"/>
        <v>296928.508328125</v>
      </c>
      <c r="BI33" s="419">
        <f t="shared" si="20"/>
        <v>306974.66748437507</v>
      </c>
      <c r="BJ33" s="419">
        <f t="shared" si="20"/>
        <v>316492.08142187505</v>
      </c>
      <c r="BK33" s="419">
        <f t="shared" si="20"/>
        <v>325480.75014062494</v>
      </c>
      <c r="BL33" s="419">
        <f t="shared" si="20"/>
        <v>333940.67364062497</v>
      </c>
      <c r="BM33" s="419">
        <f t="shared" si="20"/>
        <v>342136.22453125007</v>
      </c>
      <c r="BN33" s="419">
        <f t="shared" si="20"/>
        <v>349803.03020312503</v>
      </c>
      <c r="BO33" s="419">
        <f t="shared" si="20"/>
        <v>357205.463265625</v>
      </c>
      <c r="BP33" s="419">
        <f t="shared" si="20"/>
        <v>364079.15110937506</v>
      </c>
      <c r="BQ33" s="419">
        <f t="shared" ref="BQ33:BT33" si="21">BQ25-BQ32</f>
        <v>370688.46634375001</v>
      </c>
      <c r="BR33" s="419">
        <f t="shared" si="21"/>
        <v>377033.40896874998</v>
      </c>
      <c r="BS33" s="419">
        <f t="shared" si="21"/>
        <v>383113.97898437514</v>
      </c>
      <c r="BT33" s="419">
        <f t="shared" si="21"/>
        <v>4123876.4044218753</v>
      </c>
    </row>
    <row r="34" spans="2:72" s="418" customFormat="1">
      <c r="B34" s="419" t="s">
        <v>133</v>
      </c>
      <c r="C34" s="420" t="s">
        <v>7</v>
      </c>
      <c r="D34" s="422">
        <f>'Assumptions '!E113</f>
        <v>0</v>
      </c>
      <c r="E34" s="422">
        <f>'Assumptions '!F113</f>
        <v>0</v>
      </c>
      <c r="F34" s="422">
        <f>'Assumptions '!G113</f>
        <v>0</v>
      </c>
      <c r="G34" s="422">
        <f>'Assumptions '!H113</f>
        <v>0</v>
      </c>
      <c r="H34" s="422">
        <f>'Assumptions '!I113</f>
        <v>0</v>
      </c>
      <c r="I34" s="422">
        <f>'Assumptions '!J113</f>
        <v>0</v>
      </c>
      <c r="J34" s="422">
        <f>'Assumptions '!K113</f>
        <v>0</v>
      </c>
      <c r="K34" s="422">
        <f>'Assumptions '!L113</f>
        <v>0</v>
      </c>
      <c r="L34" s="422">
        <f>'Assumptions '!M113</f>
        <v>0</v>
      </c>
      <c r="M34" s="422">
        <f>'Assumptions '!N113</f>
        <v>0</v>
      </c>
      <c r="N34" s="422">
        <f>'Assumptions '!O113</f>
        <v>0</v>
      </c>
      <c r="O34" s="422">
        <f>'Assumptions '!P113</f>
        <v>0</v>
      </c>
      <c r="P34" s="422">
        <f>'Assumptions '!Q113</f>
        <v>0</v>
      </c>
      <c r="Q34" s="422">
        <f>'Assumptions '!R113</f>
        <v>0</v>
      </c>
      <c r="R34" s="422">
        <f>'Assumptions '!S113</f>
        <v>0</v>
      </c>
      <c r="S34" s="422">
        <f>'Assumptions '!T113</f>
        <v>0</v>
      </c>
      <c r="T34" s="422">
        <f>'Assumptions '!U113</f>
        <v>0</v>
      </c>
      <c r="U34" s="422">
        <f>'Assumptions '!V113</f>
        <v>0</v>
      </c>
      <c r="V34" s="422">
        <f>'Assumptions '!W113</f>
        <v>0</v>
      </c>
      <c r="W34" s="422">
        <f>'Assumptions '!X113</f>
        <v>0</v>
      </c>
      <c r="X34" s="422">
        <f>'Assumptions '!Y113</f>
        <v>0</v>
      </c>
      <c r="Y34" s="422">
        <f>'Assumptions '!Z113</f>
        <v>0</v>
      </c>
      <c r="Z34" s="422">
        <f>'Assumptions '!AA113</f>
        <v>0</v>
      </c>
      <c r="AA34" s="422">
        <f>'Assumptions '!AB113</f>
        <v>0</v>
      </c>
      <c r="AB34" s="422">
        <f>'Assumptions '!AC113</f>
        <v>0</v>
      </c>
      <c r="AC34" s="422">
        <f>'Assumptions '!AD113</f>
        <v>0</v>
      </c>
      <c r="AD34" s="422">
        <f>'Assumptions '!AE113</f>
        <v>0</v>
      </c>
      <c r="AE34" s="422">
        <f>'Assumptions '!AF113</f>
        <v>0</v>
      </c>
      <c r="AF34" s="422">
        <f>'Assumptions '!AG113</f>
        <v>0</v>
      </c>
      <c r="AG34" s="422">
        <f>'Assumptions '!AH113</f>
        <v>0</v>
      </c>
      <c r="AH34" s="422">
        <f>'Assumptions '!AI113</f>
        <v>0</v>
      </c>
      <c r="AI34" s="422">
        <f>'Assumptions '!AJ113</f>
        <v>0</v>
      </c>
      <c r="AJ34" s="422">
        <f>'Assumptions '!AK113</f>
        <v>0</v>
      </c>
      <c r="AK34" s="422">
        <f>'Assumptions '!AL113</f>
        <v>0</v>
      </c>
      <c r="AL34" s="422">
        <f>'Assumptions '!AM113</f>
        <v>0</v>
      </c>
      <c r="AM34" s="422">
        <f>'Assumptions '!AN113</f>
        <v>0</v>
      </c>
      <c r="AN34" s="422">
        <f>'Assumptions '!AO113</f>
        <v>0</v>
      </c>
      <c r="AO34" s="422">
        <f>'Assumptions '!AP113</f>
        <v>0</v>
      </c>
      <c r="AP34" s="422">
        <f>'Assumptions '!AQ113</f>
        <v>0</v>
      </c>
      <c r="AQ34" s="422">
        <f>'Assumptions '!AR113</f>
        <v>0</v>
      </c>
      <c r="AR34" s="422">
        <f>'Assumptions '!AS113</f>
        <v>0</v>
      </c>
      <c r="AS34" s="422">
        <f>'Assumptions '!AT113</f>
        <v>0</v>
      </c>
      <c r="AT34" s="422">
        <f>'Assumptions '!AU113</f>
        <v>0</v>
      </c>
      <c r="AU34" s="422">
        <f>'Assumptions '!AV113</f>
        <v>0</v>
      </c>
      <c r="AV34" s="422">
        <f>'Assumptions '!AW113</f>
        <v>0</v>
      </c>
      <c r="AW34" s="422">
        <f>'Assumptions '!AX113</f>
        <v>0</v>
      </c>
      <c r="AX34" s="422">
        <f>'Assumptions '!AY113</f>
        <v>0</v>
      </c>
      <c r="AY34" s="422">
        <f>'Assumptions '!AZ113</f>
        <v>0</v>
      </c>
      <c r="AZ34" s="422">
        <f>'Assumptions '!BA113</f>
        <v>0</v>
      </c>
      <c r="BA34" s="422">
        <f>'Assumptions '!BB113</f>
        <v>0</v>
      </c>
      <c r="BB34" s="422">
        <f>'Assumptions '!BC113</f>
        <v>0</v>
      </c>
      <c r="BC34" s="422">
        <f>'Assumptions '!BD113</f>
        <v>0</v>
      </c>
      <c r="BD34" s="422">
        <f>'Assumptions '!BE113</f>
        <v>0</v>
      </c>
      <c r="BE34" s="422">
        <f>'Assumptions '!BF113</f>
        <v>0</v>
      </c>
      <c r="BF34" s="422">
        <f>'Assumptions '!BG113</f>
        <v>0</v>
      </c>
      <c r="BG34" s="422">
        <f>'Assumptions '!BH113</f>
        <v>0</v>
      </c>
      <c r="BH34" s="422">
        <f>'Assumptions '!BI113</f>
        <v>0</v>
      </c>
      <c r="BI34" s="422">
        <f>'Assumptions '!BJ113</f>
        <v>0</v>
      </c>
      <c r="BJ34" s="422">
        <f>'Assumptions '!BK113</f>
        <v>0</v>
      </c>
      <c r="BK34" s="422">
        <f>'Assumptions '!BL113</f>
        <v>0</v>
      </c>
      <c r="BL34" s="422">
        <f>'Assumptions '!BM113</f>
        <v>0</v>
      </c>
      <c r="BM34" s="422">
        <f>'Assumptions '!BN113</f>
        <v>0</v>
      </c>
      <c r="BN34" s="422">
        <f>'Assumptions '!BO113</f>
        <v>0</v>
      </c>
      <c r="BO34" s="422">
        <f>'Assumptions '!BP113</f>
        <v>0</v>
      </c>
      <c r="BP34" s="422">
        <f>'Assumptions '!BQ113</f>
        <v>0</v>
      </c>
      <c r="BQ34" s="422">
        <f>'Assumptions '!BR113</f>
        <v>0</v>
      </c>
      <c r="BR34" s="422">
        <f>'Assumptions '!BS113</f>
        <v>0</v>
      </c>
      <c r="BS34" s="422">
        <f>'Assumptions '!BT113</f>
        <v>0</v>
      </c>
      <c r="BT34" s="422">
        <f>'Assumptions '!BU113</f>
        <v>0</v>
      </c>
    </row>
    <row r="35" spans="2:72" ht="20.25" customHeight="1"/>
    <row r="36" spans="2:72" ht="20.25" customHeight="1"/>
    <row r="37" spans="2:72" ht="20.25" customHeight="1"/>
    <row r="38" spans="2:72" ht="20.25" customHeight="1"/>
    <row r="39" spans="2:72" ht="20.25" customHeight="1"/>
    <row r="40" spans="2:72" ht="20.25" customHeight="1"/>
    <row r="41" spans="2:72" ht="20.25" customHeight="1"/>
    <row r="42" spans="2:72" ht="20.25" customHeight="1"/>
    <row r="43" spans="2:72" ht="20.25" customHeight="1"/>
    <row r="44" spans="2:72" ht="20.25" customHeight="1"/>
    <row r="45" spans="2:72" ht="20.25" customHeight="1"/>
    <row r="46" spans="2:72" ht="20.25" customHeight="1"/>
    <row r="47" spans="2:72" ht="20.25" customHeight="1"/>
    <row r="48" spans="2:72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  <row r="60" ht="20.25" customHeight="1"/>
    <row r="61" ht="20.25" customHeight="1"/>
    <row r="62" ht="20.25" customHeight="1"/>
    <row r="63" ht="20.25" customHeight="1"/>
    <row r="64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  <row r="76" ht="20.25" customHeight="1"/>
    <row r="77" ht="20.25" customHeight="1"/>
    <row r="78" ht="20.25" customHeight="1"/>
    <row r="79" ht="20.25" customHeight="1"/>
    <row r="80" ht="20.25" customHeight="1"/>
    <row r="81" ht="20.25" customHeight="1"/>
    <row r="82" ht="20.25" customHeight="1"/>
    <row r="83" ht="20.25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20.25" customHeight="1"/>
    <row r="91" ht="20.25" customHeight="1"/>
    <row r="92" ht="20.25" customHeight="1"/>
    <row r="93" ht="20.25" customHeight="1"/>
    <row r="94" ht="20.25" customHeight="1"/>
    <row r="95" ht="20.25" customHeight="1"/>
    <row r="96" ht="20.25" customHeight="1"/>
    <row r="97" ht="20.25" customHeight="1"/>
    <row r="98" ht="20.25" customHeight="1"/>
    <row r="99" ht="20.25" customHeight="1"/>
    <row r="100" ht="20.25" customHeight="1"/>
    <row r="101" ht="20.25" customHeight="1"/>
    <row r="102" ht="20.25" customHeight="1"/>
    <row r="103" ht="20.25" customHeight="1"/>
    <row r="104" ht="20.25" customHeight="1"/>
    <row r="105" ht="20.25" customHeight="1"/>
    <row r="106" ht="20.25" customHeight="1"/>
    <row r="107" ht="20.25" customHeight="1"/>
    <row r="108" ht="20.25" customHeight="1"/>
    <row r="109" ht="20.25" customHeight="1"/>
    <row r="110" ht="20.25" customHeight="1"/>
    <row r="111" ht="20.25" customHeight="1"/>
    <row r="112" ht="20.25" customHeight="1"/>
    <row r="113" ht="20.25" customHeight="1"/>
    <row r="114" ht="20.25" customHeight="1"/>
    <row r="115" ht="20.25" customHeight="1"/>
    <row r="116" ht="20.25" customHeight="1"/>
    <row r="117" ht="20.25" customHeight="1"/>
    <row r="118" ht="20.25" customHeight="1"/>
    <row r="119" ht="20.25" customHeight="1"/>
    <row r="120" ht="20.25" customHeight="1"/>
    <row r="121" ht="20.25" customHeight="1"/>
    <row r="122" ht="20.25" customHeight="1"/>
    <row r="123" ht="20.25" customHeight="1"/>
    <row r="124" ht="20.25" customHeight="1"/>
    <row r="125" ht="20.25" customHeight="1"/>
    <row r="126" ht="20.25" customHeight="1"/>
    <row r="127" ht="20.25" customHeight="1"/>
    <row r="128" ht="20.25" customHeight="1"/>
    <row r="129" ht="20.25" customHeight="1"/>
    <row r="130" ht="20.25" customHeight="1"/>
    <row r="131" ht="20.25" customHeight="1"/>
    <row r="132" ht="20.25" customHeight="1"/>
    <row r="133" ht="20.25" customHeight="1"/>
    <row r="134" ht="20.25" customHeight="1"/>
    <row r="135" ht="20.25" customHeight="1"/>
    <row r="136" ht="20.25" customHeight="1"/>
    <row r="137" ht="20.25" customHeight="1"/>
    <row r="138" ht="20.25" customHeight="1"/>
    <row r="139" ht="20.25" customHeight="1"/>
    <row r="140" ht="20.25" customHeight="1"/>
    <row r="141" ht="20.25" customHeight="1"/>
    <row r="142" ht="20.25" customHeight="1"/>
    <row r="143" ht="20.25" customHeight="1"/>
    <row r="144" ht="20.25" customHeight="1"/>
    <row r="145" ht="20.25" customHeight="1"/>
    <row r="146" ht="20.25" customHeight="1"/>
    <row r="147" ht="20.25" customHeight="1"/>
    <row r="148" ht="20.25" customHeight="1"/>
    <row r="149" ht="20.25" customHeight="1"/>
    <row r="150" ht="20.25" customHeight="1"/>
    <row r="151" ht="20.25" customHeight="1"/>
    <row r="152" ht="20.25" customHeight="1"/>
    <row r="153" ht="20.25" customHeight="1"/>
    <row r="154" ht="20.25" customHeight="1"/>
    <row r="155" ht="20.25" customHeight="1"/>
    <row r="156" ht="20.25" customHeight="1"/>
  </sheetData>
  <hyperlinks>
    <hyperlink ref="C2" location="Index!A1" tooltip="Index" display="Index " xr:uid="{00000000-0004-0000-06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1" tint="0.14999847407452621"/>
  </sheetPr>
  <dimension ref="A1:BT200"/>
  <sheetViews>
    <sheetView showGridLines="0" zoomScale="75" zoomScaleNormal="75" workbookViewId="0">
      <pane xSplit="3" ySplit="4" topLeftCell="D33" activePane="bottomRight" state="frozen"/>
      <selection pane="topRight" activeCell="D1" sqref="D1"/>
      <selection pane="bottomLeft" activeCell="A5" sqref="A5"/>
      <selection pane="bottomRight" activeCell="C2" sqref="C2"/>
    </sheetView>
  </sheetViews>
  <sheetFormatPr defaultColWidth="9.140625" defaultRowHeight="14.25" outlineLevelCol="1"/>
  <cols>
    <col min="1" max="1" width="5.5703125" style="571" bestFit="1" customWidth="1"/>
    <col min="2" max="2" width="51.7109375" style="13" customWidth="1"/>
    <col min="3" max="3" width="25.28515625" style="16" customWidth="1"/>
    <col min="4" max="6" width="14" style="13" customWidth="1" outlineLevel="1"/>
    <col min="7" max="7" width="15.42578125" style="13" customWidth="1"/>
    <col min="8" max="10" width="14" style="13" customWidth="1" outlineLevel="1"/>
    <col min="11" max="19" width="15.42578125" style="13" customWidth="1" outlineLevel="1"/>
    <col min="20" max="20" width="15.42578125" style="13" customWidth="1"/>
    <col min="21" max="32" width="15.42578125" style="13" customWidth="1" outlineLevel="1"/>
    <col min="33" max="33" width="15.42578125" style="13" customWidth="1"/>
    <col min="34" max="45" width="15.42578125" style="13" customWidth="1" outlineLevel="1"/>
    <col min="46" max="46" width="15.42578125" style="13" customWidth="1"/>
    <col min="47" max="58" width="15.42578125" style="13" customWidth="1" outlineLevel="1"/>
    <col min="59" max="59" width="15.42578125" style="13" customWidth="1"/>
    <col min="60" max="71" width="15.42578125" style="13" customWidth="1" outlineLevel="1"/>
    <col min="72" max="72" width="15.42578125" style="13" customWidth="1"/>
    <col min="73" max="16384" width="9.140625" style="13"/>
  </cols>
  <sheetData>
    <row r="1" spans="1:72" s="1" customFormat="1">
      <c r="A1" s="102"/>
      <c r="C1" s="6"/>
      <c r="BT1" s="1" t="s">
        <v>49</v>
      </c>
    </row>
    <row r="2" spans="1:72" s="1" customFormat="1" ht="18">
      <c r="A2" s="102"/>
      <c r="B2" s="9" t="s">
        <v>12</v>
      </c>
      <c r="C2" s="8" t="s">
        <v>5</v>
      </c>
    </row>
    <row r="3" spans="1:72" s="1" customFormat="1">
      <c r="A3" s="102"/>
      <c r="B3" s="10" t="s">
        <v>4</v>
      </c>
      <c r="C3" s="6"/>
      <c r="D3" s="588">
        <v>1</v>
      </c>
      <c r="E3" s="588">
        <f>D3+1</f>
        <v>2</v>
      </c>
      <c r="F3" s="588">
        <f>E3+1</f>
        <v>3</v>
      </c>
      <c r="G3" s="590" t="s">
        <v>3</v>
      </c>
      <c r="H3" s="588">
        <f>F3+1</f>
        <v>4</v>
      </c>
      <c r="I3" s="588">
        <f>H3+1</f>
        <v>5</v>
      </c>
      <c r="J3" s="588">
        <f t="shared" ref="J3:S3" si="0">I3+1</f>
        <v>6</v>
      </c>
      <c r="K3" s="588">
        <f t="shared" si="0"/>
        <v>7</v>
      </c>
      <c r="L3" s="588">
        <f t="shared" si="0"/>
        <v>8</v>
      </c>
      <c r="M3" s="588">
        <f t="shared" si="0"/>
        <v>9</v>
      </c>
      <c r="N3" s="588">
        <f t="shared" si="0"/>
        <v>10</v>
      </c>
      <c r="O3" s="588">
        <f t="shared" si="0"/>
        <v>11</v>
      </c>
      <c r="P3" s="588">
        <f t="shared" si="0"/>
        <v>12</v>
      </c>
      <c r="Q3" s="588">
        <f t="shared" si="0"/>
        <v>13</v>
      </c>
      <c r="R3" s="588">
        <f t="shared" si="0"/>
        <v>14</v>
      </c>
      <c r="S3" s="588">
        <f t="shared" si="0"/>
        <v>15</v>
      </c>
      <c r="T3" s="589"/>
      <c r="U3" s="588">
        <f>S3+1</f>
        <v>16</v>
      </c>
      <c r="V3" s="588">
        <f>U3+1</f>
        <v>17</v>
      </c>
      <c r="W3" s="588">
        <f t="shared" ref="W3:AF3" si="1">V3+1</f>
        <v>18</v>
      </c>
      <c r="X3" s="588">
        <f t="shared" si="1"/>
        <v>19</v>
      </c>
      <c r="Y3" s="588">
        <f t="shared" si="1"/>
        <v>20</v>
      </c>
      <c r="Z3" s="588">
        <f t="shared" si="1"/>
        <v>21</v>
      </c>
      <c r="AA3" s="588">
        <f t="shared" si="1"/>
        <v>22</v>
      </c>
      <c r="AB3" s="588">
        <f t="shared" si="1"/>
        <v>23</v>
      </c>
      <c r="AC3" s="588">
        <f t="shared" si="1"/>
        <v>24</v>
      </c>
      <c r="AD3" s="588">
        <f t="shared" si="1"/>
        <v>25</v>
      </c>
      <c r="AE3" s="588">
        <f t="shared" si="1"/>
        <v>26</v>
      </c>
      <c r="AF3" s="588">
        <f t="shared" si="1"/>
        <v>27</v>
      </c>
      <c r="AG3" s="589"/>
      <c r="AH3" s="588">
        <f>AF3+1</f>
        <v>28</v>
      </c>
      <c r="AI3" s="588">
        <f>AH3+1</f>
        <v>29</v>
      </c>
      <c r="AJ3" s="588">
        <f t="shared" ref="AJ3:AS3" si="2">AI3+1</f>
        <v>30</v>
      </c>
      <c r="AK3" s="588">
        <f t="shared" si="2"/>
        <v>31</v>
      </c>
      <c r="AL3" s="588">
        <f t="shared" si="2"/>
        <v>32</v>
      </c>
      <c r="AM3" s="588">
        <f t="shared" si="2"/>
        <v>33</v>
      </c>
      <c r="AN3" s="588">
        <f t="shared" si="2"/>
        <v>34</v>
      </c>
      <c r="AO3" s="588">
        <f t="shared" si="2"/>
        <v>35</v>
      </c>
      <c r="AP3" s="588">
        <f t="shared" si="2"/>
        <v>36</v>
      </c>
      <c r="AQ3" s="588">
        <f t="shared" si="2"/>
        <v>37</v>
      </c>
      <c r="AR3" s="588">
        <f t="shared" si="2"/>
        <v>38</v>
      </c>
      <c r="AS3" s="588">
        <f t="shared" si="2"/>
        <v>39</v>
      </c>
      <c r="AT3" s="589"/>
      <c r="AU3" s="588">
        <f>AS3+1</f>
        <v>40</v>
      </c>
      <c r="AV3" s="588">
        <f>AU3+1</f>
        <v>41</v>
      </c>
      <c r="AW3" s="588">
        <f t="shared" ref="AW3:BF3" si="3">AV3+1</f>
        <v>42</v>
      </c>
      <c r="AX3" s="588">
        <f t="shared" si="3"/>
        <v>43</v>
      </c>
      <c r="AY3" s="588">
        <f t="shared" si="3"/>
        <v>44</v>
      </c>
      <c r="AZ3" s="588">
        <f t="shared" si="3"/>
        <v>45</v>
      </c>
      <c r="BA3" s="588">
        <f t="shared" si="3"/>
        <v>46</v>
      </c>
      <c r="BB3" s="588">
        <f t="shared" si="3"/>
        <v>47</v>
      </c>
      <c r="BC3" s="588">
        <f t="shared" si="3"/>
        <v>48</v>
      </c>
      <c r="BD3" s="588">
        <f t="shared" si="3"/>
        <v>49</v>
      </c>
      <c r="BE3" s="588">
        <f t="shared" si="3"/>
        <v>50</v>
      </c>
      <c r="BF3" s="588">
        <f t="shared" si="3"/>
        <v>51</v>
      </c>
      <c r="BG3" s="589"/>
      <c r="BH3" s="588">
        <f>BF3+1</f>
        <v>52</v>
      </c>
      <c r="BI3" s="588">
        <f>BH3+1</f>
        <v>53</v>
      </c>
      <c r="BJ3" s="588">
        <f t="shared" ref="BJ3:BS3" si="4">BI3+1</f>
        <v>54</v>
      </c>
      <c r="BK3" s="588">
        <f t="shared" si="4"/>
        <v>55</v>
      </c>
      <c r="BL3" s="588">
        <f t="shared" si="4"/>
        <v>56</v>
      </c>
      <c r="BM3" s="588">
        <f t="shared" si="4"/>
        <v>57</v>
      </c>
      <c r="BN3" s="588">
        <f t="shared" si="4"/>
        <v>58</v>
      </c>
      <c r="BO3" s="588">
        <f t="shared" si="4"/>
        <v>59</v>
      </c>
      <c r="BP3" s="588">
        <f t="shared" si="4"/>
        <v>60</v>
      </c>
      <c r="BQ3" s="588">
        <f t="shared" si="4"/>
        <v>61</v>
      </c>
      <c r="BR3" s="588">
        <f t="shared" si="4"/>
        <v>62</v>
      </c>
      <c r="BS3" s="588">
        <f t="shared" si="4"/>
        <v>63</v>
      </c>
      <c r="BT3" s="589"/>
    </row>
    <row r="4" spans="1:72" s="2" customFormat="1" ht="24" customHeight="1">
      <c r="A4" s="570"/>
      <c r="B4" s="3" t="s">
        <v>0</v>
      </c>
      <c r="C4" s="3" t="s">
        <v>1</v>
      </c>
      <c r="D4" s="4">
        <v>43739</v>
      </c>
      <c r="E4" s="4">
        <f>DATE(YEAR(D4),MONTH(D4)+1,DAY(D4))</f>
        <v>43770</v>
      </c>
      <c r="F4" s="4">
        <f t="shared" ref="F4:BF4" si="5">DATE(YEAR(E4),MONTH(E4)+1,DAY(E4))</f>
        <v>43800</v>
      </c>
      <c r="G4" s="97">
        <v>2019</v>
      </c>
      <c r="H4" s="4">
        <f>DATE(YEAR(F4),MONTH(F4)+1,DAY(F4))</f>
        <v>43831</v>
      </c>
      <c r="I4" s="4">
        <f t="shared" si="5"/>
        <v>43862</v>
      </c>
      <c r="J4" s="4">
        <f t="shared" si="5"/>
        <v>43891</v>
      </c>
      <c r="K4" s="4">
        <f t="shared" si="5"/>
        <v>43922</v>
      </c>
      <c r="L4" s="4">
        <f t="shared" si="5"/>
        <v>43952</v>
      </c>
      <c r="M4" s="4">
        <f t="shared" si="5"/>
        <v>43983</v>
      </c>
      <c r="N4" s="4">
        <f t="shared" si="5"/>
        <v>44013</v>
      </c>
      <c r="O4" s="4">
        <f>DATE(YEAR(N4),MONTH(N4)+1,DAY(N4))</f>
        <v>44044</v>
      </c>
      <c r="P4" s="4">
        <f t="shared" si="5"/>
        <v>44075</v>
      </c>
      <c r="Q4" s="4">
        <f t="shared" si="5"/>
        <v>44105</v>
      </c>
      <c r="R4" s="4">
        <f t="shared" si="5"/>
        <v>44136</v>
      </c>
      <c r="S4" s="4">
        <f t="shared" si="5"/>
        <v>44166</v>
      </c>
      <c r="T4" s="5">
        <v>2020</v>
      </c>
      <c r="U4" s="4">
        <f>DATE(YEAR(S4),MONTH(S4)+1,DAY(S4))</f>
        <v>44197</v>
      </c>
      <c r="V4" s="4">
        <f t="shared" si="5"/>
        <v>44228</v>
      </c>
      <c r="W4" s="4">
        <f t="shared" si="5"/>
        <v>44256</v>
      </c>
      <c r="X4" s="4">
        <f t="shared" si="5"/>
        <v>44287</v>
      </c>
      <c r="Y4" s="4">
        <f t="shared" si="5"/>
        <v>44317</v>
      </c>
      <c r="Z4" s="4">
        <f t="shared" si="5"/>
        <v>44348</v>
      </c>
      <c r="AA4" s="4">
        <f t="shared" si="5"/>
        <v>44378</v>
      </c>
      <c r="AB4" s="4">
        <f t="shared" si="5"/>
        <v>44409</v>
      </c>
      <c r="AC4" s="4">
        <f t="shared" si="5"/>
        <v>44440</v>
      </c>
      <c r="AD4" s="4">
        <f t="shared" si="5"/>
        <v>44470</v>
      </c>
      <c r="AE4" s="4">
        <f t="shared" si="5"/>
        <v>44501</v>
      </c>
      <c r="AF4" s="4">
        <f t="shared" si="5"/>
        <v>44531</v>
      </c>
      <c r="AG4" s="5">
        <v>2021</v>
      </c>
      <c r="AH4" s="4">
        <f>DATE(YEAR(AF4),MONTH(AF4)+1,DAY(AF4))</f>
        <v>44562</v>
      </c>
      <c r="AI4" s="4">
        <f t="shared" si="5"/>
        <v>44593</v>
      </c>
      <c r="AJ4" s="4">
        <f t="shared" si="5"/>
        <v>44621</v>
      </c>
      <c r="AK4" s="4">
        <f t="shared" si="5"/>
        <v>44652</v>
      </c>
      <c r="AL4" s="4">
        <f t="shared" si="5"/>
        <v>44682</v>
      </c>
      <c r="AM4" s="4">
        <f t="shared" si="5"/>
        <v>44713</v>
      </c>
      <c r="AN4" s="4">
        <f t="shared" si="5"/>
        <v>44743</v>
      </c>
      <c r="AO4" s="4">
        <f t="shared" si="5"/>
        <v>44774</v>
      </c>
      <c r="AP4" s="4">
        <f t="shared" si="5"/>
        <v>44805</v>
      </c>
      <c r="AQ4" s="4">
        <f t="shared" si="5"/>
        <v>44835</v>
      </c>
      <c r="AR4" s="4">
        <f t="shared" si="5"/>
        <v>44866</v>
      </c>
      <c r="AS4" s="4">
        <f t="shared" si="5"/>
        <v>44896</v>
      </c>
      <c r="AT4" s="5">
        <v>2022</v>
      </c>
      <c r="AU4" s="4">
        <f>DATE(YEAR(AS4),MONTH(AS4)+1,DAY(AS4))</f>
        <v>44927</v>
      </c>
      <c r="AV4" s="4">
        <f t="shared" si="5"/>
        <v>44958</v>
      </c>
      <c r="AW4" s="4">
        <f t="shared" si="5"/>
        <v>44986</v>
      </c>
      <c r="AX4" s="4">
        <f t="shared" si="5"/>
        <v>45017</v>
      </c>
      <c r="AY4" s="4">
        <f t="shared" si="5"/>
        <v>45047</v>
      </c>
      <c r="AZ4" s="4">
        <f t="shared" si="5"/>
        <v>45078</v>
      </c>
      <c r="BA4" s="4">
        <f t="shared" si="5"/>
        <v>45108</v>
      </c>
      <c r="BB4" s="4">
        <f t="shared" si="5"/>
        <v>45139</v>
      </c>
      <c r="BC4" s="4">
        <f t="shared" si="5"/>
        <v>45170</v>
      </c>
      <c r="BD4" s="4">
        <f t="shared" si="5"/>
        <v>45200</v>
      </c>
      <c r="BE4" s="4">
        <f t="shared" si="5"/>
        <v>45231</v>
      </c>
      <c r="BF4" s="4">
        <f t="shared" si="5"/>
        <v>45261</v>
      </c>
      <c r="BG4" s="5">
        <v>2023</v>
      </c>
      <c r="BH4" s="4">
        <f>DATE(YEAR(BF4),MONTH(BF4)+1,DAY(BF4))</f>
        <v>45292</v>
      </c>
      <c r="BI4" s="4">
        <f t="shared" ref="BI4:BS4" si="6">DATE(YEAR(BH4),MONTH(BH4)+1,DAY(BH4))</f>
        <v>45323</v>
      </c>
      <c r="BJ4" s="4">
        <f t="shared" si="6"/>
        <v>45352</v>
      </c>
      <c r="BK4" s="4">
        <f t="shared" si="6"/>
        <v>45383</v>
      </c>
      <c r="BL4" s="4">
        <f t="shared" si="6"/>
        <v>45413</v>
      </c>
      <c r="BM4" s="4">
        <f t="shared" si="6"/>
        <v>45444</v>
      </c>
      <c r="BN4" s="4">
        <f t="shared" si="6"/>
        <v>45474</v>
      </c>
      <c r="BO4" s="4">
        <f t="shared" si="6"/>
        <v>45505</v>
      </c>
      <c r="BP4" s="4">
        <f t="shared" si="6"/>
        <v>45536</v>
      </c>
      <c r="BQ4" s="4">
        <f t="shared" si="6"/>
        <v>45566</v>
      </c>
      <c r="BR4" s="4">
        <f t="shared" si="6"/>
        <v>45597</v>
      </c>
      <c r="BS4" s="4">
        <f t="shared" si="6"/>
        <v>45627</v>
      </c>
      <c r="BT4" s="5">
        <v>2024</v>
      </c>
    </row>
    <row r="5" spans="1:72" ht="23.25" customHeight="1">
      <c r="B5" s="14" t="s">
        <v>16</v>
      </c>
      <c r="G5" s="71"/>
      <c r="T5" s="71"/>
      <c r="AG5" s="71"/>
      <c r="AT5" s="71"/>
      <c r="BG5" s="71"/>
      <c r="BT5" s="71"/>
    </row>
    <row r="6" spans="1:72" ht="20.25" customHeight="1">
      <c r="A6" s="584" t="s">
        <v>10</v>
      </c>
      <c r="B6" s="15" t="s">
        <v>25</v>
      </c>
      <c r="G6" s="71"/>
      <c r="T6" s="71"/>
      <c r="AG6" s="71"/>
      <c r="AT6" s="71"/>
      <c r="BG6" s="71"/>
      <c r="BT6" s="71"/>
    </row>
    <row r="7" spans="1:72" ht="20.25" customHeight="1">
      <c r="B7" s="24" t="s">
        <v>17</v>
      </c>
      <c r="C7" s="25" t="s">
        <v>8</v>
      </c>
      <c r="D7" s="52">
        <f>'Assumptions '!E31</f>
        <v>800</v>
      </c>
      <c r="E7" s="52">
        <f>'Assumptions '!F31</f>
        <v>800</v>
      </c>
      <c r="F7" s="52">
        <f>'Assumptions '!G31</f>
        <v>800</v>
      </c>
      <c r="G7" s="84">
        <f>'Assumptions '!H31</f>
        <v>2400</v>
      </c>
      <c r="H7" s="52">
        <f>'Assumptions '!I31</f>
        <v>800</v>
      </c>
      <c r="I7" s="52">
        <f>'Assumptions '!J31</f>
        <v>800</v>
      </c>
      <c r="J7" s="52">
        <f>'Assumptions '!K31</f>
        <v>800</v>
      </c>
      <c r="K7" s="52">
        <f>'Assumptions '!L31</f>
        <v>800</v>
      </c>
      <c r="L7" s="52">
        <f>'Assumptions '!M31</f>
        <v>800</v>
      </c>
      <c r="M7" s="52">
        <f>'Assumptions '!N31</f>
        <v>800</v>
      </c>
      <c r="N7" s="52">
        <f>'Assumptions '!O31</f>
        <v>800</v>
      </c>
      <c r="O7" s="52">
        <f>'Assumptions '!P31</f>
        <v>800</v>
      </c>
      <c r="P7" s="52">
        <f>'Assumptions '!Q31</f>
        <v>800</v>
      </c>
      <c r="Q7" s="52">
        <f>'Assumptions '!R31</f>
        <v>800</v>
      </c>
      <c r="R7" s="52">
        <f>'Assumptions '!S31</f>
        <v>800</v>
      </c>
      <c r="S7" s="52">
        <f>'Assumptions '!T31</f>
        <v>800</v>
      </c>
      <c r="T7" s="84">
        <f>'Assumptions '!U31</f>
        <v>9600</v>
      </c>
      <c r="U7" s="52">
        <f>'Assumptions '!V31</f>
        <v>840</v>
      </c>
      <c r="V7" s="52">
        <f>'Assumptions '!W31</f>
        <v>840</v>
      </c>
      <c r="W7" s="52">
        <f>'Assumptions '!X31</f>
        <v>840</v>
      </c>
      <c r="X7" s="52">
        <f>'Assumptions '!Y31</f>
        <v>840</v>
      </c>
      <c r="Y7" s="52">
        <f>'Assumptions '!Z31</f>
        <v>840</v>
      </c>
      <c r="Z7" s="52">
        <f>'Assumptions '!AA31</f>
        <v>840</v>
      </c>
      <c r="AA7" s="52">
        <f>'Assumptions '!AB31</f>
        <v>840</v>
      </c>
      <c r="AB7" s="52">
        <f>'Assumptions '!AC31</f>
        <v>840</v>
      </c>
      <c r="AC7" s="52">
        <f>'Assumptions '!AD31</f>
        <v>840</v>
      </c>
      <c r="AD7" s="52">
        <f>'Assumptions '!AE31</f>
        <v>840</v>
      </c>
      <c r="AE7" s="52">
        <f>'Assumptions '!AF31</f>
        <v>840</v>
      </c>
      <c r="AF7" s="52">
        <f>'Assumptions '!AG31</f>
        <v>840</v>
      </c>
      <c r="AG7" s="84">
        <f>'Assumptions '!AH31</f>
        <v>10080</v>
      </c>
      <c r="AH7" s="52">
        <f>'Assumptions '!AI31</f>
        <v>882</v>
      </c>
      <c r="AI7" s="52">
        <f>'Assumptions '!AJ31</f>
        <v>882</v>
      </c>
      <c r="AJ7" s="52">
        <f>'Assumptions '!AK31</f>
        <v>882</v>
      </c>
      <c r="AK7" s="52">
        <f>'Assumptions '!AL31</f>
        <v>882</v>
      </c>
      <c r="AL7" s="52">
        <f>'Assumptions '!AM31</f>
        <v>882</v>
      </c>
      <c r="AM7" s="52">
        <f>'Assumptions '!AN31</f>
        <v>882</v>
      </c>
      <c r="AN7" s="52">
        <f>'Assumptions '!AO31</f>
        <v>882</v>
      </c>
      <c r="AO7" s="52">
        <f>'Assumptions '!AP31</f>
        <v>882</v>
      </c>
      <c r="AP7" s="52">
        <f>'Assumptions '!AQ31</f>
        <v>882</v>
      </c>
      <c r="AQ7" s="52">
        <f>'Assumptions '!AR31</f>
        <v>882</v>
      </c>
      <c r="AR7" s="52">
        <f>'Assumptions '!AS31</f>
        <v>882</v>
      </c>
      <c r="AS7" s="52">
        <f>'Assumptions '!AT31</f>
        <v>882</v>
      </c>
      <c r="AT7" s="84">
        <f>'Assumptions '!AU31</f>
        <v>10584</v>
      </c>
      <c r="AU7" s="52">
        <f>'Assumptions '!AV31</f>
        <v>926.1</v>
      </c>
      <c r="AV7" s="52">
        <f>'Assumptions '!AW31</f>
        <v>926.1</v>
      </c>
      <c r="AW7" s="52">
        <f>'Assumptions '!AX31</f>
        <v>926.1</v>
      </c>
      <c r="AX7" s="52">
        <f>'Assumptions '!AY31</f>
        <v>926.1</v>
      </c>
      <c r="AY7" s="52">
        <f>'Assumptions '!AZ31</f>
        <v>926.1</v>
      </c>
      <c r="AZ7" s="52">
        <f>'Assumptions '!BA31</f>
        <v>926.1</v>
      </c>
      <c r="BA7" s="52">
        <f>'Assumptions '!BB31</f>
        <v>926.1</v>
      </c>
      <c r="BB7" s="52">
        <f>'Assumptions '!BC31</f>
        <v>926.1</v>
      </c>
      <c r="BC7" s="52">
        <f>'Assumptions '!BD31</f>
        <v>926.1</v>
      </c>
      <c r="BD7" s="52">
        <f>'Assumptions '!BE31</f>
        <v>926.1</v>
      </c>
      <c r="BE7" s="52">
        <f>'Assumptions '!BF31</f>
        <v>926.1</v>
      </c>
      <c r="BF7" s="52">
        <f>'Assumptions '!BG31</f>
        <v>926.1</v>
      </c>
      <c r="BG7" s="84">
        <f>'Assumptions '!BH31</f>
        <v>11113.2</v>
      </c>
      <c r="BH7" s="52">
        <f>'Assumptions '!BI31</f>
        <v>972.40500000000009</v>
      </c>
      <c r="BI7" s="52">
        <f>'Assumptions '!BJ31</f>
        <v>972.40500000000009</v>
      </c>
      <c r="BJ7" s="52">
        <f>'Assumptions '!BK31</f>
        <v>972.40500000000009</v>
      </c>
      <c r="BK7" s="52">
        <f>'Assumptions '!BL31</f>
        <v>972.40500000000009</v>
      </c>
      <c r="BL7" s="52">
        <f>'Assumptions '!BM31</f>
        <v>972.40500000000009</v>
      </c>
      <c r="BM7" s="52">
        <f>'Assumptions '!BN31</f>
        <v>972.40500000000009</v>
      </c>
      <c r="BN7" s="52">
        <f>'Assumptions '!BO31</f>
        <v>972.40500000000009</v>
      </c>
      <c r="BO7" s="52">
        <f>'Assumptions '!BP31</f>
        <v>972.40500000000009</v>
      </c>
      <c r="BP7" s="52">
        <f>'Assumptions '!BQ31</f>
        <v>972.40500000000009</v>
      </c>
      <c r="BQ7" s="52">
        <f>'Assumptions '!BR31</f>
        <v>972.40500000000009</v>
      </c>
      <c r="BR7" s="52">
        <f>'Assumptions '!BS31</f>
        <v>972.40500000000009</v>
      </c>
      <c r="BS7" s="52">
        <f>'Assumptions '!BT31</f>
        <v>972.40500000000009</v>
      </c>
      <c r="BT7" s="84">
        <f>'Assumptions '!BU31</f>
        <v>11668.86</v>
      </c>
    </row>
    <row r="8" spans="1:72">
      <c r="B8" s="26" t="s">
        <v>26</v>
      </c>
      <c r="C8" s="27" t="s">
        <v>8</v>
      </c>
      <c r="D8" s="26">
        <f>SUM(D7)</f>
        <v>800</v>
      </c>
      <c r="E8" s="26">
        <f t="shared" ref="E8:BP8" si="7">SUM(E7)</f>
        <v>800</v>
      </c>
      <c r="F8" s="26">
        <f t="shared" si="7"/>
        <v>800</v>
      </c>
      <c r="G8" s="75">
        <f t="shared" si="7"/>
        <v>2400</v>
      </c>
      <c r="H8" s="26">
        <f t="shared" si="7"/>
        <v>800</v>
      </c>
      <c r="I8" s="26">
        <f t="shared" si="7"/>
        <v>800</v>
      </c>
      <c r="J8" s="26">
        <f t="shared" si="7"/>
        <v>800</v>
      </c>
      <c r="K8" s="26">
        <f t="shared" si="7"/>
        <v>800</v>
      </c>
      <c r="L8" s="26">
        <f t="shared" si="7"/>
        <v>800</v>
      </c>
      <c r="M8" s="26">
        <f t="shared" si="7"/>
        <v>800</v>
      </c>
      <c r="N8" s="26">
        <f t="shared" si="7"/>
        <v>800</v>
      </c>
      <c r="O8" s="26">
        <f t="shared" si="7"/>
        <v>800</v>
      </c>
      <c r="P8" s="26">
        <f t="shared" si="7"/>
        <v>800</v>
      </c>
      <c r="Q8" s="26">
        <f t="shared" si="7"/>
        <v>800</v>
      </c>
      <c r="R8" s="26">
        <f t="shared" si="7"/>
        <v>800</v>
      </c>
      <c r="S8" s="26">
        <f t="shared" si="7"/>
        <v>800</v>
      </c>
      <c r="T8" s="75">
        <f t="shared" si="7"/>
        <v>9600</v>
      </c>
      <c r="U8" s="26">
        <f t="shared" si="7"/>
        <v>840</v>
      </c>
      <c r="V8" s="26">
        <f t="shared" si="7"/>
        <v>840</v>
      </c>
      <c r="W8" s="26">
        <f t="shared" si="7"/>
        <v>840</v>
      </c>
      <c r="X8" s="26">
        <f t="shared" si="7"/>
        <v>840</v>
      </c>
      <c r="Y8" s="26">
        <f t="shared" si="7"/>
        <v>840</v>
      </c>
      <c r="Z8" s="26">
        <f t="shared" si="7"/>
        <v>840</v>
      </c>
      <c r="AA8" s="26">
        <f t="shared" si="7"/>
        <v>840</v>
      </c>
      <c r="AB8" s="26">
        <f t="shared" si="7"/>
        <v>840</v>
      </c>
      <c r="AC8" s="26">
        <f t="shared" si="7"/>
        <v>840</v>
      </c>
      <c r="AD8" s="26">
        <f t="shared" si="7"/>
        <v>840</v>
      </c>
      <c r="AE8" s="26">
        <f t="shared" si="7"/>
        <v>840</v>
      </c>
      <c r="AF8" s="26">
        <f t="shared" si="7"/>
        <v>840</v>
      </c>
      <c r="AG8" s="75">
        <f t="shared" si="7"/>
        <v>10080</v>
      </c>
      <c r="AH8" s="26">
        <f t="shared" si="7"/>
        <v>882</v>
      </c>
      <c r="AI8" s="26">
        <f t="shared" si="7"/>
        <v>882</v>
      </c>
      <c r="AJ8" s="26">
        <f t="shared" si="7"/>
        <v>882</v>
      </c>
      <c r="AK8" s="26">
        <f t="shared" si="7"/>
        <v>882</v>
      </c>
      <c r="AL8" s="26">
        <f t="shared" si="7"/>
        <v>882</v>
      </c>
      <c r="AM8" s="26">
        <f t="shared" si="7"/>
        <v>882</v>
      </c>
      <c r="AN8" s="26">
        <f t="shared" si="7"/>
        <v>882</v>
      </c>
      <c r="AO8" s="26">
        <f t="shared" si="7"/>
        <v>882</v>
      </c>
      <c r="AP8" s="26">
        <f t="shared" si="7"/>
        <v>882</v>
      </c>
      <c r="AQ8" s="26">
        <f t="shared" si="7"/>
        <v>882</v>
      </c>
      <c r="AR8" s="26">
        <f t="shared" si="7"/>
        <v>882</v>
      </c>
      <c r="AS8" s="26">
        <f t="shared" si="7"/>
        <v>882</v>
      </c>
      <c r="AT8" s="75">
        <f t="shared" si="7"/>
        <v>10584</v>
      </c>
      <c r="AU8" s="26">
        <f t="shared" si="7"/>
        <v>926.1</v>
      </c>
      <c r="AV8" s="26">
        <f t="shared" si="7"/>
        <v>926.1</v>
      </c>
      <c r="AW8" s="26">
        <f t="shared" si="7"/>
        <v>926.1</v>
      </c>
      <c r="AX8" s="26">
        <f t="shared" si="7"/>
        <v>926.1</v>
      </c>
      <c r="AY8" s="26">
        <f t="shared" si="7"/>
        <v>926.1</v>
      </c>
      <c r="AZ8" s="26">
        <f t="shared" si="7"/>
        <v>926.1</v>
      </c>
      <c r="BA8" s="26">
        <f t="shared" si="7"/>
        <v>926.1</v>
      </c>
      <c r="BB8" s="26">
        <f t="shared" si="7"/>
        <v>926.1</v>
      </c>
      <c r="BC8" s="26">
        <f t="shared" si="7"/>
        <v>926.1</v>
      </c>
      <c r="BD8" s="26">
        <f t="shared" si="7"/>
        <v>926.1</v>
      </c>
      <c r="BE8" s="26">
        <f t="shared" si="7"/>
        <v>926.1</v>
      </c>
      <c r="BF8" s="26">
        <f t="shared" si="7"/>
        <v>926.1</v>
      </c>
      <c r="BG8" s="75">
        <f t="shared" si="7"/>
        <v>11113.2</v>
      </c>
      <c r="BH8" s="26">
        <f t="shared" si="7"/>
        <v>972.40500000000009</v>
      </c>
      <c r="BI8" s="26">
        <f t="shared" si="7"/>
        <v>972.40500000000009</v>
      </c>
      <c r="BJ8" s="26">
        <f t="shared" si="7"/>
        <v>972.40500000000009</v>
      </c>
      <c r="BK8" s="26">
        <f t="shared" si="7"/>
        <v>972.40500000000009</v>
      </c>
      <c r="BL8" s="26">
        <f t="shared" si="7"/>
        <v>972.40500000000009</v>
      </c>
      <c r="BM8" s="26">
        <f t="shared" si="7"/>
        <v>972.40500000000009</v>
      </c>
      <c r="BN8" s="26">
        <f t="shared" si="7"/>
        <v>972.40500000000009</v>
      </c>
      <c r="BO8" s="26">
        <f t="shared" si="7"/>
        <v>972.40500000000009</v>
      </c>
      <c r="BP8" s="26">
        <f t="shared" si="7"/>
        <v>972.40500000000009</v>
      </c>
      <c r="BQ8" s="26">
        <f t="shared" ref="BQ8:BT8" si="8">SUM(BQ7)</f>
        <v>972.40500000000009</v>
      </c>
      <c r="BR8" s="26">
        <f t="shared" si="8"/>
        <v>972.40500000000009</v>
      </c>
      <c r="BS8" s="26">
        <f t="shared" si="8"/>
        <v>972.40500000000009</v>
      </c>
      <c r="BT8" s="75">
        <f t="shared" si="8"/>
        <v>11668.86</v>
      </c>
    </row>
    <row r="9" spans="1:72" ht="20.25" customHeight="1">
      <c r="G9" s="71"/>
      <c r="T9" s="71"/>
      <c r="AG9" s="71"/>
      <c r="AT9" s="71"/>
      <c r="BG9" s="71"/>
      <c r="BT9" s="71"/>
    </row>
    <row r="10" spans="1:72" ht="20.25" customHeight="1">
      <c r="A10" s="584" t="s">
        <v>11</v>
      </c>
      <c r="B10" s="11" t="s">
        <v>21</v>
      </c>
      <c r="C10" s="17" t="s">
        <v>7</v>
      </c>
      <c r="D10" s="42">
        <f>'Assumptions '!E35</f>
        <v>0.03</v>
      </c>
      <c r="E10" s="42">
        <f>'Assumptions '!F35</f>
        <v>0.03</v>
      </c>
      <c r="F10" s="42">
        <f>'Assumptions '!G35</f>
        <v>0.03</v>
      </c>
      <c r="G10" s="79">
        <f>'Assumptions '!H35</f>
        <v>0.03</v>
      </c>
      <c r="H10" s="42">
        <f>'Assumptions '!I35</f>
        <v>0.03</v>
      </c>
      <c r="I10" s="42">
        <f>'Assumptions '!J35</f>
        <v>0.03</v>
      </c>
      <c r="J10" s="42">
        <f>'Assumptions '!K35</f>
        <v>0.03</v>
      </c>
      <c r="K10" s="42">
        <f>'Assumptions '!L35</f>
        <v>0.03</v>
      </c>
      <c r="L10" s="42">
        <f>'Assumptions '!M35</f>
        <v>0.03</v>
      </c>
      <c r="M10" s="42">
        <f>'Assumptions '!N35</f>
        <v>0.03</v>
      </c>
      <c r="N10" s="42">
        <f>'Assumptions '!O35</f>
        <v>0.03</v>
      </c>
      <c r="O10" s="42">
        <f>'Assumptions '!P35</f>
        <v>0.03</v>
      </c>
      <c r="P10" s="42">
        <f>'Assumptions '!Q35</f>
        <v>0.03</v>
      </c>
      <c r="Q10" s="42">
        <f>'Assumptions '!R35</f>
        <v>0.03</v>
      </c>
      <c r="R10" s="42">
        <f>'Assumptions '!S35</f>
        <v>0.03</v>
      </c>
      <c r="S10" s="42">
        <f>'Assumptions '!T35</f>
        <v>0.03</v>
      </c>
      <c r="T10" s="79">
        <f>'Assumptions '!U35</f>
        <v>0.03</v>
      </c>
      <c r="U10" s="42">
        <f>'Assumptions '!V35</f>
        <v>0.03</v>
      </c>
      <c r="V10" s="42">
        <f>'Assumptions '!W35</f>
        <v>0.03</v>
      </c>
      <c r="W10" s="42">
        <f>'Assumptions '!X35</f>
        <v>0.03</v>
      </c>
      <c r="X10" s="42">
        <f>'Assumptions '!Y35</f>
        <v>0.03</v>
      </c>
      <c r="Y10" s="42">
        <f>'Assumptions '!Z35</f>
        <v>0.03</v>
      </c>
      <c r="Z10" s="42">
        <f>'Assumptions '!AA35</f>
        <v>0.03</v>
      </c>
      <c r="AA10" s="42">
        <f>'Assumptions '!AB35</f>
        <v>0.03</v>
      </c>
      <c r="AB10" s="42">
        <f>'Assumptions '!AC35</f>
        <v>0.03</v>
      </c>
      <c r="AC10" s="42">
        <f>'Assumptions '!AD35</f>
        <v>0.03</v>
      </c>
      <c r="AD10" s="42">
        <f>'Assumptions '!AE35</f>
        <v>0.03</v>
      </c>
      <c r="AE10" s="42">
        <f>'Assumptions '!AF35</f>
        <v>0.03</v>
      </c>
      <c r="AF10" s="42">
        <f>'Assumptions '!AG35</f>
        <v>0.03</v>
      </c>
      <c r="AG10" s="79">
        <f>'Assumptions '!AH35</f>
        <v>0.03</v>
      </c>
      <c r="AH10" s="42">
        <f>'Assumptions '!AI35</f>
        <v>0.03</v>
      </c>
      <c r="AI10" s="42">
        <f>'Assumptions '!AJ35</f>
        <v>0.03</v>
      </c>
      <c r="AJ10" s="42">
        <f>'Assumptions '!AK35</f>
        <v>0.03</v>
      </c>
      <c r="AK10" s="42">
        <f>'Assumptions '!AL35</f>
        <v>0.03</v>
      </c>
      <c r="AL10" s="42">
        <f>'Assumptions '!AM35</f>
        <v>0.03</v>
      </c>
      <c r="AM10" s="42">
        <f>'Assumptions '!AN35</f>
        <v>0.03</v>
      </c>
      <c r="AN10" s="42">
        <f>'Assumptions '!AO35</f>
        <v>0.03</v>
      </c>
      <c r="AO10" s="42">
        <f>'Assumptions '!AP35</f>
        <v>0.03</v>
      </c>
      <c r="AP10" s="42">
        <f>'Assumptions '!AQ35</f>
        <v>0.03</v>
      </c>
      <c r="AQ10" s="42">
        <f>'Assumptions '!AR35</f>
        <v>0.03</v>
      </c>
      <c r="AR10" s="42">
        <f>'Assumptions '!AS35</f>
        <v>0.03</v>
      </c>
      <c r="AS10" s="42">
        <f>'Assumptions '!AT35</f>
        <v>0.03</v>
      </c>
      <c r="AT10" s="79">
        <f>'Assumptions '!AU35</f>
        <v>0.03</v>
      </c>
      <c r="AU10" s="42">
        <f>'Assumptions '!AV35</f>
        <v>0.03</v>
      </c>
      <c r="AV10" s="42">
        <f>'Assumptions '!AW35</f>
        <v>0.03</v>
      </c>
      <c r="AW10" s="42">
        <f>'Assumptions '!AX35</f>
        <v>0.03</v>
      </c>
      <c r="AX10" s="42">
        <f>'Assumptions '!AY35</f>
        <v>0.03</v>
      </c>
      <c r="AY10" s="42">
        <f>'Assumptions '!AZ35</f>
        <v>0.03</v>
      </c>
      <c r="AZ10" s="42">
        <f>'Assumptions '!BA35</f>
        <v>0.03</v>
      </c>
      <c r="BA10" s="42">
        <f>'Assumptions '!BB35</f>
        <v>0.03</v>
      </c>
      <c r="BB10" s="42">
        <f>'Assumptions '!BC35</f>
        <v>0.03</v>
      </c>
      <c r="BC10" s="42">
        <f>'Assumptions '!BD35</f>
        <v>0.03</v>
      </c>
      <c r="BD10" s="42">
        <f>'Assumptions '!BE35</f>
        <v>0.03</v>
      </c>
      <c r="BE10" s="42">
        <f>'Assumptions '!BF35</f>
        <v>0.03</v>
      </c>
      <c r="BF10" s="42">
        <f>'Assumptions '!BG35</f>
        <v>0.03</v>
      </c>
      <c r="BG10" s="79">
        <f>'Assumptions '!BH35</f>
        <v>0.03</v>
      </c>
      <c r="BH10" s="42">
        <f>'Assumptions '!BI35</f>
        <v>0.03</v>
      </c>
      <c r="BI10" s="42">
        <f>'Assumptions '!BJ35</f>
        <v>0.03</v>
      </c>
      <c r="BJ10" s="42">
        <f>'Assumptions '!BK35</f>
        <v>0.03</v>
      </c>
      <c r="BK10" s="42">
        <f>'Assumptions '!BL35</f>
        <v>0.03</v>
      </c>
      <c r="BL10" s="42">
        <f>'Assumptions '!BM35</f>
        <v>0.03</v>
      </c>
      <c r="BM10" s="42">
        <f>'Assumptions '!BN35</f>
        <v>0.03</v>
      </c>
      <c r="BN10" s="42">
        <f>'Assumptions '!BO35</f>
        <v>0.03</v>
      </c>
      <c r="BO10" s="42">
        <f>'Assumptions '!BP35</f>
        <v>0.03</v>
      </c>
      <c r="BP10" s="42">
        <f>'Assumptions '!BQ35</f>
        <v>0.03</v>
      </c>
      <c r="BQ10" s="42">
        <f>'Assumptions '!BR35</f>
        <v>0.03</v>
      </c>
      <c r="BR10" s="42">
        <f>'Assumptions '!BS35</f>
        <v>0.03</v>
      </c>
      <c r="BS10" s="42">
        <f>'Assumptions '!BT35</f>
        <v>0.03</v>
      </c>
      <c r="BT10" s="79">
        <f>'Assumptions '!BU35</f>
        <v>0.03</v>
      </c>
    </row>
    <row r="11" spans="1:72" s="15" customFormat="1" ht="18" customHeight="1">
      <c r="A11" s="584"/>
      <c r="B11" s="26" t="s">
        <v>27</v>
      </c>
      <c r="C11" s="27" t="s">
        <v>8</v>
      </c>
      <c r="D11" s="26">
        <f t="shared" ref="D11:AI11" si="9">D10*D91</f>
        <v>375</v>
      </c>
      <c r="E11" s="26">
        <f t="shared" si="9"/>
        <v>660</v>
      </c>
      <c r="F11" s="26">
        <f t="shared" si="9"/>
        <v>1012.5</v>
      </c>
      <c r="G11" s="75">
        <f t="shared" si="9"/>
        <v>2047.5</v>
      </c>
      <c r="H11" s="26">
        <f t="shared" si="9"/>
        <v>1925</v>
      </c>
      <c r="I11" s="26">
        <f t="shared" si="9"/>
        <v>2172.5</v>
      </c>
      <c r="J11" s="26">
        <f t="shared" si="9"/>
        <v>2480</v>
      </c>
      <c r="K11" s="26">
        <f t="shared" si="9"/>
        <v>2772.5</v>
      </c>
      <c r="L11" s="26">
        <f t="shared" si="9"/>
        <v>3050</v>
      </c>
      <c r="M11" s="26">
        <f t="shared" si="9"/>
        <v>3312.5</v>
      </c>
      <c r="N11" s="26">
        <f t="shared" si="9"/>
        <v>3635</v>
      </c>
      <c r="O11" s="26">
        <f t="shared" si="9"/>
        <v>3942.5000000000005</v>
      </c>
      <c r="P11" s="26">
        <f t="shared" si="9"/>
        <v>4235</v>
      </c>
      <c r="Q11" s="26">
        <f t="shared" si="9"/>
        <v>4512.5</v>
      </c>
      <c r="R11" s="26">
        <f t="shared" si="9"/>
        <v>4775</v>
      </c>
      <c r="S11" s="26">
        <f t="shared" si="9"/>
        <v>5022.5</v>
      </c>
      <c r="T11" s="75">
        <f t="shared" si="9"/>
        <v>41835.000000000007</v>
      </c>
      <c r="U11" s="26">
        <f t="shared" si="9"/>
        <v>5591.25</v>
      </c>
      <c r="V11" s="26">
        <f t="shared" si="9"/>
        <v>5827.5</v>
      </c>
      <c r="W11" s="26">
        <f t="shared" si="9"/>
        <v>6055.875</v>
      </c>
      <c r="X11" s="26">
        <f t="shared" si="9"/>
        <v>6268.5</v>
      </c>
      <c r="Y11" s="26">
        <f t="shared" si="9"/>
        <v>6473.25</v>
      </c>
      <c r="Z11" s="26">
        <f t="shared" si="9"/>
        <v>6670.125</v>
      </c>
      <c r="AA11" s="26">
        <f t="shared" si="9"/>
        <v>6851.25</v>
      </c>
      <c r="AB11" s="26">
        <f t="shared" si="9"/>
        <v>7024.5</v>
      </c>
      <c r="AC11" s="26">
        <f t="shared" si="9"/>
        <v>7189.875</v>
      </c>
      <c r="AD11" s="26">
        <f t="shared" si="9"/>
        <v>7347.375</v>
      </c>
      <c r="AE11" s="26">
        <f t="shared" si="9"/>
        <v>7497</v>
      </c>
      <c r="AF11" s="26">
        <f t="shared" si="9"/>
        <v>7638.75</v>
      </c>
      <c r="AG11" s="75">
        <f t="shared" si="9"/>
        <v>80435.25</v>
      </c>
      <c r="AH11" s="26">
        <f t="shared" si="9"/>
        <v>8318.3624999999993</v>
      </c>
      <c r="AI11" s="26">
        <f t="shared" si="9"/>
        <v>8599.5</v>
      </c>
      <c r="AJ11" s="26">
        <f t="shared" ref="AJ11:BO11" si="10">AJ10*AJ91</f>
        <v>8872.3687499999996</v>
      </c>
      <c r="AK11" s="26">
        <f t="shared" si="10"/>
        <v>9128.6999999999989</v>
      </c>
      <c r="AL11" s="26">
        <f t="shared" si="10"/>
        <v>9376.7624999999989</v>
      </c>
      <c r="AM11" s="26">
        <f t="shared" si="10"/>
        <v>9608.2875000000004</v>
      </c>
      <c r="AN11" s="26">
        <f t="shared" si="10"/>
        <v>9831.5437499999989</v>
      </c>
      <c r="AO11" s="26">
        <f t="shared" si="10"/>
        <v>10038.262499999999</v>
      </c>
      <c r="AP11" s="26">
        <f t="shared" si="10"/>
        <v>10236.7125</v>
      </c>
      <c r="AQ11" s="26">
        <f t="shared" si="10"/>
        <v>10426.893749999999</v>
      </c>
      <c r="AR11" s="26">
        <f t="shared" si="10"/>
        <v>10608.80625</v>
      </c>
      <c r="AS11" s="26">
        <f t="shared" si="10"/>
        <v>10782.449999999999</v>
      </c>
      <c r="AT11" s="75">
        <f t="shared" si="10"/>
        <v>115828.65</v>
      </c>
      <c r="AU11" s="26">
        <f t="shared" si="10"/>
        <v>11660.1778125</v>
      </c>
      <c r="AV11" s="26">
        <f t="shared" si="10"/>
        <v>11981.418749999999</v>
      </c>
      <c r="AW11" s="26">
        <f t="shared" si="10"/>
        <v>12285.2953125</v>
      </c>
      <c r="AX11" s="26">
        <f t="shared" si="10"/>
        <v>12571.807499999999</v>
      </c>
      <c r="AY11" s="26">
        <f t="shared" si="10"/>
        <v>12840.9553125</v>
      </c>
      <c r="AZ11" s="26">
        <f t="shared" si="10"/>
        <v>13101.420937499999</v>
      </c>
      <c r="BA11" s="26">
        <f t="shared" si="10"/>
        <v>13344.522187499999</v>
      </c>
      <c r="BB11" s="26">
        <f t="shared" si="10"/>
        <v>13578.94125</v>
      </c>
      <c r="BC11" s="26">
        <f t="shared" si="10"/>
        <v>13804.678125</v>
      </c>
      <c r="BD11" s="26">
        <f t="shared" si="10"/>
        <v>14013.050625</v>
      </c>
      <c r="BE11" s="26">
        <f t="shared" si="10"/>
        <v>14212.740937499999</v>
      </c>
      <c r="BF11" s="26">
        <f t="shared" si="10"/>
        <v>14403.749062499999</v>
      </c>
      <c r="BG11" s="75">
        <f t="shared" si="10"/>
        <v>157798.7578125</v>
      </c>
      <c r="BH11" s="26">
        <f t="shared" si="10"/>
        <v>15488.588390625</v>
      </c>
      <c r="BI11" s="26">
        <f t="shared" si="10"/>
        <v>15835.007671875001</v>
      </c>
      <c r="BJ11" s="26">
        <f t="shared" si="10"/>
        <v>16163.194359375002</v>
      </c>
      <c r="BK11" s="26">
        <f t="shared" si="10"/>
        <v>16473.148453125003</v>
      </c>
      <c r="BL11" s="26">
        <f t="shared" si="10"/>
        <v>16764.869953125002</v>
      </c>
      <c r="BM11" s="26">
        <f t="shared" si="10"/>
        <v>17047.475156250002</v>
      </c>
      <c r="BN11" s="26">
        <f t="shared" si="10"/>
        <v>17311.847765625003</v>
      </c>
      <c r="BO11" s="26">
        <f t="shared" si="10"/>
        <v>17567.104078125001</v>
      </c>
      <c r="BP11" s="26">
        <f t="shared" ref="BP11:BT11" si="11">BP10*BP91</f>
        <v>17804.127796875</v>
      </c>
      <c r="BQ11" s="26">
        <f t="shared" si="11"/>
        <v>18032.035218750003</v>
      </c>
      <c r="BR11" s="26">
        <f t="shared" si="11"/>
        <v>18250.826343749999</v>
      </c>
      <c r="BS11" s="26">
        <f t="shared" si="11"/>
        <v>18460.501171875003</v>
      </c>
      <c r="BT11" s="75">
        <f t="shared" si="11"/>
        <v>205198.726359375</v>
      </c>
    </row>
    <row r="12" spans="1:72" ht="20.25" customHeight="1">
      <c r="G12" s="71"/>
      <c r="T12" s="71"/>
      <c r="AG12" s="71"/>
      <c r="AT12" s="71"/>
      <c r="BG12" s="71"/>
      <c r="BT12" s="71"/>
    </row>
    <row r="13" spans="1:72" ht="20.25" customHeight="1">
      <c r="G13" s="71"/>
      <c r="T13" s="71"/>
      <c r="AG13" s="71"/>
      <c r="AT13" s="71"/>
      <c r="BG13" s="71"/>
      <c r="BT13" s="71"/>
    </row>
    <row r="14" spans="1:72" ht="20.25" customHeight="1">
      <c r="B14" s="14" t="s">
        <v>23</v>
      </c>
      <c r="G14" s="71"/>
      <c r="T14" s="71"/>
      <c r="AG14" s="71"/>
      <c r="AT14" s="71"/>
      <c r="BG14" s="71"/>
      <c r="BT14" s="71"/>
    </row>
    <row r="15" spans="1:72" ht="20.25" customHeight="1">
      <c r="A15" s="584" t="s">
        <v>10</v>
      </c>
      <c r="B15" s="15" t="s">
        <v>36</v>
      </c>
      <c r="G15" s="71"/>
      <c r="T15" s="71"/>
      <c r="AG15" s="71"/>
      <c r="AT15" s="71"/>
      <c r="BG15" s="71"/>
      <c r="BT15" s="71"/>
    </row>
    <row r="16" spans="1:72" ht="21.75" customHeight="1">
      <c r="B16" s="15"/>
      <c r="G16" s="71"/>
      <c r="T16" s="71"/>
      <c r="AG16" s="71"/>
      <c r="AT16" s="71"/>
      <c r="BG16" s="71"/>
      <c r="BT16" s="71"/>
    </row>
    <row r="17" spans="1:72" ht="20.25" customHeight="1">
      <c r="A17" s="571" t="s">
        <v>209</v>
      </c>
      <c r="B17" s="24" t="s">
        <v>230</v>
      </c>
      <c r="C17" s="25" t="s">
        <v>8</v>
      </c>
      <c r="D17" s="52">
        <f>'Assumptions '!E40</f>
        <v>4166.666666666667</v>
      </c>
      <c r="E17" s="52">
        <f>'Assumptions '!F40</f>
        <v>4166.666666666667</v>
      </c>
      <c r="F17" s="52">
        <f>'Assumptions '!G40</f>
        <v>4166.666666666667</v>
      </c>
      <c r="G17" s="586">
        <f>SUM(D17:F17)</f>
        <v>12500</v>
      </c>
      <c r="H17" s="52">
        <f>'Assumptions '!I40</f>
        <v>4166.666666666667</v>
      </c>
      <c r="I17" s="52">
        <f>'Assumptions '!J40</f>
        <v>4166.666666666667</v>
      </c>
      <c r="J17" s="52">
        <f>'Assumptions '!K40</f>
        <v>4166.666666666667</v>
      </c>
      <c r="K17" s="52">
        <f>'Assumptions '!L40</f>
        <v>4166.666666666667</v>
      </c>
      <c r="L17" s="52">
        <f>'Assumptions '!M40</f>
        <v>4166.666666666667</v>
      </c>
      <c r="M17" s="52">
        <f>'Assumptions '!N40</f>
        <v>4166.666666666667</v>
      </c>
      <c r="N17" s="52">
        <f>'Assumptions '!O40</f>
        <v>4166.666666666667</v>
      </c>
      <c r="O17" s="52">
        <f>'Assumptions '!P40</f>
        <v>4166.666666666667</v>
      </c>
      <c r="P17" s="52">
        <f>'Assumptions '!Q40</f>
        <v>4166.666666666667</v>
      </c>
      <c r="Q17" s="52">
        <f>'Assumptions '!R40</f>
        <v>4166.666666666667</v>
      </c>
      <c r="R17" s="52">
        <f>'Assumptions '!S40</f>
        <v>4166.666666666667</v>
      </c>
      <c r="S17" s="52">
        <f>'Assumptions '!T40</f>
        <v>4166.666666666667</v>
      </c>
      <c r="T17" s="586">
        <f>SUM(H17:S17)</f>
        <v>49999.999999999993</v>
      </c>
      <c r="U17" s="52">
        <f>'Assumptions '!V40</f>
        <v>8333.3333333333339</v>
      </c>
      <c r="V17" s="52">
        <f>'Assumptions '!W40</f>
        <v>8333.3333333333339</v>
      </c>
      <c r="W17" s="52">
        <f>'Assumptions '!X40</f>
        <v>8333.3333333333339</v>
      </c>
      <c r="X17" s="52">
        <f>'Assumptions '!Y40</f>
        <v>8333.3333333333339</v>
      </c>
      <c r="Y17" s="52">
        <f>'Assumptions '!Z40</f>
        <v>8333.3333333333339</v>
      </c>
      <c r="Z17" s="52">
        <f>'Assumptions '!AA40</f>
        <v>8333.3333333333339</v>
      </c>
      <c r="AA17" s="52">
        <f>'Assumptions '!AB40</f>
        <v>8333.3333333333339</v>
      </c>
      <c r="AB17" s="52">
        <f>'Assumptions '!AC40</f>
        <v>8333.3333333333339</v>
      </c>
      <c r="AC17" s="52">
        <f>'Assumptions '!AD40</f>
        <v>8333.3333333333339</v>
      </c>
      <c r="AD17" s="52">
        <f>'Assumptions '!AE40</f>
        <v>8333.3333333333339</v>
      </c>
      <c r="AE17" s="52">
        <f>'Assumptions '!AF40</f>
        <v>8333.3333333333339</v>
      </c>
      <c r="AF17" s="52">
        <f>'Assumptions '!AG40</f>
        <v>8333.3333333333339</v>
      </c>
      <c r="AG17" s="586">
        <f>SUM(U17:AF17)</f>
        <v>99999.999999999985</v>
      </c>
      <c r="AH17" s="52">
        <f>'Assumptions '!AI40</f>
        <v>9166.6666666666679</v>
      </c>
      <c r="AI17" s="52">
        <f>'Assumptions '!AJ40</f>
        <v>9166.6666666666679</v>
      </c>
      <c r="AJ17" s="52">
        <f>'Assumptions '!AK40</f>
        <v>9166.6666666666679</v>
      </c>
      <c r="AK17" s="52">
        <f>'Assumptions '!AL40</f>
        <v>9166.6666666666679</v>
      </c>
      <c r="AL17" s="52">
        <f>'Assumptions '!AM40</f>
        <v>9166.6666666666679</v>
      </c>
      <c r="AM17" s="52">
        <f>'Assumptions '!AN40</f>
        <v>9166.6666666666679</v>
      </c>
      <c r="AN17" s="52">
        <f>'Assumptions '!AO40</f>
        <v>9166.6666666666679</v>
      </c>
      <c r="AO17" s="52">
        <f>'Assumptions '!AP40</f>
        <v>9166.6666666666679</v>
      </c>
      <c r="AP17" s="52">
        <f>'Assumptions '!AQ40</f>
        <v>9166.6666666666679</v>
      </c>
      <c r="AQ17" s="52">
        <f>'Assumptions '!AR40</f>
        <v>9166.6666666666679</v>
      </c>
      <c r="AR17" s="52">
        <f>'Assumptions '!AS40</f>
        <v>9166.6666666666679</v>
      </c>
      <c r="AS17" s="52">
        <f>'Assumptions '!AT40</f>
        <v>9166.6666666666679</v>
      </c>
      <c r="AT17" s="586">
        <f>SUM(AH17:AS17)</f>
        <v>110000.00000000004</v>
      </c>
      <c r="AU17" s="52">
        <f>'Assumptions '!AV40</f>
        <v>10083.333333333336</v>
      </c>
      <c r="AV17" s="52">
        <f>'Assumptions '!AW40</f>
        <v>10083.333333333336</v>
      </c>
      <c r="AW17" s="52">
        <f>'Assumptions '!AX40</f>
        <v>10083.333333333336</v>
      </c>
      <c r="AX17" s="52">
        <f>'Assumptions '!AY40</f>
        <v>10083.333333333336</v>
      </c>
      <c r="AY17" s="52">
        <f>'Assumptions '!AZ40</f>
        <v>10083.333333333336</v>
      </c>
      <c r="AZ17" s="52">
        <f>'Assumptions '!BA40</f>
        <v>10083.333333333336</v>
      </c>
      <c r="BA17" s="52">
        <f>'Assumptions '!BB40</f>
        <v>10083.333333333336</v>
      </c>
      <c r="BB17" s="52">
        <f>'Assumptions '!BC40</f>
        <v>10083.333333333336</v>
      </c>
      <c r="BC17" s="52">
        <f>'Assumptions '!BD40</f>
        <v>10083.333333333336</v>
      </c>
      <c r="BD17" s="52">
        <f>'Assumptions '!BE40</f>
        <v>10083.333333333336</v>
      </c>
      <c r="BE17" s="52">
        <f>'Assumptions '!BF40</f>
        <v>10083.333333333336</v>
      </c>
      <c r="BF17" s="52">
        <f>'Assumptions '!BG40</f>
        <v>10083.333333333336</v>
      </c>
      <c r="BG17" s="586">
        <f>SUM(AU17:BF17)</f>
        <v>121000.00000000006</v>
      </c>
      <c r="BH17" s="52">
        <f>'Assumptions '!BI40</f>
        <v>11091.66666666667</v>
      </c>
      <c r="BI17" s="52">
        <f>'Assumptions '!BJ40</f>
        <v>11091.66666666667</v>
      </c>
      <c r="BJ17" s="52">
        <f>'Assumptions '!BK40</f>
        <v>11091.66666666667</v>
      </c>
      <c r="BK17" s="52">
        <f>'Assumptions '!BL40</f>
        <v>11091.66666666667</v>
      </c>
      <c r="BL17" s="52">
        <f>'Assumptions '!BM40</f>
        <v>11091.66666666667</v>
      </c>
      <c r="BM17" s="52">
        <f>'Assumptions '!BN40</f>
        <v>11091.66666666667</v>
      </c>
      <c r="BN17" s="52">
        <f>'Assumptions '!BO40</f>
        <v>11091.66666666667</v>
      </c>
      <c r="BO17" s="52">
        <f>'Assumptions '!BP40</f>
        <v>11091.66666666667</v>
      </c>
      <c r="BP17" s="52">
        <f>'Assumptions '!BQ40</f>
        <v>11091.66666666667</v>
      </c>
      <c r="BQ17" s="52">
        <f>'Assumptions '!BR40</f>
        <v>11091.66666666667</v>
      </c>
      <c r="BR17" s="52">
        <f>'Assumptions '!BS40</f>
        <v>11091.66666666667</v>
      </c>
      <c r="BS17" s="52">
        <f>'Assumptions '!BT40</f>
        <v>11091.66666666667</v>
      </c>
      <c r="BT17" s="586">
        <f>SUM(BH17:BS17)</f>
        <v>133100.00000000003</v>
      </c>
    </row>
    <row r="18" spans="1:72" s="51" customFormat="1" ht="20.25" customHeight="1">
      <c r="A18" s="576"/>
      <c r="B18" s="62"/>
      <c r="C18" s="63"/>
      <c r="D18" s="64"/>
      <c r="E18" s="64"/>
      <c r="F18" s="64"/>
      <c r="G18" s="89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89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89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89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89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89"/>
    </row>
    <row r="19" spans="1:72" s="15" customFormat="1" ht="20.25" customHeight="1">
      <c r="A19" s="571" t="s">
        <v>210</v>
      </c>
      <c r="B19" s="24" t="s">
        <v>231</v>
      </c>
      <c r="C19" s="25" t="s">
        <v>8</v>
      </c>
      <c r="D19" s="52">
        <f>'Assumptions '!E43</f>
        <v>4166.666666666667</v>
      </c>
      <c r="E19" s="52">
        <f>'Assumptions '!F43</f>
        <v>4166.666666666667</v>
      </c>
      <c r="F19" s="52">
        <f>'Assumptions '!G43</f>
        <v>4166.666666666667</v>
      </c>
      <c r="G19" s="586">
        <f>SUM(D19:F19)</f>
        <v>12500</v>
      </c>
      <c r="H19" s="52">
        <f>'Assumptions '!I43</f>
        <v>4166.666666666667</v>
      </c>
      <c r="I19" s="52">
        <f>'Assumptions '!J43</f>
        <v>4166.666666666667</v>
      </c>
      <c r="J19" s="52">
        <f>'Assumptions '!K43</f>
        <v>4166.666666666667</v>
      </c>
      <c r="K19" s="52">
        <f>'Assumptions '!L43</f>
        <v>4166.666666666667</v>
      </c>
      <c r="L19" s="52">
        <f>'Assumptions '!M43</f>
        <v>4166.666666666667</v>
      </c>
      <c r="M19" s="52">
        <f>'Assumptions '!N43</f>
        <v>4166.666666666667</v>
      </c>
      <c r="N19" s="52">
        <f>'Assumptions '!O43</f>
        <v>4166.666666666667</v>
      </c>
      <c r="O19" s="52">
        <f>'Assumptions '!P43</f>
        <v>4166.666666666667</v>
      </c>
      <c r="P19" s="52">
        <f>'Assumptions '!Q43</f>
        <v>4166.666666666667</v>
      </c>
      <c r="Q19" s="52">
        <f>'Assumptions '!R43</f>
        <v>4166.666666666667</v>
      </c>
      <c r="R19" s="52">
        <f>'Assumptions '!S43</f>
        <v>4166.666666666667</v>
      </c>
      <c r="S19" s="52">
        <f>'Assumptions '!T43</f>
        <v>4166.666666666667</v>
      </c>
      <c r="T19" s="586">
        <f>SUM(H19:S19)</f>
        <v>49999.999999999993</v>
      </c>
      <c r="U19" s="52">
        <f>'Assumptions '!V43</f>
        <v>8333.3333333333339</v>
      </c>
      <c r="V19" s="52">
        <f>'Assumptions '!W43</f>
        <v>8333.3333333333339</v>
      </c>
      <c r="W19" s="52">
        <f>'Assumptions '!X43</f>
        <v>8333.3333333333339</v>
      </c>
      <c r="X19" s="52">
        <f>'Assumptions '!Y43</f>
        <v>8333.3333333333339</v>
      </c>
      <c r="Y19" s="52">
        <f>'Assumptions '!Z43</f>
        <v>8333.3333333333339</v>
      </c>
      <c r="Z19" s="52">
        <f>'Assumptions '!AA43</f>
        <v>8333.3333333333339</v>
      </c>
      <c r="AA19" s="52">
        <f>'Assumptions '!AB43</f>
        <v>8333.3333333333339</v>
      </c>
      <c r="AB19" s="52">
        <f>'Assumptions '!AC43</f>
        <v>8333.3333333333339</v>
      </c>
      <c r="AC19" s="52">
        <f>'Assumptions '!AD43</f>
        <v>8333.3333333333339</v>
      </c>
      <c r="AD19" s="52">
        <f>'Assumptions '!AE43</f>
        <v>8333.3333333333339</v>
      </c>
      <c r="AE19" s="52">
        <f>'Assumptions '!AF43</f>
        <v>8333.3333333333339</v>
      </c>
      <c r="AF19" s="52">
        <f>'Assumptions '!AG43</f>
        <v>8333.3333333333339</v>
      </c>
      <c r="AG19" s="586">
        <f>SUM(U19:AF19)</f>
        <v>99999.999999999985</v>
      </c>
      <c r="AH19" s="52">
        <f>'Assumptions '!AI43</f>
        <v>9166.6666666666679</v>
      </c>
      <c r="AI19" s="52">
        <f>'Assumptions '!AJ43</f>
        <v>9166.6666666666679</v>
      </c>
      <c r="AJ19" s="52">
        <f>'Assumptions '!AK43</f>
        <v>9166.6666666666679</v>
      </c>
      <c r="AK19" s="52">
        <f>'Assumptions '!AL43</f>
        <v>9166.6666666666679</v>
      </c>
      <c r="AL19" s="52">
        <f>'Assumptions '!AM43</f>
        <v>9166.6666666666679</v>
      </c>
      <c r="AM19" s="52">
        <f>'Assumptions '!AN43</f>
        <v>9166.6666666666679</v>
      </c>
      <c r="AN19" s="52">
        <f>'Assumptions '!AO43</f>
        <v>9166.6666666666679</v>
      </c>
      <c r="AO19" s="52">
        <f>'Assumptions '!AP43</f>
        <v>9166.6666666666679</v>
      </c>
      <c r="AP19" s="52">
        <f>'Assumptions '!AQ43</f>
        <v>9166.6666666666679</v>
      </c>
      <c r="AQ19" s="52">
        <f>'Assumptions '!AR43</f>
        <v>9166.6666666666679</v>
      </c>
      <c r="AR19" s="52">
        <f>'Assumptions '!AS43</f>
        <v>9166.6666666666679</v>
      </c>
      <c r="AS19" s="52">
        <f>'Assumptions '!AT43</f>
        <v>9166.6666666666679</v>
      </c>
      <c r="AT19" s="586">
        <f>SUM(AH19:AS19)</f>
        <v>110000.00000000004</v>
      </c>
      <c r="AU19" s="52">
        <f>'Assumptions '!AV43</f>
        <v>10083.333333333336</v>
      </c>
      <c r="AV19" s="52">
        <f>'Assumptions '!AW43</f>
        <v>10083.333333333336</v>
      </c>
      <c r="AW19" s="52">
        <f>'Assumptions '!AX43</f>
        <v>10083.333333333336</v>
      </c>
      <c r="AX19" s="52">
        <f>'Assumptions '!AY43</f>
        <v>10083.333333333336</v>
      </c>
      <c r="AY19" s="52">
        <f>'Assumptions '!AZ43</f>
        <v>10083.333333333336</v>
      </c>
      <c r="AZ19" s="52">
        <f>'Assumptions '!BA43</f>
        <v>10083.333333333336</v>
      </c>
      <c r="BA19" s="52">
        <f>'Assumptions '!BB43</f>
        <v>10083.333333333336</v>
      </c>
      <c r="BB19" s="52">
        <f>'Assumptions '!BC43</f>
        <v>10083.333333333336</v>
      </c>
      <c r="BC19" s="52">
        <f>'Assumptions '!BD43</f>
        <v>10083.333333333336</v>
      </c>
      <c r="BD19" s="52">
        <f>'Assumptions '!BE43</f>
        <v>10083.333333333336</v>
      </c>
      <c r="BE19" s="52">
        <f>'Assumptions '!BF43</f>
        <v>10083.333333333336</v>
      </c>
      <c r="BF19" s="52">
        <f>'Assumptions '!BG43</f>
        <v>10083.333333333336</v>
      </c>
      <c r="BG19" s="586">
        <f>SUM(AU19:BF19)</f>
        <v>121000.00000000006</v>
      </c>
      <c r="BH19" s="52">
        <f>'Assumptions '!BI43</f>
        <v>11091.66666666667</v>
      </c>
      <c r="BI19" s="52">
        <f>'Assumptions '!BJ43</f>
        <v>11091.66666666667</v>
      </c>
      <c r="BJ19" s="52">
        <f>'Assumptions '!BK43</f>
        <v>11091.66666666667</v>
      </c>
      <c r="BK19" s="52">
        <f>'Assumptions '!BL43</f>
        <v>11091.66666666667</v>
      </c>
      <c r="BL19" s="52">
        <f>'Assumptions '!BM43</f>
        <v>11091.66666666667</v>
      </c>
      <c r="BM19" s="52">
        <f>'Assumptions '!BN43</f>
        <v>11091.66666666667</v>
      </c>
      <c r="BN19" s="52">
        <f>'Assumptions '!BO43</f>
        <v>11091.66666666667</v>
      </c>
      <c r="BO19" s="52">
        <f>'Assumptions '!BP43</f>
        <v>11091.66666666667</v>
      </c>
      <c r="BP19" s="52">
        <f>'Assumptions '!BQ43</f>
        <v>11091.66666666667</v>
      </c>
      <c r="BQ19" s="52">
        <f>'Assumptions '!BR43</f>
        <v>11091.66666666667</v>
      </c>
      <c r="BR19" s="52">
        <f>'Assumptions '!BS43</f>
        <v>11091.66666666667</v>
      </c>
      <c r="BS19" s="52">
        <f>'Assumptions '!BT43</f>
        <v>11091.66666666667</v>
      </c>
      <c r="BT19" s="586">
        <f>SUM(BH19:BS19)</f>
        <v>133100.00000000003</v>
      </c>
    </row>
    <row r="20" spans="1:72" s="51" customFormat="1" ht="20.25" customHeight="1">
      <c r="A20" s="576"/>
      <c r="B20" s="62"/>
      <c r="C20" s="63"/>
      <c r="D20" s="64"/>
      <c r="E20" s="64"/>
      <c r="F20" s="64"/>
      <c r="G20" s="89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89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89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89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89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89"/>
    </row>
    <row r="21" spans="1:72" ht="20.25" customHeight="1">
      <c r="A21" s="571" t="s">
        <v>211</v>
      </c>
      <c r="B21" s="24" t="s">
        <v>218</v>
      </c>
      <c r="C21" s="25" t="s">
        <v>8</v>
      </c>
      <c r="D21" s="52">
        <f>'Assumptions '!E46</f>
        <v>3333.3333333333335</v>
      </c>
      <c r="E21" s="52">
        <f>'Assumptions '!F46</f>
        <v>3333.3333333333335</v>
      </c>
      <c r="F21" s="52">
        <f>'Assumptions '!G46</f>
        <v>3333.3333333333335</v>
      </c>
      <c r="G21" s="586">
        <f>SUM(D21:F21)</f>
        <v>10000</v>
      </c>
      <c r="H21" s="52">
        <f>'Assumptions '!I46</f>
        <v>3333.3333333333335</v>
      </c>
      <c r="I21" s="52">
        <f>'Assumptions '!J46</f>
        <v>3333.3333333333335</v>
      </c>
      <c r="J21" s="52">
        <f>'Assumptions '!K46</f>
        <v>3333.3333333333335</v>
      </c>
      <c r="K21" s="52">
        <f>'Assumptions '!L46</f>
        <v>3333.3333333333335</v>
      </c>
      <c r="L21" s="52">
        <f>'Assumptions '!M46</f>
        <v>3333.3333333333335</v>
      </c>
      <c r="M21" s="52">
        <f>'Assumptions '!N46</f>
        <v>3333.3333333333335</v>
      </c>
      <c r="N21" s="52">
        <f>'Assumptions '!O46</f>
        <v>3333.3333333333335</v>
      </c>
      <c r="O21" s="52">
        <f>'Assumptions '!P46</f>
        <v>3333.3333333333335</v>
      </c>
      <c r="P21" s="52">
        <f>'Assumptions '!Q46</f>
        <v>3333.3333333333335</v>
      </c>
      <c r="Q21" s="52">
        <f>'Assumptions '!R46</f>
        <v>3333.3333333333335</v>
      </c>
      <c r="R21" s="52">
        <f>'Assumptions '!S46</f>
        <v>3333.3333333333335</v>
      </c>
      <c r="S21" s="52">
        <f>'Assumptions '!T46</f>
        <v>3333.3333333333335</v>
      </c>
      <c r="T21" s="586">
        <f>SUM(H21:S21)</f>
        <v>40000</v>
      </c>
      <c r="U21" s="52">
        <f>'Assumptions '!V46</f>
        <v>3666.6666666666665</v>
      </c>
      <c r="V21" s="52">
        <f>'Assumptions '!W46</f>
        <v>3666.6666666666665</v>
      </c>
      <c r="W21" s="52">
        <f>'Assumptions '!X46</f>
        <v>3666.6666666666665</v>
      </c>
      <c r="X21" s="52">
        <f>'Assumptions '!Y46</f>
        <v>3666.6666666666665</v>
      </c>
      <c r="Y21" s="52">
        <f>'Assumptions '!Z46</f>
        <v>3666.6666666666665</v>
      </c>
      <c r="Z21" s="52">
        <f>'Assumptions '!AA46</f>
        <v>3666.6666666666665</v>
      </c>
      <c r="AA21" s="52">
        <f>'Assumptions '!AB46</f>
        <v>3666.6666666666665</v>
      </c>
      <c r="AB21" s="52">
        <f>'Assumptions '!AC46</f>
        <v>3666.6666666666665</v>
      </c>
      <c r="AC21" s="52">
        <f>'Assumptions '!AD46</f>
        <v>3666.6666666666665</v>
      </c>
      <c r="AD21" s="52">
        <f>'Assumptions '!AE46</f>
        <v>3666.6666666666665</v>
      </c>
      <c r="AE21" s="52">
        <f>'Assumptions '!AF46</f>
        <v>3666.6666666666665</v>
      </c>
      <c r="AF21" s="52">
        <f>'Assumptions '!AG46</f>
        <v>3666.6666666666665</v>
      </c>
      <c r="AG21" s="586">
        <f>SUM(U21:AF21)</f>
        <v>43999.999999999993</v>
      </c>
      <c r="AH21" s="52">
        <f>'Assumptions '!AI46</f>
        <v>4033.3333333333339</v>
      </c>
      <c r="AI21" s="52">
        <f>'Assumptions '!AJ46</f>
        <v>4033.3333333333339</v>
      </c>
      <c r="AJ21" s="52">
        <f>'Assumptions '!AK46</f>
        <v>4033.3333333333339</v>
      </c>
      <c r="AK21" s="52">
        <f>'Assumptions '!AL46</f>
        <v>4033.3333333333339</v>
      </c>
      <c r="AL21" s="52">
        <f>'Assumptions '!AM46</f>
        <v>4033.3333333333339</v>
      </c>
      <c r="AM21" s="52">
        <f>'Assumptions '!AN46</f>
        <v>4033.3333333333339</v>
      </c>
      <c r="AN21" s="52">
        <f>'Assumptions '!AO46</f>
        <v>4033.3333333333339</v>
      </c>
      <c r="AO21" s="52">
        <f>'Assumptions '!AP46</f>
        <v>4033.3333333333339</v>
      </c>
      <c r="AP21" s="52">
        <f>'Assumptions '!AQ46</f>
        <v>4033.3333333333339</v>
      </c>
      <c r="AQ21" s="52">
        <f>'Assumptions '!AR46</f>
        <v>4033.3333333333339</v>
      </c>
      <c r="AR21" s="52">
        <f>'Assumptions '!AS46</f>
        <v>4033.3333333333339</v>
      </c>
      <c r="AS21" s="52">
        <f>'Assumptions '!AT46</f>
        <v>4033.3333333333339</v>
      </c>
      <c r="AT21" s="586">
        <f>SUM(AH21:AS21)</f>
        <v>48400.000000000022</v>
      </c>
      <c r="AU21" s="52">
        <f>'Assumptions '!AV46</f>
        <v>4436.6666666666679</v>
      </c>
      <c r="AV21" s="52">
        <f>'Assumptions '!AW46</f>
        <v>4436.6666666666679</v>
      </c>
      <c r="AW21" s="52">
        <f>'Assumptions '!AX46</f>
        <v>4436.6666666666679</v>
      </c>
      <c r="AX21" s="52">
        <f>'Assumptions '!AY46</f>
        <v>4436.6666666666679</v>
      </c>
      <c r="AY21" s="52">
        <f>'Assumptions '!AZ46</f>
        <v>4436.6666666666679</v>
      </c>
      <c r="AZ21" s="52">
        <f>'Assumptions '!BA46</f>
        <v>4436.6666666666679</v>
      </c>
      <c r="BA21" s="52">
        <f>'Assumptions '!BB46</f>
        <v>4436.6666666666679</v>
      </c>
      <c r="BB21" s="52">
        <f>'Assumptions '!BC46</f>
        <v>4436.6666666666679</v>
      </c>
      <c r="BC21" s="52">
        <f>'Assumptions '!BD46</f>
        <v>4436.6666666666679</v>
      </c>
      <c r="BD21" s="52">
        <f>'Assumptions '!BE46</f>
        <v>4436.6666666666679</v>
      </c>
      <c r="BE21" s="52">
        <f>'Assumptions '!BF46</f>
        <v>4436.6666666666679</v>
      </c>
      <c r="BF21" s="52">
        <f>'Assumptions '!BG46</f>
        <v>4436.6666666666679</v>
      </c>
      <c r="BG21" s="586">
        <f>SUM(AU21:BF21)</f>
        <v>53240.000000000029</v>
      </c>
      <c r="BH21" s="52">
        <f>'Assumptions '!BI46</f>
        <v>4880.3333333333348</v>
      </c>
      <c r="BI21" s="52">
        <f>'Assumptions '!BJ46</f>
        <v>4880.3333333333348</v>
      </c>
      <c r="BJ21" s="52">
        <f>'Assumptions '!BK46</f>
        <v>4880.3333333333348</v>
      </c>
      <c r="BK21" s="52">
        <f>'Assumptions '!BL46</f>
        <v>4880.3333333333348</v>
      </c>
      <c r="BL21" s="52">
        <f>'Assumptions '!BM46</f>
        <v>4880.3333333333348</v>
      </c>
      <c r="BM21" s="52">
        <f>'Assumptions '!BN46</f>
        <v>4880.3333333333348</v>
      </c>
      <c r="BN21" s="52">
        <f>'Assumptions '!BO46</f>
        <v>4880.3333333333348</v>
      </c>
      <c r="BO21" s="52">
        <f>'Assumptions '!BP46</f>
        <v>4880.3333333333348</v>
      </c>
      <c r="BP21" s="52">
        <f>'Assumptions '!BQ46</f>
        <v>4880.3333333333348</v>
      </c>
      <c r="BQ21" s="52">
        <f>'Assumptions '!BR46</f>
        <v>4880.3333333333348</v>
      </c>
      <c r="BR21" s="52">
        <f>'Assumptions '!BS46</f>
        <v>4880.3333333333348</v>
      </c>
      <c r="BS21" s="52">
        <f>'Assumptions '!BT46</f>
        <v>4880.3333333333348</v>
      </c>
      <c r="BT21" s="586">
        <f>SUM(BH21:BS21)</f>
        <v>58564.000000000022</v>
      </c>
    </row>
    <row r="22" spans="1:72" ht="20.25" customHeight="1">
      <c r="B22" s="11" t="s">
        <v>213</v>
      </c>
      <c r="C22" s="17" t="s">
        <v>186</v>
      </c>
      <c r="D22" s="52">
        <f>'Assumptions '!E48</f>
        <v>0</v>
      </c>
      <c r="E22" s="52">
        <f>'Assumptions '!F48</f>
        <v>0</v>
      </c>
      <c r="F22" s="52">
        <f>'Assumptions '!G48</f>
        <v>1</v>
      </c>
      <c r="G22" s="586">
        <f>SUM(D22:F22)</f>
        <v>1</v>
      </c>
      <c r="H22" s="52">
        <f>'Assumptions '!I48</f>
        <v>1</v>
      </c>
      <c r="I22" s="52">
        <f>'Assumptions '!J48</f>
        <v>1</v>
      </c>
      <c r="J22" s="52">
        <f>'Assumptions '!K48</f>
        <v>1</v>
      </c>
      <c r="K22" s="52">
        <f>'Assumptions '!L48</f>
        <v>2</v>
      </c>
      <c r="L22" s="52">
        <f>'Assumptions '!M48</f>
        <v>2</v>
      </c>
      <c r="M22" s="52">
        <f>'Assumptions '!N48</f>
        <v>2</v>
      </c>
      <c r="N22" s="52">
        <f>'Assumptions '!O48</f>
        <v>2</v>
      </c>
      <c r="O22" s="52">
        <f>'Assumptions '!P48</f>
        <v>2</v>
      </c>
      <c r="P22" s="52">
        <f>'Assumptions '!Q48</f>
        <v>2</v>
      </c>
      <c r="Q22" s="52">
        <f>'Assumptions '!R48</f>
        <v>2</v>
      </c>
      <c r="R22" s="52">
        <f>'Assumptions '!S48</f>
        <v>2</v>
      </c>
      <c r="S22" s="52">
        <f>'Assumptions '!T48</f>
        <v>2</v>
      </c>
      <c r="T22" s="586">
        <f>SUM(H22:S22)</f>
        <v>21</v>
      </c>
      <c r="U22" s="52">
        <f>'Assumptions '!V48</f>
        <v>2</v>
      </c>
      <c r="V22" s="52">
        <f>'Assumptions '!W48</f>
        <v>2</v>
      </c>
      <c r="W22" s="52">
        <f>'Assumptions '!X48</f>
        <v>2</v>
      </c>
      <c r="X22" s="52">
        <f>'Assumptions '!Y48</f>
        <v>2</v>
      </c>
      <c r="Y22" s="52">
        <f>'Assumptions '!Z48</f>
        <v>2</v>
      </c>
      <c r="Z22" s="52">
        <f>'Assumptions '!AA48</f>
        <v>2</v>
      </c>
      <c r="AA22" s="52">
        <f>'Assumptions '!AB48</f>
        <v>2</v>
      </c>
      <c r="AB22" s="52">
        <f>'Assumptions '!AC48</f>
        <v>2</v>
      </c>
      <c r="AC22" s="52">
        <f>'Assumptions '!AD48</f>
        <v>2</v>
      </c>
      <c r="AD22" s="52">
        <f>'Assumptions '!AE48</f>
        <v>2</v>
      </c>
      <c r="AE22" s="52">
        <f>'Assumptions '!AF48</f>
        <v>2</v>
      </c>
      <c r="AF22" s="52">
        <f>'Assumptions '!AG48</f>
        <v>2</v>
      </c>
      <c r="AG22" s="586">
        <f>SUM(U22:AF22)</f>
        <v>24</v>
      </c>
      <c r="AH22" s="52">
        <f>'Assumptions '!AI48</f>
        <v>2</v>
      </c>
      <c r="AI22" s="52">
        <f>'Assumptions '!AJ48</f>
        <v>2</v>
      </c>
      <c r="AJ22" s="52">
        <f>'Assumptions '!AK48</f>
        <v>2</v>
      </c>
      <c r="AK22" s="52">
        <f>'Assumptions '!AL48</f>
        <v>2</v>
      </c>
      <c r="AL22" s="52">
        <f>'Assumptions '!AM48</f>
        <v>2</v>
      </c>
      <c r="AM22" s="52">
        <f>'Assumptions '!AN48</f>
        <v>2</v>
      </c>
      <c r="AN22" s="52">
        <f>'Assumptions '!AO48</f>
        <v>2</v>
      </c>
      <c r="AO22" s="52">
        <f>'Assumptions '!AP48</f>
        <v>2</v>
      </c>
      <c r="AP22" s="52">
        <f>'Assumptions '!AQ48</f>
        <v>2</v>
      </c>
      <c r="AQ22" s="52">
        <f>'Assumptions '!AR48</f>
        <v>2</v>
      </c>
      <c r="AR22" s="52">
        <f>'Assumptions '!AS48</f>
        <v>2</v>
      </c>
      <c r="AS22" s="52">
        <f>'Assumptions '!AT48</f>
        <v>2</v>
      </c>
      <c r="AT22" s="586">
        <f>SUM(AH22:AS22)</f>
        <v>24</v>
      </c>
      <c r="AU22" s="52">
        <f>'Assumptions '!AV48</f>
        <v>2</v>
      </c>
      <c r="AV22" s="52">
        <f>'Assumptions '!AW48</f>
        <v>2</v>
      </c>
      <c r="AW22" s="52">
        <f>'Assumptions '!AX48</f>
        <v>2</v>
      </c>
      <c r="AX22" s="52">
        <f>'Assumptions '!AY48</f>
        <v>2</v>
      </c>
      <c r="AY22" s="52">
        <f>'Assumptions '!AZ48</f>
        <v>2</v>
      </c>
      <c r="AZ22" s="52">
        <f>'Assumptions '!BA48</f>
        <v>2</v>
      </c>
      <c r="BA22" s="52">
        <f>'Assumptions '!BB48</f>
        <v>2</v>
      </c>
      <c r="BB22" s="52">
        <f>'Assumptions '!BC48</f>
        <v>2</v>
      </c>
      <c r="BC22" s="52">
        <f>'Assumptions '!BD48</f>
        <v>2</v>
      </c>
      <c r="BD22" s="52">
        <f>'Assumptions '!BE48</f>
        <v>2</v>
      </c>
      <c r="BE22" s="52">
        <f>'Assumptions '!BF48</f>
        <v>2</v>
      </c>
      <c r="BF22" s="52">
        <f>'Assumptions '!BG48</f>
        <v>2</v>
      </c>
      <c r="BG22" s="586">
        <f>SUM(AU22:BF22)</f>
        <v>24</v>
      </c>
      <c r="BH22" s="52">
        <f>'Assumptions '!BI48</f>
        <v>2</v>
      </c>
      <c r="BI22" s="52">
        <f>'Assumptions '!BJ48</f>
        <v>2</v>
      </c>
      <c r="BJ22" s="52">
        <f>'Assumptions '!BK48</f>
        <v>2</v>
      </c>
      <c r="BK22" s="52">
        <f>'Assumptions '!BL48</f>
        <v>2</v>
      </c>
      <c r="BL22" s="52">
        <f>'Assumptions '!BM48</f>
        <v>2</v>
      </c>
      <c r="BM22" s="52">
        <f>'Assumptions '!BN48</f>
        <v>2</v>
      </c>
      <c r="BN22" s="52">
        <f>'Assumptions '!BO48</f>
        <v>2</v>
      </c>
      <c r="BO22" s="52">
        <f>'Assumptions '!BP48</f>
        <v>2</v>
      </c>
      <c r="BP22" s="52">
        <f>'Assumptions '!BQ48</f>
        <v>2</v>
      </c>
      <c r="BQ22" s="52">
        <f>'Assumptions '!BR48</f>
        <v>2</v>
      </c>
      <c r="BR22" s="52">
        <f>'Assumptions '!BS48</f>
        <v>2</v>
      </c>
      <c r="BS22" s="52">
        <f>'Assumptions '!BT48</f>
        <v>2</v>
      </c>
      <c r="BT22" s="586">
        <f>SUM(BH22:BS22)</f>
        <v>24</v>
      </c>
    </row>
    <row r="23" spans="1:72" s="15" customFormat="1" ht="20.25" customHeight="1">
      <c r="A23" s="584"/>
      <c r="B23" s="11" t="s">
        <v>212</v>
      </c>
      <c r="C23" s="17" t="s">
        <v>8</v>
      </c>
      <c r="D23" s="18">
        <f>D21*D22</f>
        <v>0</v>
      </c>
      <c r="E23" s="18">
        <f>E21*E22</f>
        <v>0</v>
      </c>
      <c r="F23" s="18">
        <f>F21*F22</f>
        <v>3333.3333333333335</v>
      </c>
      <c r="G23" s="73">
        <f>SUM(D23:F23)</f>
        <v>3333.3333333333335</v>
      </c>
      <c r="H23" s="11">
        <f t="shared" ref="H23:S23" si="12">H21*H22</f>
        <v>3333.3333333333335</v>
      </c>
      <c r="I23" s="11">
        <f t="shared" si="12"/>
        <v>3333.3333333333335</v>
      </c>
      <c r="J23" s="11">
        <f t="shared" si="12"/>
        <v>3333.3333333333335</v>
      </c>
      <c r="K23" s="11">
        <f t="shared" si="12"/>
        <v>6666.666666666667</v>
      </c>
      <c r="L23" s="11">
        <f t="shared" si="12"/>
        <v>6666.666666666667</v>
      </c>
      <c r="M23" s="11">
        <f t="shared" si="12"/>
        <v>6666.666666666667</v>
      </c>
      <c r="N23" s="11">
        <f t="shared" si="12"/>
        <v>6666.666666666667</v>
      </c>
      <c r="O23" s="11">
        <f t="shared" si="12"/>
        <v>6666.666666666667</v>
      </c>
      <c r="P23" s="11">
        <f t="shared" si="12"/>
        <v>6666.666666666667</v>
      </c>
      <c r="Q23" s="11">
        <f t="shared" si="12"/>
        <v>6666.666666666667</v>
      </c>
      <c r="R23" s="11">
        <f t="shared" si="12"/>
        <v>6666.666666666667</v>
      </c>
      <c r="S23" s="11">
        <f t="shared" si="12"/>
        <v>6666.666666666667</v>
      </c>
      <c r="T23" s="73">
        <f>SUM(H23:S23)</f>
        <v>70000</v>
      </c>
      <c r="U23" s="11">
        <f t="shared" ref="U23:AF23" si="13">U21*U22</f>
        <v>7333.333333333333</v>
      </c>
      <c r="V23" s="11">
        <f t="shared" si="13"/>
        <v>7333.333333333333</v>
      </c>
      <c r="W23" s="11">
        <f t="shared" si="13"/>
        <v>7333.333333333333</v>
      </c>
      <c r="X23" s="11">
        <f t="shared" si="13"/>
        <v>7333.333333333333</v>
      </c>
      <c r="Y23" s="11">
        <f t="shared" si="13"/>
        <v>7333.333333333333</v>
      </c>
      <c r="Z23" s="11">
        <f t="shared" si="13"/>
        <v>7333.333333333333</v>
      </c>
      <c r="AA23" s="11">
        <f t="shared" si="13"/>
        <v>7333.333333333333</v>
      </c>
      <c r="AB23" s="11">
        <f t="shared" si="13"/>
        <v>7333.333333333333</v>
      </c>
      <c r="AC23" s="11">
        <f t="shared" si="13"/>
        <v>7333.333333333333</v>
      </c>
      <c r="AD23" s="11">
        <f t="shared" si="13"/>
        <v>7333.333333333333</v>
      </c>
      <c r="AE23" s="11">
        <f t="shared" si="13"/>
        <v>7333.333333333333</v>
      </c>
      <c r="AF23" s="11">
        <f t="shared" si="13"/>
        <v>7333.333333333333</v>
      </c>
      <c r="AG23" s="73">
        <f>SUM(U23:AF23)</f>
        <v>87999.999999999985</v>
      </c>
      <c r="AH23" s="11">
        <f t="shared" ref="AH23:AS23" si="14">AH21*AH22</f>
        <v>8066.6666666666679</v>
      </c>
      <c r="AI23" s="11">
        <f t="shared" si="14"/>
        <v>8066.6666666666679</v>
      </c>
      <c r="AJ23" s="11">
        <f t="shared" si="14"/>
        <v>8066.6666666666679</v>
      </c>
      <c r="AK23" s="11">
        <f t="shared" si="14"/>
        <v>8066.6666666666679</v>
      </c>
      <c r="AL23" s="11">
        <f t="shared" si="14"/>
        <v>8066.6666666666679</v>
      </c>
      <c r="AM23" s="11">
        <f t="shared" si="14"/>
        <v>8066.6666666666679</v>
      </c>
      <c r="AN23" s="11">
        <f t="shared" si="14"/>
        <v>8066.6666666666679</v>
      </c>
      <c r="AO23" s="11">
        <f t="shared" si="14"/>
        <v>8066.6666666666679</v>
      </c>
      <c r="AP23" s="11">
        <f t="shared" si="14"/>
        <v>8066.6666666666679</v>
      </c>
      <c r="AQ23" s="11">
        <f t="shared" si="14"/>
        <v>8066.6666666666679</v>
      </c>
      <c r="AR23" s="11">
        <f t="shared" si="14"/>
        <v>8066.6666666666679</v>
      </c>
      <c r="AS23" s="11">
        <f t="shared" si="14"/>
        <v>8066.6666666666679</v>
      </c>
      <c r="AT23" s="73">
        <f>SUM(AH23:AS23)</f>
        <v>96800.000000000044</v>
      </c>
      <c r="AU23" s="11">
        <f t="shared" ref="AU23:BF23" si="15">AU21*AU22</f>
        <v>8873.3333333333358</v>
      </c>
      <c r="AV23" s="11">
        <f t="shared" si="15"/>
        <v>8873.3333333333358</v>
      </c>
      <c r="AW23" s="11">
        <f t="shared" si="15"/>
        <v>8873.3333333333358</v>
      </c>
      <c r="AX23" s="11">
        <f t="shared" si="15"/>
        <v>8873.3333333333358</v>
      </c>
      <c r="AY23" s="11">
        <f t="shared" si="15"/>
        <v>8873.3333333333358</v>
      </c>
      <c r="AZ23" s="11">
        <f t="shared" si="15"/>
        <v>8873.3333333333358</v>
      </c>
      <c r="BA23" s="11">
        <f t="shared" si="15"/>
        <v>8873.3333333333358</v>
      </c>
      <c r="BB23" s="11">
        <f t="shared" si="15"/>
        <v>8873.3333333333358</v>
      </c>
      <c r="BC23" s="11">
        <f t="shared" si="15"/>
        <v>8873.3333333333358</v>
      </c>
      <c r="BD23" s="11">
        <f t="shared" si="15"/>
        <v>8873.3333333333358</v>
      </c>
      <c r="BE23" s="11">
        <f t="shared" si="15"/>
        <v>8873.3333333333358</v>
      </c>
      <c r="BF23" s="11">
        <f t="shared" si="15"/>
        <v>8873.3333333333358</v>
      </c>
      <c r="BG23" s="73">
        <f>SUM(AU23:BF23)</f>
        <v>106480.00000000006</v>
      </c>
      <c r="BH23" s="11">
        <f t="shared" ref="BH23:BS23" si="16">BH21*BH22</f>
        <v>9760.6666666666697</v>
      </c>
      <c r="BI23" s="11">
        <f t="shared" si="16"/>
        <v>9760.6666666666697</v>
      </c>
      <c r="BJ23" s="11">
        <f t="shared" si="16"/>
        <v>9760.6666666666697</v>
      </c>
      <c r="BK23" s="11">
        <f t="shared" si="16"/>
        <v>9760.6666666666697</v>
      </c>
      <c r="BL23" s="11">
        <f t="shared" si="16"/>
        <v>9760.6666666666697</v>
      </c>
      <c r="BM23" s="11">
        <f t="shared" si="16"/>
        <v>9760.6666666666697</v>
      </c>
      <c r="BN23" s="11">
        <f t="shared" si="16"/>
        <v>9760.6666666666697</v>
      </c>
      <c r="BO23" s="11">
        <f t="shared" si="16"/>
        <v>9760.6666666666697</v>
      </c>
      <c r="BP23" s="11">
        <f t="shared" si="16"/>
        <v>9760.6666666666697</v>
      </c>
      <c r="BQ23" s="11">
        <f t="shared" si="16"/>
        <v>9760.6666666666697</v>
      </c>
      <c r="BR23" s="11">
        <f t="shared" si="16"/>
        <v>9760.6666666666697</v>
      </c>
      <c r="BS23" s="11">
        <f t="shared" si="16"/>
        <v>9760.6666666666697</v>
      </c>
      <c r="BT23" s="73">
        <f>SUM(BH23:BS23)</f>
        <v>117128.00000000004</v>
      </c>
    </row>
    <row r="24" spans="1:72" ht="21" customHeight="1">
      <c r="D24" s="59"/>
      <c r="G24" s="71"/>
      <c r="T24" s="71"/>
      <c r="AG24" s="71"/>
      <c r="AT24" s="71"/>
      <c r="BG24" s="71"/>
      <c r="BT24" s="71"/>
    </row>
    <row r="25" spans="1:72" ht="20.25" customHeight="1">
      <c r="A25" s="571" t="s">
        <v>215</v>
      </c>
      <c r="B25" s="24" t="s">
        <v>219</v>
      </c>
      <c r="C25" s="25" t="s">
        <v>8</v>
      </c>
      <c r="D25" s="52">
        <f>'Assumptions '!E52</f>
        <v>3333.3333333333335</v>
      </c>
      <c r="E25" s="52">
        <f>'Assumptions '!F52</f>
        <v>3333.3333333333335</v>
      </c>
      <c r="F25" s="52">
        <f>'Assumptions '!G52</f>
        <v>3333.3333333333335</v>
      </c>
      <c r="G25" s="586">
        <f>SUM(D25:F25)</f>
        <v>10000</v>
      </c>
      <c r="H25" s="52">
        <f>'Assumptions '!I52</f>
        <v>3333.3333333333335</v>
      </c>
      <c r="I25" s="52">
        <f>'Assumptions '!J52</f>
        <v>3333.3333333333335</v>
      </c>
      <c r="J25" s="52">
        <f>'Assumptions '!K52</f>
        <v>3333.3333333333335</v>
      </c>
      <c r="K25" s="52">
        <f>'Assumptions '!L52</f>
        <v>3333.3333333333335</v>
      </c>
      <c r="L25" s="52">
        <f>'Assumptions '!M52</f>
        <v>3333.3333333333335</v>
      </c>
      <c r="M25" s="52">
        <f>'Assumptions '!N52</f>
        <v>3333.3333333333335</v>
      </c>
      <c r="N25" s="52">
        <f>'Assumptions '!O52</f>
        <v>3333.3333333333335</v>
      </c>
      <c r="O25" s="52">
        <f>'Assumptions '!P52</f>
        <v>3333.3333333333335</v>
      </c>
      <c r="P25" s="52">
        <f>'Assumptions '!Q52</f>
        <v>3333.3333333333335</v>
      </c>
      <c r="Q25" s="52">
        <f>'Assumptions '!R52</f>
        <v>3333.3333333333335</v>
      </c>
      <c r="R25" s="52">
        <f>'Assumptions '!S52</f>
        <v>3333.3333333333335</v>
      </c>
      <c r="S25" s="52">
        <f>'Assumptions '!T52</f>
        <v>3333.3333333333335</v>
      </c>
      <c r="T25" s="586">
        <f>SUM(H25:S25)</f>
        <v>40000</v>
      </c>
      <c r="U25" s="52">
        <f>'Assumptions '!V52</f>
        <v>3666.6666666666665</v>
      </c>
      <c r="V25" s="52">
        <f>'Assumptions '!W52</f>
        <v>3666.6666666666665</v>
      </c>
      <c r="W25" s="52">
        <f>'Assumptions '!X52</f>
        <v>3666.6666666666665</v>
      </c>
      <c r="X25" s="52">
        <f>'Assumptions '!Y52</f>
        <v>3666.6666666666665</v>
      </c>
      <c r="Y25" s="52">
        <f>'Assumptions '!Z52</f>
        <v>3666.6666666666665</v>
      </c>
      <c r="Z25" s="52">
        <f>'Assumptions '!AA52</f>
        <v>3666.6666666666665</v>
      </c>
      <c r="AA25" s="52">
        <f>'Assumptions '!AB52</f>
        <v>3666.6666666666665</v>
      </c>
      <c r="AB25" s="52">
        <f>'Assumptions '!AC52</f>
        <v>3666.6666666666665</v>
      </c>
      <c r="AC25" s="52">
        <f>'Assumptions '!AD52</f>
        <v>3666.6666666666665</v>
      </c>
      <c r="AD25" s="52">
        <f>'Assumptions '!AE52</f>
        <v>3666.6666666666665</v>
      </c>
      <c r="AE25" s="52">
        <f>'Assumptions '!AF52</f>
        <v>3666.6666666666665</v>
      </c>
      <c r="AF25" s="52">
        <f>'Assumptions '!AG52</f>
        <v>3666.6666666666665</v>
      </c>
      <c r="AG25" s="586">
        <f>SUM(U25:AF25)</f>
        <v>43999.999999999993</v>
      </c>
      <c r="AH25" s="52">
        <f>'Assumptions '!AI52</f>
        <v>4033.3333333333339</v>
      </c>
      <c r="AI25" s="52">
        <f>'Assumptions '!AJ52</f>
        <v>4033.3333333333339</v>
      </c>
      <c r="AJ25" s="52">
        <f>'Assumptions '!AK52</f>
        <v>4033.3333333333339</v>
      </c>
      <c r="AK25" s="52">
        <f>'Assumptions '!AL52</f>
        <v>4033.3333333333339</v>
      </c>
      <c r="AL25" s="52">
        <f>'Assumptions '!AM52</f>
        <v>4033.3333333333339</v>
      </c>
      <c r="AM25" s="52">
        <f>'Assumptions '!AN52</f>
        <v>4033.3333333333339</v>
      </c>
      <c r="AN25" s="52">
        <f>'Assumptions '!AO52</f>
        <v>4033.3333333333339</v>
      </c>
      <c r="AO25" s="52">
        <f>'Assumptions '!AP52</f>
        <v>4033.3333333333339</v>
      </c>
      <c r="AP25" s="52">
        <f>'Assumptions '!AQ52</f>
        <v>4033.3333333333339</v>
      </c>
      <c r="AQ25" s="52">
        <f>'Assumptions '!AR52</f>
        <v>4033.3333333333339</v>
      </c>
      <c r="AR25" s="52">
        <f>'Assumptions '!AS52</f>
        <v>4033.3333333333339</v>
      </c>
      <c r="AS25" s="52">
        <f>'Assumptions '!AT52</f>
        <v>4033.3333333333339</v>
      </c>
      <c r="AT25" s="586">
        <f>SUM(AH25:AS25)</f>
        <v>48400.000000000022</v>
      </c>
      <c r="AU25" s="52">
        <f>'Assumptions '!AV52</f>
        <v>4436.6666666666679</v>
      </c>
      <c r="AV25" s="52">
        <f>'Assumptions '!AW52</f>
        <v>4436.6666666666679</v>
      </c>
      <c r="AW25" s="52">
        <f>'Assumptions '!AX52</f>
        <v>4436.6666666666679</v>
      </c>
      <c r="AX25" s="52">
        <f>'Assumptions '!AY52</f>
        <v>4436.6666666666679</v>
      </c>
      <c r="AY25" s="52">
        <f>'Assumptions '!AZ52</f>
        <v>4436.6666666666679</v>
      </c>
      <c r="AZ25" s="52">
        <f>'Assumptions '!BA52</f>
        <v>4436.6666666666679</v>
      </c>
      <c r="BA25" s="52">
        <f>'Assumptions '!BB52</f>
        <v>4436.6666666666679</v>
      </c>
      <c r="BB25" s="52">
        <f>'Assumptions '!BC52</f>
        <v>4436.6666666666679</v>
      </c>
      <c r="BC25" s="52">
        <f>'Assumptions '!BD52</f>
        <v>4436.6666666666679</v>
      </c>
      <c r="BD25" s="52">
        <f>'Assumptions '!BE52</f>
        <v>4436.6666666666679</v>
      </c>
      <c r="BE25" s="52">
        <f>'Assumptions '!BF52</f>
        <v>4436.6666666666679</v>
      </c>
      <c r="BF25" s="52">
        <f>'Assumptions '!BG52</f>
        <v>4436.6666666666679</v>
      </c>
      <c r="BG25" s="586">
        <f>SUM(AU25:BF25)</f>
        <v>53240.000000000029</v>
      </c>
      <c r="BH25" s="52">
        <f>'Assumptions '!BI52</f>
        <v>4880.3333333333348</v>
      </c>
      <c r="BI25" s="52">
        <f>'Assumptions '!BJ52</f>
        <v>4880.3333333333348</v>
      </c>
      <c r="BJ25" s="52">
        <f>'Assumptions '!BK52</f>
        <v>4880.3333333333348</v>
      </c>
      <c r="BK25" s="52">
        <f>'Assumptions '!BL52</f>
        <v>4880.3333333333348</v>
      </c>
      <c r="BL25" s="52">
        <f>'Assumptions '!BM52</f>
        <v>4880.3333333333348</v>
      </c>
      <c r="BM25" s="52">
        <f>'Assumptions '!BN52</f>
        <v>4880.3333333333348</v>
      </c>
      <c r="BN25" s="52">
        <f>'Assumptions '!BO52</f>
        <v>4880.3333333333348</v>
      </c>
      <c r="BO25" s="52">
        <f>'Assumptions '!BP52</f>
        <v>4880.3333333333348</v>
      </c>
      <c r="BP25" s="52">
        <f>'Assumptions '!BQ52</f>
        <v>4880.3333333333348</v>
      </c>
      <c r="BQ25" s="52">
        <f>'Assumptions '!BR52</f>
        <v>4880.3333333333348</v>
      </c>
      <c r="BR25" s="52">
        <f>'Assumptions '!BS52</f>
        <v>4880.3333333333348</v>
      </c>
      <c r="BS25" s="52">
        <f>'Assumptions '!BT52</f>
        <v>4880.3333333333348</v>
      </c>
      <c r="BT25" s="586">
        <f>SUM(BH25:BS25)</f>
        <v>58564.000000000022</v>
      </c>
    </row>
    <row r="26" spans="1:72" ht="20.25" customHeight="1">
      <c r="B26" s="11" t="s">
        <v>232</v>
      </c>
      <c r="C26" s="17" t="s">
        <v>186</v>
      </c>
      <c r="D26" s="52">
        <f>'Assumptions '!E54</f>
        <v>0</v>
      </c>
      <c r="E26" s="52">
        <f>'Assumptions '!F54</f>
        <v>0</v>
      </c>
      <c r="F26" s="52">
        <f>'Assumptions '!G54</f>
        <v>0</v>
      </c>
      <c r="G26" s="586">
        <f>SUM(D26:F26)</f>
        <v>0</v>
      </c>
      <c r="H26" s="52">
        <f>'Assumptions '!I54</f>
        <v>0</v>
      </c>
      <c r="I26" s="52">
        <f>'Assumptions '!J54</f>
        <v>1</v>
      </c>
      <c r="J26" s="52">
        <f>'Assumptions '!K54</f>
        <v>1</v>
      </c>
      <c r="K26" s="52">
        <f>'Assumptions '!L54</f>
        <v>1</v>
      </c>
      <c r="L26" s="52">
        <f>'Assumptions '!M54</f>
        <v>2</v>
      </c>
      <c r="M26" s="52">
        <f>'Assumptions '!N54</f>
        <v>2</v>
      </c>
      <c r="N26" s="52">
        <f>'Assumptions '!O54</f>
        <v>2</v>
      </c>
      <c r="O26" s="52">
        <f>'Assumptions '!P54</f>
        <v>2</v>
      </c>
      <c r="P26" s="52">
        <f>'Assumptions '!Q54</f>
        <v>2</v>
      </c>
      <c r="Q26" s="52">
        <f>'Assumptions '!R54</f>
        <v>2</v>
      </c>
      <c r="R26" s="52">
        <f>'Assumptions '!S54</f>
        <v>2</v>
      </c>
      <c r="S26" s="52">
        <f>'Assumptions '!T54</f>
        <v>2</v>
      </c>
      <c r="T26" s="586">
        <f>SUM(H26:S26)</f>
        <v>19</v>
      </c>
      <c r="U26" s="52">
        <f>'Assumptions '!V54</f>
        <v>2</v>
      </c>
      <c r="V26" s="52">
        <f>'Assumptions '!W54</f>
        <v>2</v>
      </c>
      <c r="W26" s="52">
        <f>'Assumptions '!X54</f>
        <v>2</v>
      </c>
      <c r="X26" s="52">
        <f>'Assumptions '!Y54</f>
        <v>2</v>
      </c>
      <c r="Y26" s="52">
        <f>'Assumptions '!Z54</f>
        <v>2</v>
      </c>
      <c r="Z26" s="52">
        <f>'Assumptions '!AA54</f>
        <v>2</v>
      </c>
      <c r="AA26" s="52">
        <f>'Assumptions '!AB54</f>
        <v>2</v>
      </c>
      <c r="AB26" s="52">
        <f>'Assumptions '!AC54</f>
        <v>2</v>
      </c>
      <c r="AC26" s="52">
        <f>'Assumptions '!AD54</f>
        <v>2</v>
      </c>
      <c r="AD26" s="52">
        <f>'Assumptions '!AE54</f>
        <v>2</v>
      </c>
      <c r="AE26" s="52">
        <f>'Assumptions '!AF54</f>
        <v>2</v>
      </c>
      <c r="AF26" s="52">
        <f>'Assumptions '!AG54</f>
        <v>2</v>
      </c>
      <c r="AG26" s="586">
        <f>SUM(U26:AF26)</f>
        <v>24</v>
      </c>
      <c r="AH26" s="52">
        <f>'Assumptions '!AI54</f>
        <v>2</v>
      </c>
      <c r="AI26" s="52">
        <f>'Assumptions '!AJ54</f>
        <v>2</v>
      </c>
      <c r="AJ26" s="52">
        <f>'Assumptions '!AK54</f>
        <v>2</v>
      </c>
      <c r="AK26" s="52">
        <f>'Assumptions '!AL54</f>
        <v>2</v>
      </c>
      <c r="AL26" s="52">
        <f>'Assumptions '!AM54</f>
        <v>2</v>
      </c>
      <c r="AM26" s="52">
        <f>'Assumptions '!AN54</f>
        <v>2</v>
      </c>
      <c r="AN26" s="52">
        <f>'Assumptions '!AO54</f>
        <v>2</v>
      </c>
      <c r="AO26" s="52">
        <f>'Assumptions '!AP54</f>
        <v>2</v>
      </c>
      <c r="AP26" s="52">
        <f>'Assumptions '!AQ54</f>
        <v>2</v>
      </c>
      <c r="AQ26" s="52">
        <f>'Assumptions '!AR54</f>
        <v>2</v>
      </c>
      <c r="AR26" s="52">
        <f>'Assumptions '!AS54</f>
        <v>2</v>
      </c>
      <c r="AS26" s="52">
        <f>'Assumptions '!AT54</f>
        <v>2</v>
      </c>
      <c r="AT26" s="586">
        <f>SUM(AH26:AS26)</f>
        <v>24</v>
      </c>
      <c r="AU26" s="52">
        <f>'Assumptions '!AV54</f>
        <v>2</v>
      </c>
      <c r="AV26" s="52">
        <f>'Assumptions '!AW54</f>
        <v>2</v>
      </c>
      <c r="AW26" s="52">
        <f>'Assumptions '!AX54</f>
        <v>2</v>
      </c>
      <c r="AX26" s="52">
        <f>'Assumptions '!AY54</f>
        <v>2</v>
      </c>
      <c r="AY26" s="52">
        <f>'Assumptions '!AZ54</f>
        <v>2</v>
      </c>
      <c r="AZ26" s="52">
        <f>'Assumptions '!BA54</f>
        <v>2</v>
      </c>
      <c r="BA26" s="52">
        <f>'Assumptions '!BB54</f>
        <v>2</v>
      </c>
      <c r="BB26" s="52">
        <f>'Assumptions '!BC54</f>
        <v>2</v>
      </c>
      <c r="BC26" s="52">
        <f>'Assumptions '!BD54</f>
        <v>2</v>
      </c>
      <c r="BD26" s="52">
        <f>'Assumptions '!BE54</f>
        <v>2</v>
      </c>
      <c r="BE26" s="52">
        <f>'Assumptions '!BF54</f>
        <v>2</v>
      </c>
      <c r="BF26" s="52">
        <f>'Assumptions '!BG54</f>
        <v>2</v>
      </c>
      <c r="BG26" s="586">
        <f>SUM(AU26:BF26)</f>
        <v>24</v>
      </c>
      <c r="BH26" s="52">
        <f>'Assumptions '!BI54</f>
        <v>2</v>
      </c>
      <c r="BI26" s="52">
        <f>'Assumptions '!BJ54</f>
        <v>2</v>
      </c>
      <c r="BJ26" s="52">
        <f>'Assumptions '!BK54</f>
        <v>2</v>
      </c>
      <c r="BK26" s="52">
        <f>'Assumptions '!BL54</f>
        <v>2</v>
      </c>
      <c r="BL26" s="52">
        <f>'Assumptions '!BM54</f>
        <v>2</v>
      </c>
      <c r="BM26" s="52">
        <f>'Assumptions '!BN54</f>
        <v>2</v>
      </c>
      <c r="BN26" s="52">
        <f>'Assumptions '!BO54</f>
        <v>2</v>
      </c>
      <c r="BO26" s="52">
        <f>'Assumptions '!BP54</f>
        <v>2</v>
      </c>
      <c r="BP26" s="52">
        <f>'Assumptions '!BQ54</f>
        <v>2</v>
      </c>
      <c r="BQ26" s="52">
        <f>'Assumptions '!BR54</f>
        <v>2</v>
      </c>
      <c r="BR26" s="52">
        <f>'Assumptions '!BS54</f>
        <v>2</v>
      </c>
      <c r="BS26" s="52">
        <f>'Assumptions '!BT54</f>
        <v>2</v>
      </c>
      <c r="BT26" s="586">
        <f>SUM(BH26:BS26)</f>
        <v>24</v>
      </c>
    </row>
    <row r="27" spans="1:72" s="15" customFormat="1" ht="20.25" customHeight="1">
      <c r="A27" s="584"/>
      <c r="B27" s="11" t="s">
        <v>214</v>
      </c>
      <c r="C27" s="17" t="s">
        <v>8</v>
      </c>
      <c r="D27" s="18">
        <f>D25*D26</f>
        <v>0</v>
      </c>
      <c r="E27" s="18">
        <f>E25*E26</f>
        <v>0</v>
      </c>
      <c r="F27" s="18">
        <f>F25*F26</f>
        <v>0</v>
      </c>
      <c r="G27" s="73">
        <f>SUM(D27:F27)</f>
        <v>0</v>
      </c>
      <c r="H27" s="11">
        <f t="shared" ref="H27:S27" si="17">H25*H26</f>
        <v>0</v>
      </c>
      <c r="I27" s="11">
        <f t="shared" si="17"/>
        <v>3333.3333333333335</v>
      </c>
      <c r="J27" s="11">
        <f t="shared" si="17"/>
        <v>3333.3333333333335</v>
      </c>
      <c r="K27" s="11">
        <f t="shared" si="17"/>
        <v>3333.3333333333335</v>
      </c>
      <c r="L27" s="11">
        <f t="shared" si="17"/>
        <v>6666.666666666667</v>
      </c>
      <c r="M27" s="11">
        <f t="shared" si="17"/>
        <v>6666.666666666667</v>
      </c>
      <c r="N27" s="11">
        <f t="shared" si="17"/>
        <v>6666.666666666667</v>
      </c>
      <c r="O27" s="11">
        <f t="shared" si="17"/>
        <v>6666.666666666667</v>
      </c>
      <c r="P27" s="11">
        <f t="shared" si="17"/>
        <v>6666.666666666667</v>
      </c>
      <c r="Q27" s="11">
        <f t="shared" si="17"/>
        <v>6666.666666666667</v>
      </c>
      <c r="R27" s="11">
        <f t="shared" si="17"/>
        <v>6666.666666666667</v>
      </c>
      <c r="S27" s="11">
        <f t="shared" si="17"/>
        <v>6666.666666666667</v>
      </c>
      <c r="T27" s="73">
        <f>SUM(H27:S27)</f>
        <v>63333.333333333328</v>
      </c>
      <c r="U27" s="11">
        <f t="shared" ref="U27:AF27" si="18">U25*U26</f>
        <v>7333.333333333333</v>
      </c>
      <c r="V27" s="11">
        <f t="shared" si="18"/>
        <v>7333.333333333333</v>
      </c>
      <c r="W27" s="11">
        <f t="shared" si="18"/>
        <v>7333.333333333333</v>
      </c>
      <c r="X27" s="11">
        <f t="shared" si="18"/>
        <v>7333.333333333333</v>
      </c>
      <c r="Y27" s="11">
        <f t="shared" si="18"/>
        <v>7333.333333333333</v>
      </c>
      <c r="Z27" s="11">
        <f t="shared" si="18"/>
        <v>7333.333333333333</v>
      </c>
      <c r="AA27" s="11">
        <f t="shared" si="18"/>
        <v>7333.333333333333</v>
      </c>
      <c r="AB27" s="11">
        <f t="shared" si="18"/>
        <v>7333.333333333333</v>
      </c>
      <c r="AC27" s="11">
        <f t="shared" si="18"/>
        <v>7333.333333333333</v>
      </c>
      <c r="AD27" s="11">
        <f t="shared" si="18"/>
        <v>7333.333333333333</v>
      </c>
      <c r="AE27" s="11">
        <f t="shared" si="18"/>
        <v>7333.333333333333</v>
      </c>
      <c r="AF27" s="11">
        <f t="shared" si="18"/>
        <v>7333.333333333333</v>
      </c>
      <c r="AG27" s="73">
        <f>SUM(U27:AF27)</f>
        <v>87999.999999999985</v>
      </c>
      <c r="AH27" s="11">
        <f t="shared" ref="AH27:AS27" si="19">AH25*AH26</f>
        <v>8066.6666666666679</v>
      </c>
      <c r="AI27" s="11">
        <f t="shared" si="19"/>
        <v>8066.6666666666679</v>
      </c>
      <c r="AJ27" s="11">
        <f t="shared" si="19"/>
        <v>8066.6666666666679</v>
      </c>
      <c r="AK27" s="11">
        <f t="shared" si="19"/>
        <v>8066.6666666666679</v>
      </c>
      <c r="AL27" s="11">
        <f t="shared" si="19"/>
        <v>8066.6666666666679</v>
      </c>
      <c r="AM27" s="11">
        <f t="shared" si="19"/>
        <v>8066.6666666666679</v>
      </c>
      <c r="AN27" s="11">
        <f t="shared" si="19"/>
        <v>8066.6666666666679</v>
      </c>
      <c r="AO27" s="11">
        <f t="shared" si="19"/>
        <v>8066.6666666666679</v>
      </c>
      <c r="AP27" s="11">
        <f t="shared" si="19"/>
        <v>8066.6666666666679</v>
      </c>
      <c r="AQ27" s="11">
        <f t="shared" si="19"/>
        <v>8066.6666666666679</v>
      </c>
      <c r="AR27" s="11">
        <f t="shared" si="19"/>
        <v>8066.6666666666679</v>
      </c>
      <c r="AS27" s="11">
        <f t="shared" si="19"/>
        <v>8066.6666666666679</v>
      </c>
      <c r="AT27" s="73">
        <f>SUM(AH27:AS27)</f>
        <v>96800.000000000044</v>
      </c>
      <c r="AU27" s="11">
        <f t="shared" ref="AU27:BF27" si="20">AU25*AU26</f>
        <v>8873.3333333333358</v>
      </c>
      <c r="AV27" s="11">
        <f t="shared" si="20"/>
        <v>8873.3333333333358</v>
      </c>
      <c r="AW27" s="11">
        <f t="shared" si="20"/>
        <v>8873.3333333333358</v>
      </c>
      <c r="AX27" s="11">
        <f t="shared" si="20"/>
        <v>8873.3333333333358</v>
      </c>
      <c r="AY27" s="11">
        <f t="shared" si="20"/>
        <v>8873.3333333333358</v>
      </c>
      <c r="AZ27" s="11">
        <f t="shared" si="20"/>
        <v>8873.3333333333358</v>
      </c>
      <c r="BA27" s="11">
        <f t="shared" si="20"/>
        <v>8873.3333333333358</v>
      </c>
      <c r="BB27" s="11">
        <f t="shared" si="20"/>
        <v>8873.3333333333358</v>
      </c>
      <c r="BC27" s="11">
        <f t="shared" si="20"/>
        <v>8873.3333333333358</v>
      </c>
      <c r="BD27" s="11">
        <f t="shared" si="20"/>
        <v>8873.3333333333358</v>
      </c>
      <c r="BE27" s="11">
        <f t="shared" si="20"/>
        <v>8873.3333333333358</v>
      </c>
      <c r="BF27" s="11">
        <f t="shared" si="20"/>
        <v>8873.3333333333358</v>
      </c>
      <c r="BG27" s="73">
        <f>SUM(AU27:BF27)</f>
        <v>106480.00000000006</v>
      </c>
      <c r="BH27" s="11">
        <f t="shared" ref="BH27:BS27" si="21">BH25*BH26</f>
        <v>9760.6666666666697</v>
      </c>
      <c r="BI27" s="11">
        <f t="shared" si="21"/>
        <v>9760.6666666666697</v>
      </c>
      <c r="BJ27" s="11">
        <f t="shared" si="21"/>
        <v>9760.6666666666697</v>
      </c>
      <c r="BK27" s="11">
        <f t="shared" si="21"/>
        <v>9760.6666666666697</v>
      </c>
      <c r="BL27" s="11">
        <f t="shared" si="21"/>
        <v>9760.6666666666697</v>
      </c>
      <c r="BM27" s="11">
        <f t="shared" si="21"/>
        <v>9760.6666666666697</v>
      </c>
      <c r="BN27" s="11">
        <f t="shared" si="21"/>
        <v>9760.6666666666697</v>
      </c>
      <c r="BO27" s="11">
        <f t="shared" si="21"/>
        <v>9760.6666666666697</v>
      </c>
      <c r="BP27" s="11">
        <f t="shared" si="21"/>
        <v>9760.6666666666697</v>
      </c>
      <c r="BQ27" s="11">
        <f t="shared" si="21"/>
        <v>9760.6666666666697</v>
      </c>
      <c r="BR27" s="11">
        <f t="shared" si="21"/>
        <v>9760.6666666666697</v>
      </c>
      <c r="BS27" s="11">
        <f t="shared" si="21"/>
        <v>9760.6666666666697</v>
      </c>
      <c r="BT27" s="73">
        <f>SUM(BH27:BS27)</f>
        <v>117128.00000000004</v>
      </c>
    </row>
    <row r="28" spans="1:72">
      <c r="G28" s="71"/>
      <c r="T28" s="71"/>
      <c r="AG28" s="71"/>
      <c r="AT28" s="71"/>
      <c r="BG28" s="71"/>
      <c r="BT28" s="71"/>
    </row>
    <row r="29" spans="1:72" ht="20.25" customHeight="1">
      <c r="A29" s="571" t="s">
        <v>216</v>
      </c>
      <c r="B29" s="11" t="s">
        <v>242</v>
      </c>
      <c r="C29" s="17" t="s">
        <v>8</v>
      </c>
      <c r="D29" s="28">
        <f>'Assumptions '!E58</f>
        <v>1000</v>
      </c>
      <c r="E29" s="28">
        <f>'Assumptions '!F58</f>
        <v>1000</v>
      </c>
      <c r="F29" s="28">
        <f>'Assumptions '!G58</f>
        <v>1000</v>
      </c>
      <c r="G29" s="78">
        <f>'Assumptions '!H58</f>
        <v>3000</v>
      </c>
      <c r="H29" s="28">
        <f>'Assumptions '!I58</f>
        <v>1000</v>
      </c>
      <c r="I29" s="28">
        <f>'Assumptions '!J58</f>
        <v>1000</v>
      </c>
      <c r="J29" s="28">
        <f>'Assumptions '!K58</f>
        <v>1000</v>
      </c>
      <c r="K29" s="28">
        <f>'Assumptions '!L58</f>
        <v>1000</v>
      </c>
      <c r="L29" s="28">
        <f>'Assumptions '!M58</f>
        <v>1000</v>
      </c>
      <c r="M29" s="28">
        <f>'Assumptions '!N58</f>
        <v>1000</v>
      </c>
      <c r="N29" s="28">
        <f>'Assumptions '!O58</f>
        <v>1000</v>
      </c>
      <c r="O29" s="28">
        <f>'Assumptions '!P58</f>
        <v>1000</v>
      </c>
      <c r="P29" s="28">
        <f>'Assumptions '!Q58</f>
        <v>1000</v>
      </c>
      <c r="Q29" s="28">
        <f>'Assumptions '!R58</f>
        <v>1000</v>
      </c>
      <c r="R29" s="28">
        <f>'Assumptions '!S58</f>
        <v>1000</v>
      </c>
      <c r="S29" s="28">
        <f>'Assumptions '!T58</f>
        <v>1000</v>
      </c>
      <c r="T29" s="78">
        <f>'Assumptions '!U58</f>
        <v>12000</v>
      </c>
      <c r="U29" s="28">
        <f>'Assumptions '!V58</f>
        <v>1100.0000000000002</v>
      </c>
      <c r="V29" s="28">
        <f>'Assumptions '!W58</f>
        <v>1100.0000000000002</v>
      </c>
      <c r="W29" s="28">
        <f>'Assumptions '!X58</f>
        <v>1100.0000000000002</v>
      </c>
      <c r="X29" s="28">
        <f>'Assumptions '!Y58</f>
        <v>1100.0000000000002</v>
      </c>
      <c r="Y29" s="28">
        <f>'Assumptions '!Z58</f>
        <v>1100.0000000000002</v>
      </c>
      <c r="Z29" s="28">
        <f>'Assumptions '!AA58</f>
        <v>1100.0000000000002</v>
      </c>
      <c r="AA29" s="28">
        <f>'Assumptions '!AB58</f>
        <v>1100.0000000000002</v>
      </c>
      <c r="AB29" s="28">
        <f>'Assumptions '!AC58</f>
        <v>1100.0000000000002</v>
      </c>
      <c r="AC29" s="28">
        <f>'Assumptions '!AD58</f>
        <v>1100.0000000000002</v>
      </c>
      <c r="AD29" s="28">
        <f>'Assumptions '!AE58</f>
        <v>1100.0000000000002</v>
      </c>
      <c r="AE29" s="28">
        <f>'Assumptions '!AF58</f>
        <v>1100.0000000000002</v>
      </c>
      <c r="AF29" s="28">
        <f>'Assumptions '!AG58</f>
        <v>1100.0000000000002</v>
      </c>
      <c r="AG29" s="78">
        <f>'Assumptions '!AH58</f>
        <v>13200.000000000002</v>
      </c>
      <c r="AH29" s="28">
        <f>'Assumptions '!AI58</f>
        <v>1210.0000000000002</v>
      </c>
      <c r="AI29" s="28">
        <f>'Assumptions '!AJ58</f>
        <v>1210.0000000000002</v>
      </c>
      <c r="AJ29" s="28">
        <f>'Assumptions '!AK58</f>
        <v>1210.0000000000002</v>
      </c>
      <c r="AK29" s="28">
        <f>'Assumptions '!AL58</f>
        <v>1210.0000000000002</v>
      </c>
      <c r="AL29" s="28">
        <f>'Assumptions '!AM58</f>
        <v>1210.0000000000002</v>
      </c>
      <c r="AM29" s="28">
        <f>'Assumptions '!AN58</f>
        <v>1210.0000000000002</v>
      </c>
      <c r="AN29" s="28">
        <f>'Assumptions '!AO58</f>
        <v>1210.0000000000002</v>
      </c>
      <c r="AO29" s="28">
        <f>'Assumptions '!AP58</f>
        <v>1210.0000000000002</v>
      </c>
      <c r="AP29" s="28">
        <f>'Assumptions '!AQ58</f>
        <v>1210.0000000000002</v>
      </c>
      <c r="AQ29" s="28">
        <f>'Assumptions '!AR58</f>
        <v>1210.0000000000002</v>
      </c>
      <c r="AR29" s="28">
        <f>'Assumptions '!AS58</f>
        <v>1210.0000000000002</v>
      </c>
      <c r="AS29" s="28">
        <f>'Assumptions '!AT58</f>
        <v>1210.0000000000002</v>
      </c>
      <c r="AT29" s="78">
        <f>'Assumptions '!AU58</f>
        <v>14520.000000000004</v>
      </c>
      <c r="AU29" s="28">
        <f>'Assumptions '!AV58</f>
        <v>1331.0000000000005</v>
      </c>
      <c r="AV29" s="28">
        <f>'Assumptions '!AW58</f>
        <v>1331.0000000000005</v>
      </c>
      <c r="AW29" s="28">
        <f>'Assumptions '!AX58</f>
        <v>1331.0000000000005</v>
      </c>
      <c r="AX29" s="28">
        <f>'Assumptions '!AY58</f>
        <v>1331.0000000000005</v>
      </c>
      <c r="AY29" s="28">
        <f>'Assumptions '!AZ58</f>
        <v>1331.0000000000005</v>
      </c>
      <c r="AZ29" s="28">
        <f>'Assumptions '!BA58</f>
        <v>1331.0000000000005</v>
      </c>
      <c r="BA29" s="28">
        <f>'Assumptions '!BB58</f>
        <v>1331.0000000000005</v>
      </c>
      <c r="BB29" s="28">
        <f>'Assumptions '!BC58</f>
        <v>1331.0000000000005</v>
      </c>
      <c r="BC29" s="28">
        <f>'Assumptions '!BD58</f>
        <v>1331.0000000000005</v>
      </c>
      <c r="BD29" s="28">
        <f>'Assumptions '!BE58</f>
        <v>1331.0000000000005</v>
      </c>
      <c r="BE29" s="28">
        <f>'Assumptions '!BF58</f>
        <v>1331.0000000000005</v>
      </c>
      <c r="BF29" s="28">
        <f>'Assumptions '!BG58</f>
        <v>1331.0000000000005</v>
      </c>
      <c r="BG29" s="78">
        <f>'Assumptions '!BH58</f>
        <v>15972.000000000005</v>
      </c>
      <c r="BH29" s="28">
        <f>'Assumptions '!BI58</f>
        <v>1464.1000000000006</v>
      </c>
      <c r="BI29" s="28">
        <f>'Assumptions '!BJ58</f>
        <v>1464.1000000000006</v>
      </c>
      <c r="BJ29" s="28">
        <f>'Assumptions '!BK58</f>
        <v>1464.1000000000006</v>
      </c>
      <c r="BK29" s="28">
        <f>'Assumptions '!BL58</f>
        <v>1464.1000000000006</v>
      </c>
      <c r="BL29" s="28">
        <f>'Assumptions '!BM58</f>
        <v>1464.1000000000006</v>
      </c>
      <c r="BM29" s="28">
        <f>'Assumptions '!BN58</f>
        <v>1464.1000000000006</v>
      </c>
      <c r="BN29" s="28">
        <f>'Assumptions '!BO58</f>
        <v>1464.1000000000006</v>
      </c>
      <c r="BO29" s="28">
        <f>'Assumptions '!BP58</f>
        <v>1464.1000000000006</v>
      </c>
      <c r="BP29" s="28">
        <f>'Assumptions '!BQ58</f>
        <v>1464.1000000000006</v>
      </c>
      <c r="BQ29" s="28">
        <f>'Assumptions '!BR58</f>
        <v>1464.1000000000006</v>
      </c>
      <c r="BR29" s="28">
        <f>'Assumptions '!BS58</f>
        <v>1464.1000000000006</v>
      </c>
      <c r="BS29" s="28">
        <f>'Assumptions '!BT58</f>
        <v>1464.1000000000006</v>
      </c>
      <c r="BT29" s="78">
        <f>'Assumptions '!BU58</f>
        <v>17569.200000000008</v>
      </c>
    </row>
    <row r="30" spans="1:72" s="604" customFormat="1" ht="20.25" customHeight="1">
      <c r="A30" s="603"/>
      <c r="B30" s="597" t="s">
        <v>9</v>
      </c>
      <c r="C30" s="594" t="s">
        <v>7</v>
      </c>
      <c r="D30" s="605">
        <f>'Assumptions '!E59</f>
        <v>0</v>
      </c>
      <c r="E30" s="605">
        <f>'Assumptions '!F59</f>
        <v>0</v>
      </c>
      <c r="F30" s="605">
        <f>'Assumptions '!G59</f>
        <v>0</v>
      </c>
      <c r="G30" s="608">
        <f>'Assumptions '!H59</f>
        <v>0</v>
      </c>
      <c r="H30" s="605">
        <f>'Assumptions '!I59</f>
        <v>0</v>
      </c>
      <c r="I30" s="605">
        <f>'Assumptions '!J59</f>
        <v>0</v>
      </c>
      <c r="J30" s="605">
        <f>'Assumptions '!K59</f>
        <v>0</v>
      </c>
      <c r="K30" s="605">
        <f>'Assumptions '!L59</f>
        <v>0</v>
      </c>
      <c r="L30" s="605">
        <f>'Assumptions '!M59</f>
        <v>0</v>
      </c>
      <c r="M30" s="605">
        <f>'Assumptions '!N59</f>
        <v>0</v>
      </c>
      <c r="N30" s="605">
        <f>'Assumptions '!O59</f>
        <v>0</v>
      </c>
      <c r="O30" s="605">
        <f>'Assumptions '!P59</f>
        <v>0</v>
      </c>
      <c r="P30" s="605">
        <f>'Assumptions '!Q59</f>
        <v>0</v>
      </c>
      <c r="Q30" s="605">
        <f>'Assumptions '!R59</f>
        <v>0</v>
      </c>
      <c r="R30" s="605">
        <f>'Assumptions '!S59</f>
        <v>0</v>
      </c>
      <c r="S30" s="605">
        <f>'Assumptions '!T59</f>
        <v>0</v>
      </c>
      <c r="T30" s="608">
        <f>'Assumptions '!U59</f>
        <v>0</v>
      </c>
      <c r="U30" s="605">
        <f>'Assumptions '!V59</f>
        <v>0</v>
      </c>
      <c r="V30" s="605">
        <f>'Assumptions '!W59</f>
        <v>0</v>
      </c>
      <c r="W30" s="605">
        <f>'Assumptions '!X59</f>
        <v>0</v>
      </c>
      <c r="X30" s="605">
        <f>'Assumptions '!Y59</f>
        <v>0</v>
      </c>
      <c r="Y30" s="605">
        <f>'Assumptions '!Z59</f>
        <v>0</v>
      </c>
      <c r="Z30" s="605">
        <f>'Assumptions '!AA59</f>
        <v>0</v>
      </c>
      <c r="AA30" s="605">
        <f>'Assumptions '!AB59</f>
        <v>0</v>
      </c>
      <c r="AB30" s="605">
        <f>'Assumptions '!AC59</f>
        <v>0</v>
      </c>
      <c r="AC30" s="605">
        <f>'Assumptions '!AD59</f>
        <v>0</v>
      </c>
      <c r="AD30" s="605">
        <f>'Assumptions '!AE59</f>
        <v>0</v>
      </c>
      <c r="AE30" s="605">
        <f>'Assumptions '!AF59</f>
        <v>0</v>
      </c>
      <c r="AF30" s="605">
        <f>'Assumptions '!AG59</f>
        <v>0</v>
      </c>
      <c r="AG30" s="608">
        <f>'Assumptions '!AH59</f>
        <v>0.1</v>
      </c>
      <c r="AH30" s="605">
        <f>'Assumptions '!AI59</f>
        <v>0</v>
      </c>
      <c r="AI30" s="605">
        <f>'Assumptions '!AJ59</f>
        <v>0</v>
      </c>
      <c r="AJ30" s="605">
        <f>'Assumptions '!AK59</f>
        <v>0</v>
      </c>
      <c r="AK30" s="605">
        <f>'Assumptions '!AL59</f>
        <v>0</v>
      </c>
      <c r="AL30" s="605">
        <f>'Assumptions '!AM59</f>
        <v>0</v>
      </c>
      <c r="AM30" s="605">
        <f>'Assumptions '!AN59</f>
        <v>0</v>
      </c>
      <c r="AN30" s="605">
        <f>'Assumptions '!AO59</f>
        <v>0</v>
      </c>
      <c r="AO30" s="605">
        <f>'Assumptions '!AP59</f>
        <v>0</v>
      </c>
      <c r="AP30" s="605">
        <f>'Assumptions '!AQ59</f>
        <v>0</v>
      </c>
      <c r="AQ30" s="605">
        <f>'Assumptions '!AR59</f>
        <v>0</v>
      </c>
      <c r="AR30" s="605">
        <f>'Assumptions '!AS59</f>
        <v>0</v>
      </c>
      <c r="AS30" s="605">
        <f>'Assumptions '!AT59</f>
        <v>0</v>
      </c>
      <c r="AT30" s="608">
        <f>'Assumptions '!AU59</f>
        <v>0.1</v>
      </c>
      <c r="AU30" s="605">
        <f>'Assumptions '!AV59</f>
        <v>0</v>
      </c>
      <c r="AV30" s="605">
        <f>'Assumptions '!AW59</f>
        <v>0</v>
      </c>
      <c r="AW30" s="605">
        <f>'Assumptions '!AX59</f>
        <v>0</v>
      </c>
      <c r="AX30" s="605">
        <f>'Assumptions '!AY59</f>
        <v>0</v>
      </c>
      <c r="AY30" s="605">
        <f>'Assumptions '!AZ59</f>
        <v>0</v>
      </c>
      <c r="AZ30" s="605">
        <f>'Assumptions '!BA59</f>
        <v>0</v>
      </c>
      <c r="BA30" s="605">
        <f>'Assumptions '!BB59</f>
        <v>0</v>
      </c>
      <c r="BB30" s="605">
        <f>'Assumptions '!BC59</f>
        <v>0</v>
      </c>
      <c r="BC30" s="605">
        <f>'Assumptions '!BD59</f>
        <v>0</v>
      </c>
      <c r="BD30" s="605">
        <f>'Assumptions '!BE59</f>
        <v>0</v>
      </c>
      <c r="BE30" s="605">
        <f>'Assumptions '!BF59</f>
        <v>0</v>
      </c>
      <c r="BF30" s="605">
        <f>'Assumptions '!BG59</f>
        <v>0</v>
      </c>
      <c r="BG30" s="608">
        <f>'Assumptions '!BH59</f>
        <v>0.1</v>
      </c>
      <c r="BH30" s="605">
        <f>'Assumptions '!BI59</f>
        <v>0</v>
      </c>
      <c r="BI30" s="605">
        <f>'Assumptions '!BJ59</f>
        <v>0</v>
      </c>
      <c r="BJ30" s="605">
        <f>'Assumptions '!BK59</f>
        <v>0</v>
      </c>
      <c r="BK30" s="605">
        <f>'Assumptions '!BL59</f>
        <v>0</v>
      </c>
      <c r="BL30" s="605">
        <f>'Assumptions '!BM59</f>
        <v>0</v>
      </c>
      <c r="BM30" s="605">
        <f>'Assumptions '!BN59</f>
        <v>0</v>
      </c>
      <c r="BN30" s="605">
        <f>'Assumptions '!BO59</f>
        <v>0</v>
      </c>
      <c r="BO30" s="605">
        <f>'Assumptions '!BP59</f>
        <v>0</v>
      </c>
      <c r="BP30" s="605">
        <f>'Assumptions '!BQ59</f>
        <v>0</v>
      </c>
      <c r="BQ30" s="605">
        <f>'Assumptions '!BR59</f>
        <v>0</v>
      </c>
      <c r="BR30" s="605">
        <f>'Assumptions '!BS59</f>
        <v>0</v>
      </c>
      <c r="BS30" s="605">
        <f>'Assumptions '!BT59</f>
        <v>0</v>
      </c>
      <c r="BT30" s="608">
        <f>'Assumptions '!BU59</f>
        <v>0.1</v>
      </c>
    </row>
    <row r="31" spans="1:72" ht="24.75" customHeight="1">
      <c r="B31" s="581"/>
      <c r="D31" s="59"/>
      <c r="G31" s="71"/>
      <c r="T31" s="71"/>
      <c r="AG31" s="71"/>
      <c r="AT31" s="71"/>
      <c r="BG31" s="71"/>
      <c r="BT31" s="71"/>
    </row>
    <row r="32" spans="1:72" ht="20.25" customHeight="1">
      <c r="A32" s="571" t="s">
        <v>221</v>
      </c>
      <c r="B32" s="11" t="s">
        <v>241</v>
      </c>
      <c r="C32" s="17" t="s">
        <v>8</v>
      </c>
      <c r="D32" s="28">
        <f>'Assumptions '!E61</f>
        <v>1000</v>
      </c>
      <c r="E32" s="28">
        <f>'Assumptions '!F61</f>
        <v>1000</v>
      </c>
      <c r="F32" s="28">
        <f>'Assumptions '!G61</f>
        <v>1000</v>
      </c>
      <c r="G32" s="78">
        <f>'Assumptions '!H61</f>
        <v>3000</v>
      </c>
      <c r="H32" s="28">
        <f>'Assumptions '!I61</f>
        <v>1000</v>
      </c>
      <c r="I32" s="28">
        <f>'Assumptions '!J61</f>
        <v>1000</v>
      </c>
      <c r="J32" s="28">
        <f>'Assumptions '!K61</f>
        <v>1000</v>
      </c>
      <c r="K32" s="28">
        <f>'Assumptions '!L61</f>
        <v>1000</v>
      </c>
      <c r="L32" s="28">
        <f>'Assumptions '!M61</f>
        <v>1000</v>
      </c>
      <c r="M32" s="28">
        <f>'Assumptions '!N61</f>
        <v>1000</v>
      </c>
      <c r="N32" s="28">
        <f>'Assumptions '!O61</f>
        <v>1000</v>
      </c>
      <c r="O32" s="28">
        <f>'Assumptions '!P61</f>
        <v>1000</v>
      </c>
      <c r="P32" s="28">
        <f>'Assumptions '!Q61</f>
        <v>1000</v>
      </c>
      <c r="Q32" s="28">
        <f>'Assumptions '!R61</f>
        <v>1000</v>
      </c>
      <c r="R32" s="28">
        <f>'Assumptions '!S61</f>
        <v>1000</v>
      </c>
      <c r="S32" s="28">
        <f>'Assumptions '!T61</f>
        <v>1000</v>
      </c>
      <c r="T32" s="78">
        <f>'Assumptions '!U61</f>
        <v>12000</v>
      </c>
      <c r="U32" s="28">
        <f>'Assumptions '!V61</f>
        <v>1100.0000000000002</v>
      </c>
      <c r="V32" s="28">
        <f>'Assumptions '!W61</f>
        <v>1100.0000000000002</v>
      </c>
      <c r="W32" s="28">
        <f>'Assumptions '!X61</f>
        <v>1100.0000000000002</v>
      </c>
      <c r="X32" s="28">
        <f>'Assumptions '!Y61</f>
        <v>1100.0000000000002</v>
      </c>
      <c r="Y32" s="28">
        <f>'Assumptions '!Z61</f>
        <v>1100.0000000000002</v>
      </c>
      <c r="Z32" s="28">
        <f>'Assumptions '!AA61</f>
        <v>1100.0000000000002</v>
      </c>
      <c r="AA32" s="28">
        <f>'Assumptions '!AB61</f>
        <v>1100.0000000000002</v>
      </c>
      <c r="AB32" s="28">
        <f>'Assumptions '!AC61</f>
        <v>1100.0000000000002</v>
      </c>
      <c r="AC32" s="28">
        <f>'Assumptions '!AD61</f>
        <v>1100.0000000000002</v>
      </c>
      <c r="AD32" s="28">
        <f>'Assumptions '!AE61</f>
        <v>1100.0000000000002</v>
      </c>
      <c r="AE32" s="28">
        <f>'Assumptions '!AF61</f>
        <v>1100.0000000000002</v>
      </c>
      <c r="AF32" s="28">
        <f>'Assumptions '!AG61</f>
        <v>1100.0000000000002</v>
      </c>
      <c r="AG32" s="78">
        <f>'Assumptions '!AH61</f>
        <v>13200.000000000002</v>
      </c>
      <c r="AH32" s="28">
        <f>'Assumptions '!AI61</f>
        <v>1210.0000000000002</v>
      </c>
      <c r="AI32" s="28">
        <f>'Assumptions '!AJ61</f>
        <v>1210.0000000000002</v>
      </c>
      <c r="AJ32" s="28">
        <f>'Assumptions '!AK61</f>
        <v>1210.0000000000002</v>
      </c>
      <c r="AK32" s="28">
        <f>'Assumptions '!AL61</f>
        <v>1210.0000000000002</v>
      </c>
      <c r="AL32" s="28">
        <f>'Assumptions '!AM61</f>
        <v>1210.0000000000002</v>
      </c>
      <c r="AM32" s="28">
        <f>'Assumptions '!AN61</f>
        <v>1210.0000000000002</v>
      </c>
      <c r="AN32" s="28">
        <f>'Assumptions '!AO61</f>
        <v>1210.0000000000002</v>
      </c>
      <c r="AO32" s="28">
        <f>'Assumptions '!AP61</f>
        <v>1210.0000000000002</v>
      </c>
      <c r="AP32" s="28">
        <f>'Assumptions '!AQ61</f>
        <v>1210.0000000000002</v>
      </c>
      <c r="AQ32" s="28">
        <f>'Assumptions '!AR61</f>
        <v>1210.0000000000002</v>
      </c>
      <c r="AR32" s="28">
        <f>'Assumptions '!AS61</f>
        <v>1210.0000000000002</v>
      </c>
      <c r="AS32" s="28">
        <f>'Assumptions '!AT61</f>
        <v>1210.0000000000002</v>
      </c>
      <c r="AT32" s="78">
        <f>'Assumptions '!AU61</f>
        <v>14520.000000000004</v>
      </c>
      <c r="AU32" s="28">
        <f>'Assumptions '!AV61</f>
        <v>1331.0000000000005</v>
      </c>
      <c r="AV32" s="28">
        <f>'Assumptions '!AW61</f>
        <v>1331.0000000000005</v>
      </c>
      <c r="AW32" s="28">
        <f>'Assumptions '!AX61</f>
        <v>1331.0000000000005</v>
      </c>
      <c r="AX32" s="28">
        <f>'Assumptions '!AY61</f>
        <v>1331.0000000000005</v>
      </c>
      <c r="AY32" s="28">
        <f>'Assumptions '!AZ61</f>
        <v>1331.0000000000005</v>
      </c>
      <c r="AZ32" s="28">
        <f>'Assumptions '!BA61</f>
        <v>1331.0000000000005</v>
      </c>
      <c r="BA32" s="28">
        <f>'Assumptions '!BB61</f>
        <v>1331.0000000000005</v>
      </c>
      <c r="BB32" s="28">
        <f>'Assumptions '!BC61</f>
        <v>1331.0000000000005</v>
      </c>
      <c r="BC32" s="28">
        <f>'Assumptions '!BD61</f>
        <v>1331.0000000000005</v>
      </c>
      <c r="BD32" s="28">
        <f>'Assumptions '!BE61</f>
        <v>1331.0000000000005</v>
      </c>
      <c r="BE32" s="28">
        <f>'Assumptions '!BF61</f>
        <v>1331.0000000000005</v>
      </c>
      <c r="BF32" s="28">
        <f>'Assumptions '!BG61</f>
        <v>1331.0000000000005</v>
      </c>
      <c r="BG32" s="78">
        <f>'Assumptions '!BH61</f>
        <v>15972.000000000005</v>
      </c>
      <c r="BH32" s="28">
        <f>'Assumptions '!BI61</f>
        <v>1464.1000000000006</v>
      </c>
      <c r="BI32" s="28">
        <f>'Assumptions '!BJ61</f>
        <v>1464.1000000000006</v>
      </c>
      <c r="BJ32" s="28">
        <f>'Assumptions '!BK61</f>
        <v>1464.1000000000006</v>
      </c>
      <c r="BK32" s="28">
        <f>'Assumptions '!BL61</f>
        <v>1464.1000000000006</v>
      </c>
      <c r="BL32" s="28">
        <f>'Assumptions '!BM61</f>
        <v>1464.1000000000006</v>
      </c>
      <c r="BM32" s="28">
        <f>'Assumptions '!BN61</f>
        <v>1464.1000000000006</v>
      </c>
      <c r="BN32" s="28">
        <f>'Assumptions '!BO61</f>
        <v>1464.1000000000006</v>
      </c>
      <c r="BO32" s="28">
        <f>'Assumptions '!BP61</f>
        <v>1464.1000000000006</v>
      </c>
      <c r="BP32" s="28">
        <f>'Assumptions '!BQ61</f>
        <v>1464.1000000000006</v>
      </c>
      <c r="BQ32" s="28">
        <f>'Assumptions '!BR61</f>
        <v>1464.1000000000006</v>
      </c>
      <c r="BR32" s="28">
        <f>'Assumptions '!BS61</f>
        <v>1464.1000000000006</v>
      </c>
      <c r="BS32" s="28">
        <f>'Assumptions '!BT61</f>
        <v>1464.1000000000006</v>
      </c>
      <c r="BT32" s="78">
        <f>'Assumptions '!BU61</f>
        <v>17569.200000000008</v>
      </c>
    </row>
    <row r="33" spans="1:72" s="604" customFormat="1" ht="20.25" customHeight="1">
      <c r="A33" s="603"/>
      <c r="B33" s="597" t="s">
        <v>9</v>
      </c>
      <c r="C33" s="594" t="s">
        <v>7</v>
      </c>
      <c r="D33" s="605">
        <f>'Assumptions '!E62</f>
        <v>0</v>
      </c>
      <c r="E33" s="605">
        <f>'Assumptions '!F62</f>
        <v>0</v>
      </c>
      <c r="F33" s="605">
        <f>'Assumptions '!G62</f>
        <v>0</v>
      </c>
      <c r="G33" s="608">
        <f>'Assumptions '!H62</f>
        <v>0</v>
      </c>
      <c r="H33" s="605">
        <f>'Assumptions '!I62</f>
        <v>0</v>
      </c>
      <c r="I33" s="605">
        <f>'Assumptions '!J62</f>
        <v>0</v>
      </c>
      <c r="J33" s="605">
        <f>'Assumptions '!K62</f>
        <v>0</v>
      </c>
      <c r="K33" s="605">
        <f>'Assumptions '!L62</f>
        <v>0</v>
      </c>
      <c r="L33" s="605">
        <f>'Assumptions '!M62</f>
        <v>0</v>
      </c>
      <c r="M33" s="605">
        <f>'Assumptions '!N62</f>
        <v>0</v>
      </c>
      <c r="N33" s="605">
        <f>'Assumptions '!O62</f>
        <v>0</v>
      </c>
      <c r="O33" s="605">
        <f>'Assumptions '!P62</f>
        <v>0</v>
      </c>
      <c r="P33" s="605">
        <f>'Assumptions '!Q62</f>
        <v>0</v>
      </c>
      <c r="Q33" s="605">
        <f>'Assumptions '!R62</f>
        <v>0</v>
      </c>
      <c r="R33" s="605">
        <f>'Assumptions '!S62</f>
        <v>0</v>
      </c>
      <c r="S33" s="605">
        <f>'Assumptions '!T62</f>
        <v>0</v>
      </c>
      <c r="T33" s="608">
        <f>'Assumptions '!U62</f>
        <v>0</v>
      </c>
      <c r="U33" s="605">
        <f>'Assumptions '!V62</f>
        <v>0</v>
      </c>
      <c r="V33" s="605">
        <f>'Assumptions '!W62</f>
        <v>0</v>
      </c>
      <c r="W33" s="605">
        <f>'Assumptions '!X62</f>
        <v>0</v>
      </c>
      <c r="X33" s="605">
        <f>'Assumptions '!Y62</f>
        <v>0</v>
      </c>
      <c r="Y33" s="605">
        <f>'Assumptions '!Z62</f>
        <v>0</v>
      </c>
      <c r="Z33" s="605">
        <f>'Assumptions '!AA62</f>
        <v>0</v>
      </c>
      <c r="AA33" s="605">
        <f>'Assumptions '!AB62</f>
        <v>0</v>
      </c>
      <c r="AB33" s="605">
        <f>'Assumptions '!AC62</f>
        <v>0</v>
      </c>
      <c r="AC33" s="605">
        <f>'Assumptions '!AD62</f>
        <v>0</v>
      </c>
      <c r="AD33" s="605">
        <f>'Assumptions '!AE62</f>
        <v>0</v>
      </c>
      <c r="AE33" s="605">
        <f>'Assumptions '!AF62</f>
        <v>0</v>
      </c>
      <c r="AF33" s="605">
        <f>'Assumptions '!AG62</f>
        <v>0</v>
      </c>
      <c r="AG33" s="608">
        <f>'Assumptions '!AH62</f>
        <v>0.1</v>
      </c>
      <c r="AH33" s="605">
        <f>'Assumptions '!AI62</f>
        <v>0</v>
      </c>
      <c r="AI33" s="605">
        <f>'Assumptions '!AJ62</f>
        <v>0</v>
      </c>
      <c r="AJ33" s="605">
        <f>'Assumptions '!AK62</f>
        <v>0</v>
      </c>
      <c r="AK33" s="605">
        <f>'Assumptions '!AL62</f>
        <v>0</v>
      </c>
      <c r="AL33" s="605">
        <f>'Assumptions '!AM62</f>
        <v>0</v>
      </c>
      <c r="AM33" s="605">
        <f>'Assumptions '!AN62</f>
        <v>0</v>
      </c>
      <c r="AN33" s="605">
        <f>'Assumptions '!AO62</f>
        <v>0</v>
      </c>
      <c r="AO33" s="605">
        <f>'Assumptions '!AP62</f>
        <v>0</v>
      </c>
      <c r="AP33" s="605">
        <f>'Assumptions '!AQ62</f>
        <v>0</v>
      </c>
      <c r="AQ33" s="605">
        <f>'Assumptions '!AR62</f>
        <v>0</v>
      </c>
      <c r="AR33" s="605">
        <f>'Assumptions '!AS62</f>
        <v>0</v>
      </c>
      <c r="AS33" s="605">
        <f>'Assumptions '!AT62</f>
        <v>0</v>
      </c>
      <c r="AT33" s="608">
        <f>'Assumptions '!AU62</f>
        <v>0.1</v>
      </c>
      <c r="AU33" s="605">
        <f>'Assumptions '!AV62</f>
        <v>0</v>
      </c>
      <c r="AV33" s="605">
        <f>'Assumptions '!AW62</f>
        <v>0</v>
      </c>
      <c r="AW33" s="605">
        <f>'Assumptions '!AX62</f>
        <v>0</v>
      </c>
      <c r="AX33" s="605">
        <f>'Assumptions '!AY62</f>
        <v>0</v>
      </c>
      <c r="AY33" s="605">
        <f>'Assumptions '!AZ62</f>
        <v>0</v>
      </c>
      <c r="AZ33" s="605">
        <f>'Assumptions '!BA62</f>
        <v>0</v>
      </c>
      <c r="BA33" s="605">
        <f>'Assumptions '!BB62</f>
        <v>0</v>
      </c>
      <c r="BB33" s="605">
        <f>'Assumptions '!BC62</f>
        <v>0</v>
      </c>
      <c r="BC33" s="605">
        <f>'Assumptions '!BD62</f>
        <v>0</v>
      </c>
      <c r="BD33" s="605">
        <f>'Assumptions '!BE62</f>
        <v>0</v>
      </c>
      <c r="BE33" s="605">
        <f>'Assumptions '!BF62</f>
        <v>0</v>
      </c>
      <c r="BF33" s="605">
        <f>'Assumptions '!BG62</f>
        <v>0</v>
      </c>
      <c r="BG33" s="608">
        <f>'Assumptions '!BH62</f>
        <v>0.1</v>
      </c>
      <c r="BH33" s="605">
        <f>'Assumptions '!BI62</f>
        <v>0</v>
      </c>
      <c r="BI33" s="605">
        <f>'Assumptions '!BJ62</f>
        <v>0</v>
      </c>
      <c r="BJ33" s="605">
        <f>'Assumptions '!BK62</f>
        <v>0</v>
      </c>
      <c r="BK33" s="605">
        <f>'Assumptions '!BL62</f>
        <v>0</v>
      </c>
      <c r="BL33" s="605">
        <f>'Assumptions '!BM62</f>
        <v>0</v>
      </c>
      <c r="BM33" s="605">
        <f>'Assumptions '!BN62</f>
        <v>0</v>
      </c>
      <c r="BN33" s="605">
        <f>'Assumptions '!BO62</f>
        <v>0</v>
      </c>
      <c r="BO33" s="605">
        <f>'Assumptions '!BP62</f>
        <v>0</v>
      </c>
      <c r="BP33" s="605">
        <f>'Assumptions '!BQ62</f>
        <v>0</v>
      </c>
      <c r="BQ33" s="605">
        <f>'Assumptions '!BR62</f>
        <v>0</v>
      </c>
      <c r="BR33" s="605">
        <f>'Assumptions '!BS62</f>
        <v>0</v>
      </c>
      <c r="BS33" s="605">
        <f>'Assumptions '!BT62</f>
        <v>0</v>
      </c>
      <c r="BT33" s="608">
        <f>'Assumptions '!BU62</f>
        <v>0.1</v>
      </c>
    </row>
    <row r="34" spans="1:72" ht="21" customHeight="1">
      <c r="B34" s="581"/>
      <c r="D34" s="59"/>
      <c r="G34" s="71"/>
      <c r="T34" s="71"/>
      <c r="AG34" s="71"/>
      <c r="AT34" s="71"/>
      <c r="BG34" s="71"/>
      <c r="BT34" s="71"/>
    </row>
    <row r="35" spans="1:72" ht="20.25" customHeight="1">
      <c r="A35" s="571" t="s">
        <v>249</v>
      </c>
      <c r="B35" s="11" t="s">
        <v>243</v>
      </c>
      <c r="C35" s="17" t="s">
        <v>8</v>
      </c>
      <c r="D35" s="28">
        <f>'Assumptions '!E64</f>
        <v>1000</v>
      </c>
      <c r="E35" s="28">
        <f>'Assumptions '!F64</f>
        <v>1000</v>
      </c>
      <c r="F35" s="28">
        <f>'Assumptions '!G64</f>
        <v>1000</v>
      </c>
      <c r="G35" s="78">
        <f>'Assumptions '!H64</f>
        <v>3000</v>
      </c>
      <c r="H35" s="28">
        <f>'Assumptions '!I64</f>
        <v>1000</v>
      </c>
      <c r="I35" s="28">
        <f>'Assumptions '!J64</f>
        <v>1000</v>
      </c>
      <c r="J35" s="28">
        <f>'Assumptions '!K64</f>
        <v>1000</v>
      </c>
      <c r="K35" s="28">
        <f>'Assumptions '!L64</f>
        <v>1000</v>
      </c>
      <c r="L35" s="28">
        <f>'Assumptions '!M64</f>
        <v>1000</v>
      </c>
      <c r="M35" s="28">
        <f>'Assumptions '!N64</f>
        <v>1000</v>
      </c>
      <c r="N35" s="28">
        <f>'Assumptions '!O64</f>
        <v>1000</v>
      </c>
      <c r="O35" s="28">
        <f>'Assumptions '!P64</f>
        <v>1000</v>
      </c>
      <c r="P35" s="28">
        <f>'Assumptions '!Q64</f>
        <v>1000</v>
      </c>
      <c r="Q35" s="28">
        <f>'Assumptions '!R64</f>
        <v>1000</v>
      </c>
      <c r="R35" s="28">
        <f>'Assumptions '!S64</f>
        <v>1000</v>
      </c>
      <c r="S35" s="28">
        <f>'Assumptions '!T64</f>
        <v>1000</v>
      </c>
      <c r="T35" s="78">
        <f>'Assumptions '!U64</f>
        <v>12000</v>
      </c>
      <c r="U35" s="28">
        <f>'Assumptions '!V64</f>
        <v>1100.0000000000002</v>
      </c>
      <c r="V35" s="28">
        <f>'Assumptions '!W64</f>
        <v>1100.0000000000002</v>
      </c>
      <c r="W35" s="28">
        <f>'Assumptions '!X64</f>
        <v>1100.0000000000002</v>
      </c>
      <c r="X35" s="28">
        <f>'Assumptions '!Y64</f>
        <v>1100.0000000000002</v>
      </c>
      <c r="Y35" s="28">
        <f>'Assumptions '!Z64</f>
        <v>1100.0000000000002</v>
      </c>
      <c r="Z35" s="28">
        <f>'Assumptions '!AA64</f>
        <v>1100.0000000000002</v>
      </c>
      <c r="AA35" s="28">
        <f>'Assumptions '!AB64</f>
        <v>1100.0000000000002</v>
      </c>
      <c r="AB35" s="28">
        <f>'Assumptions '!AC64</f>
        <v>1100.0000000000002</v>
      </c>
      <c r="AC35" s="28">
        <f>'Assumptions '!AD64</f>
        <v>1100.0000000000002</v>
      </c>
      <c r="AD35" s="28">
        <f>'Assumptions '!AE64</f>
        <v>1100.0000000000002</v>
      </c>
      <c r="AE35" s="28">
        <f>'Assumptions '!AF64</f>
        <v>1100.0000000000002</v>
      </c>
      <c r="AF35" s="28">
        <f>'Assumptions '!AG64</f>
        <v>1100.0000000000002</v>
      </c>
      <c r="AG35" s="78">
        <f>'Assumptions '!AH64</f>
        <v>13200.000000000002</v>
      </c>
      <c r="AH35" s="28">
        <f>'Assumptions '!AI64</f>
        <v>1210.0000000000002</v>
      </c>
      <c r="AI35" s="28">
        <f>'Assumptions '!AJ64</f>
        <v>1210.0000000000002</v>
      </c>
      <c r="AJ35" s="28">
        <f>'Assumptions '!AK64</f>
        <v>1210.0000000000002</v>
      </c>
      <c r="AK35" s="28">
        <f>'Assumptions '!AL64</f>
        <v>1210.0000000000002</v>
      </c>
      <c r="AL35" s="28">
        <f>'Assumptions '!AM64</f>
        <v>1210.0000000000002</v>
      </c>
      <c r="AM35" s="28">
        <f>'Assumptions '!AN64</f>
        <v>1210.0000000000002</v>
      </c>
      <c r="AN35" s="28">
        <f>'Assumptions '!AO64</f>
        <v>1210.0000000000002</v>
      </c>
      <c r="AO35" s="28">
        <f>'Assumptions '!AP64</f>
        <v>1210.0000000000002</v>
      </c>
      <c r="AP35" s="28">
        <f>'Assumptions '!AQ64</f>
        <v>1210.0000000000002</v>
      </c>
      <c r="AQ35" s="28">
        <f>'Assumptions '!AR64</f>
        <v>1210.0000000000002</v>
      </c>
      <c r="AR35" s="28">
        <f>'Assumptions '!AS64</f>
        <v>1210.0000000000002</v>
      </c>
      <c r="AS35" s="28">
        <f>'Assumptions '!AT64</f>
        <v>1210.0000000000002</v>
      </c>
      <c r="AT35" s="78">
        <f>'Assumptions '!AU64</f>
        <v>14520.000000000004</v>
      </c>
      <c r="AU35" s="28">
        <f>'Assumptions '!AV64</f>
        <v>1331.0000000000005</v>
      </c>
      <c r="AV35" s="28">
        <f>'Assumptions '!AW64</f>
        <v>1331.0000000000005</v>
      </c>
      <c r="AW35" s="28">
        <f>'Assumptions '!AX64</f>
        <v>1331.0000000000005</v>
      </c>
      <c r="AX35" s="28">
        <f>'Assumptions '!AY64</f>
        <v>1331.0000000000005</v>
      </c>
      <c r="AY35" s="28">
        <f>'Assumptions '!AZ64</f>
        <v>1331.0000000000005</v>
      </c>
      <c r="AZ35" s="28">
        <f>'Assumptions '!BA64</f>
        <v>1331.0000000000005</v>
      </c>
      <c r="BA35" s="28">
        <f>'Assumptions '!BB64</f>
        <v>1331.0000000000005</v>
      </c>
      <c r="BB35" s="28">
        <f>'Assumptions '!BC64</f>
        <v>1331.0000000000005</v>
      </c>
      <c r="BC35" s="28">
        <f>'Assumptions '!BD64</f>
        <v>1331.0000000000005</v>
      </c>
      <c r="BD35" s="28">
        <f>'Assumptions '!BE64</f>
        <v>1331.0000000000005</v>
      </c>
      <c r="BE35" s="28">
        <f>'Assumptions '!BF64</f>
        <v>1331.0000000000005</v>
      </c>
      <c r="BF35" s="28">
        <f>'Assumptions '!BG64</f>
        <v>1331.0000000000005</v>
      </c>
      <c r="BG35" s="78">
        <f>'Assumptions '!BH64</f>
        <v>15972.000000000005</v>
      </c>
      <c r="BH35" s="28">
        <f>'Assumptions '!BI64</f>
        <v>1464.1000000000006</v>
      </c>
      <c r="BI35" s="28">
        <f>'Assumptions '!BJ64</f>
        <v>1464.1000000000006</v>
      </c>
      <c r="BJ35" s="28">
        <f>'Assumptions '!BK64</f>
        <v>1464.1000000000006</v>
      </c>
      <c r="BK35" s="28">
        <f>'Assumptions '!BL64</f>
        <v>1464.1000000000006</v>
      </c>
      <c r="BL35" s="28">
        <f>'Assumptions '!BM64</f>
        <v>1464.1000000000006</v>
      </c>
      <c r="BM35" s="28">
        <f>'Assumptions '!BN64</f>
        <v>1464.1000000000006</v>
      </c>
      <c r="BN35" s="28">
        <f>'Assumptions '!BO64</f>
        <v>1464.1000000000006</v>
      </c>
      <c r="BO35" s="28">
        <f>'Assumptions '!BP64</f>
        <v>1464.1000000000006</v>
      </c>
      <c r="BP35" s="28">
        <f>'Assumptions '!BQ64</f>
        <v>1464.1000000000006</v>
      </c>
      <c r="BQ35" s="28">
        <f>'Assumptions '!BR64</f>
        <v>1464.1000000000006</v>
      </c>
      <c r="BR35" s="28">
        <f>'Assumptions '!BS64</f>
        <v>1464.1000000000006</v>
      </c>
      <c r="BS35" s="28">
        <f>'Assumptions '!BT64</f>
        <v>1464.1000000000006</v>
      </c>
      <c r="BT35" s="78">
        <f>'Assumptions '!BU64</f>
        <v>17569.200000000008</v>
      </c>
    </row>
    <row r="36" spans="1:72" s="604" customFormat="1" ht="20.25" customHeight="1">
      <c r="A36" s="603"/>
      <c r="B36" s="597" t="s">
        <v>9</v>
      </c>
      <c r="C36" s="594" t="s">
        <v>7</v>
      </c>
      <c r="D36" s="605">
        <f>'Assumptions '!E65</f>
        <v>0</v>
      </c>
      <c r="E36" s="605">
        <f>'Assumptions '!F65</f>
        <v>0</v>
      </c>
      <c r="F36" s="605">
        <f>'Assumptions '!G65</f>
        <v>0</v>
      </c>
      <c r="G36" s="608">
        <f>'Assumptions '!H65</f>
        <v>0</v>
      </c>
      <c r="H36" s="605">
        <f>'Assumptions '!I65</f>
        <v>0</v>
      </c>
      <c r="I36" s="605">
        <f>'Assumptions '!J65</f>
        <v>0</v>
      </c>
      <c r="J36" s="605">
        <f>'Assumptions '!K65</f>
        <v>0</v>
      </c>
      <c r="K36" s="605">
        <f>'Assumptions '!L65</f>
        <v>0</v>
      </c>
      <c r="L36" s="605">
        <f>'Assumptions '!M65</f>
        <v>0</v>
      </c>
      <c r="M36" s="605">
        <f>'Assumptions '!N65</f>
        <v>0</v>
      </c>
      <c r="N36" s="605">
        <f>'Assumptions '!O65</f>
        <v>0</v>
      </c>
      <c r="O36" s="605">
        <f>'Assumptions '!P65</f>
        <v>0</v>
      </c>
      <c r="P36" s="605">
        <f>'Assumptions '!Q65</f>
        <v>0</v>
      </c>
      <c r="Q36" s="605">
        <f>'Assumptions '!R65</f>
        <v>0</v>
      </c>
      <c r="R36" s="605">
        <f>'Assumptions '!S65</f>
        <v>0</v>
      </c>
      <c r="S36" s="605">
        <f>'Assumptions '!T65</f>
        <v>0</v>
      </c>
      <c r="T36" s="608">
        <f>'Assumptions '!U65</f>
        <v>0</v>
      </c>
      <c r="U36" s="605">
        <f>'Assumptions '!V65</f>
        <v>0</v>
      </c>
      <c r="V36" s="605">
        <f>'Assumptions '!W65</f>
        <v>0</v>
      </c>
      <c r="W36" s="605">
        <f>'Assumptions '!X65</f>
        <v>0</v>
      </c>
      <c r="X36" s="605">
        <f>'Assumptions '!Y65</f>
        <v>0</v>
      </c>
      <c r="Y36" s="605">
        <f>'Assumptions '!Z65</f>
        <v>0</v>
      </c>
      <c r="Z36" s="605">
        <f>'Assumptions '!AA65</f>
        <v>0</v>
      </c>
      <c r="AA36" s="605">
        <f>'Assumptions '!AB65</f>
        <v>0</v>
      </c>
      <c r="AB36" s="605">
        <f>'Assumptions '!AC65</f>
        <v>0</v>
      </c>
      <c r="AC36" s="605">
        <f>'Assumptions '!AD65</f>
        <v>0</v>
      </c>
      <c r="AD36" s="605">
        <f>'Assumptions '!AE65</f>
        <v>0</v>
      </c>
      <c r="AE36" s="605">
        <f>'Assumptions '!AF65</f>
        <v>0</v>
      </c>
      <c r="AF36" s="605">
        <f>'Assumptions '!AG65</f>
        <v>0</v>
      </c>
      <c r="AG36" s="608">
        <f>'Assumptions '!AH65</f>
        <v>0.1</v>
      </c>
      <c r="AH36" s="605">
        <f>'Assumptions '!AI65</f>
        <v>0</v>
      </c>
      <c r="AI36" s="605">
        <f>'Assumptions '!AJ65</f>
        <v>0</v>
      </c>
      <c r="AJ36" s="605">
        <f>'Assumptions '!AK65</f>
        <v>0</v>
      </c>
      <c r="AK36" s="605">
        <f>'Assumptions '!AL65</f>
        <v>0</v>
      </c>
      <c r="AL36" s="605">
        <f>'Assumptions '!AM65</f>
        <v>0</v>
      </c>
      <c r="AM36" s="605">
        <f>'Assumptions '!AN65</f>
        <v>0</v>
      </c>
      <c r="AN36" s="605">
        <f>'Assumptions '!AO65</f>
        <v>0</v>
      </c>
      <c r="AO36" s="605">
        <f>'Assumptions '!AP65</f>
        <v>0</v>
      </c>
      <c r="AP36" s="605">
        <f>'Assumptions '!AQ65</f>
        <v>0</v>
      </c>
      <c r="AQ36" s="605">
        <f>'Assumptions '!AR65</f>
        <v>0</v>
      </c>
      <c r="AR36" s="605">
        <f>'Assumptions '!AS65</f>
        <v>0</v>
      </c>
      <c r="AS36" s="605">
        <f>'Assumptions '!AT65</f>
        <v>0</v>
      </c>
      <c r="AT36" s="608">
        <f>'Assumptions '!AU65</f>
        <v>0.1</v>
      </c>
      <c r="AU36" s="605">
        <f>'Assumptions '!AV65</f>
        <v>0</v>
      </c>
      <c r="AV36" s="605">
        <f>'Assumptions '!AW65</f>
        <v>0</v>
      </c>
      <c r="AW36" s="605">
        <f>'Assumptions '!AX65</f>
        <v>0</v>
      </c>
      <c r="AX36" s="605">
        <f>'Assumptions '!AY65</f>
        <v>0</v>
      </c>
      <c r="AY36" s="605">
        <f>'Assumptions '!AZ65</f>
        <v>0</v>
      </c>
      <c r="AZ36" s="605">
        <f>'Assumptions '!BA65</f>
        <v>0</v>
      </c>
      <c r="BA36" s="605">
        <f>'Assumptions '!BB65</f>
        <v>0</v>
      </c>
      <c r="BB36" s="605">
        <f>'Assumptions '!BC65</f>
        <v>0</v>
      </c>
      <c r="BC36" s="605">
        <f>'Assumptions '!BD65</f>
        <v>0</v>
      </c>
      <c r="BD36" s="605">
        <f>'Assumptions '!BE65</f>
        <v>0</v>
      </c>
      <c r="BE36" s="605">
        <f>'Assumptions '!BF65</f>
        <v>0</v>
      </c>
      <c r="BF36" s="605">
        <f>'Assumptions '!BG65</f>
        <v>0</v>
      </c>
      <c r="BG36" s="608">
        <f>'Assumptions '!BH65</f>
        <v>0.1</v>
      </c>
      <c r="BH36" s="605">
        <f>'Assumptions '!BI65</f>
        <v>0</v>
      </c>
      <c r="BI36" s="605">
        <f>'Assumptions '!BJ65</f>
        <v>0</v>
      </c>
      <c r="BJ36" s="605">
        <f>'Assumptions '!BK65</f>
        <v>0</v>
      </c>
      <c r="BK36" s="605">
        <f>'Assumptions '!BL65</f>
        <v>0</v>
      </c>
      <c r="BL36" s="605">
        <f>'Assumptions '!BM65</f>
        <v>0</v>
      </c>
      <c r="BM36" s="605">
        <f>'Assumptions '!BN65</f>
        <v>0</v>
      </c>
      <c r="BN36" s="605">
        <f>'Assumptions '!BO65</f>
        <v>0</v>
      </c>
      <c r="BO36" s="605">
        <f>'Assumptions '!BP65</f>
        <v>0</v>
      </c>
      <c r="BP36" s="605">
        <f>'Assumptions '!BQ65</f>
        <v>0</v>
      </c>
      <c r="BQ36" s="605">
        <f>'Assumptions '!BR65</f>
        <v>0</v>
      </c>
      <c r="BR36" s="605">
        <f>'Assumptions '!BS65</f>
        <v>0</v>
      </c>
      <c r="BS36" s="605">
        <f>'Assumptions '!BT65</f>
        <v>0</v>
      </c>
      <c r="BT36" s="608">
        <f>'Assumptions '!BU65</f>
        <v>0.1</v>
      </c>
    </row>
    <row r="37" spans="1:72" ht="21" customHeight="1">
      <c r="B37" s="581"/>
      <c r="D37" s="59"/>
      <c r="G37" s="71"/>
      <c r="T37" s="71"/>
      <c r="AG37" s="71"/>
      <c r="AT37" s="71"/>
      <c r="BG37" s="71"/>
      <c r="BT37" s="71"/>
    </row>
    <row r="38" spans="1:72" ht="20.25" customHeight="1">
      <c r="A38" s="571" t="s">
        <v>250</v>
      </c>
      <c r="B38" s="11" t="s">
        <v>244</v>
      </c>
      <c r="C38" s="17" t="s">
        <v>8</v>
      </c>
      <c r="D38" s="28">
        <f>'Assumptions '!E67</f>
        <v>1000</v>
      </c>
      <c r="E38" s="28">
        <f>'Assumptions '!F67</f>
        <v>1000</v>
      </c>
      <c r="F38" s="28">
        <f>'Assumptions '!G67</f>
        <v>1000</v>
      </c>
      <c r="G38" s="78">
        <f>'Assumptions '!H67</f>
        <v>3000</v>
      </c>
      <c r="H38" s="28">
        <f>'Assumptions '!I67</f>
        <v>1000</v>
      </c>
      <c r="I38" s="28">
        <f>'Assumptions '!J67</f>
        <v>1000</v>
      </c>
      <c r="J38" s="28">
        <f>'Assumptions '!K67</f>
        <v>1000</v>
      </c>
      <c r="K38" s="28">
        <f>'Assumptions '!L67</f>
        <v>1000</v>
      </c>
      <c r="L38" s="28">
        <f>'Assumptions '!M67</f>
        <v>1000</v>
      </c>
      <c r="M38" s="28">
        <f>'Assumptions '!N67</f>
        <v>1000</v>
      </c>
      <c r="N38" s="28">
        <f>'Assumptions '!O67</f>
        <v>1000</v>
      </c>
      <c r="O38" s="28">
        <f>'Assumptions '!P67</f>
        <v>1000</v>
      </c>
      <c r="P38" s="28">
        <f>'Assumptions '!Q67</f>
        <v>1000</v>
      </c>
      <c r="Q38" s="28">
        <f>'Assumptions '!R67</f>
        <v>1000</v>
      </c>
      <c r="R38" s="28">
        <f>'Assumptions '!S67</f>
        <v>1000</v>
      </c>
      <c r="S38" s="28">
        <f>'Assumptions '!T67</f>
        <v>1000</v>
      </c>
      <c r="T38" s="78">
        <f>'Assumptions '!U67</f>
        <v>12000</v>
      </c>
      <c r="U38" s="28">
        <f>'Assumptions '!V67</f>
        <v>1100.0000000000002</v>
      </c>
      <c r="V38" s="28">
        <f>'Assumptions '!W67</f>
        <v>1100.0000000000002</v>
      </c>
      <c r="W38" s="28">
        <f>'Assumptions '!X67</f>
        <v>1100.0000000000002</v>
      </c>
      <c r="X38" s="28">
        <f>'Assumptions '!Y67</f>
        <v>1100.0000000000002</v>
      </c>
      <c r="Y38" s="28">
        <f>'Assumptions '!Z67</f>
        <v>1100.0000000000002</v>
      </c>
      <c r="Z38" s="28">
        <f>'Assumptions '!AA67</f>
        <v>1100.0000000000002</v>
      </c>
      <c r="AA38" s="28">
        <f>'Assumptions '!AB67</f>
        <v>1100.0000000000002</v>
      </c>
      <c r="AB38" s="28">
        <f>'Assumptions '!AC67</f>
        <v>1100.0000000000002</v>
      </c>
      <c r="AC38" s="28">
        <f>'Assumptions '!AD67</f>
        <v>1100.0000000000002</v>
      </c>
      <c r="AD38" s="28">
        <f>'Assumptions '!AE67</f>
        <v>1100.0000000000002</v>
      </c>
      <c r="AE38" s="28">
        <f>'Assumptions '!AF67</f>
        <v>1100.0000000000002</v>
      </c>
      <c r="AF38" s="28">
        <f>'Assumptions '!AG67</f>
        <v>1100.0000000000002</v>
      </c>
      <c r="AG38" s="78">
        <f>'Assumptions '!AH67</f>
        <v>13200.000000000002</v>
      </c>
      <c r="AH38" s="28">
        <f>'Assumptions '!AI67</f>
        <v>1210.0000000000002</v>
      </c>
      <c r="AI38" s="28">
        <f>'Assumptions '!AJ67</f>
        <v>1210.0000000000002</v>
      </c>
      <c r="AJ38" s="28">
        <f>'Assumptions '!AK67</f>
        <v>1210.0000000000002</v>
      </c>
      <c r="AK38" s="28">
        <f>'Assumptions '!AL67</f>
        <v>1210.0000000000002</v>
      </c>
      <c r="AL38" s="28">
        <f>'Assumptions '!AM67</f>
        <v>1210.0000000000002</v>
      </c>
      <c r="AM38" s="28">
        <f>'Assumptions '!AN67</f>
        <v>1210.0000000000002</v>
      </c>
      <c r="AN38" s="28">
        <f>'Assumptions '!AO67</f>
        <v>1210.0000000000002</v>
      </c>
      <c r="AO38" s="28">
        <f>'Assumptions '!AP67</f>
        <v>1210.0000000000002</v>
      </c>
      <c r="AP38" s="28">
        <f>'Assumptions '!AQ67</f>
        <v>1210.0000000000002</v>
      </c>
      <c r="AQ38" s="28">
        <f>'Assumptions '!AR67</f>
        <v>1210.0000000000002</v>
      </c>
      <c r="AR38" s="28">
        <f>'Assumptions '!AS67</f>
        <v>1210.0000000000002</v>
      </c>
      <c r="AS38" s="28">
        <f>'Assumptions '!AT67</f>
        <v>1210.0000000000002</v>
      </c>
      <c r="AT38" s="78">
        <f>'Assumptions '!AU67</f>
        <v>14520.000000000004</v>
      </c>
      <c r="AU38" s="28">
        <f>'Assumptions '!AV67</f>
        <v>1331.0000000000005</v>
      </c>
      <c r="AV38" s="28">
        <f>'Assumptions '!AW67</f>
        <v>1331.0000000000005</v>
      </c>
      <c r="AW38" s="28">
        <f>'Assumptions '!AX67</f>
        <v>1331.0000000000005</v>
      </c>
      <c r="AX38" s="28">
        <f>'Assumptions '!AY67</f>
        <v>1331.0000000000005</v>
      </c>
      <c r="AY38" s="28">
        <f>'Assumptions '!AZ67</f>
        <v>1331.0000000000005</v>
      </c>
      <c r="AZ38" s="28">
        <f>'Assumptions '!BA67</f>
        <v>1331.0000000000005</v>
      </c>
      <c r="BA38" s="28">
        <f>'Assumptions '!BB67</f>
        <v>1331.0000000000005</v>
      </c>
      <c r="BB38" s="28">
        <f>'Assumptions '!BC67</f>
        <v>1331.0000000000005</v>
      </c>
      <c r="BC38" s="28">
        <f>'Assumptions '!BD67</f>
        <v>1331.0000000000005</v>
      </c>
      <c r="BD38" s="28">
        <f>'Assumptions '!BE67</f>
        <v>1331.0000000000005</v>
      </c>
      <c r="BE38" s="28">
        <f>'Assumptions '!BF67</f>
        <v>1331.0000000000005</v>
      </c>
      <c r="BF38" s="28">
        <f>'Assumptions '!BG67</f>
        <v>1331.0000000000005</v>
      </c>
      <c r="BG38" s="78">
        <f>'Assumptions '!BH67</f>
        <v>15972.000000000005</v>
      </c>
      <c r="BH38" s="28">
        <f>'Assumptions '!BI67</f>
        <v>1464.1000000000006</v>
      </c>
      <c r="BI38" s="28">
        <f>'Assumptions '!BJ67</f>
        <v>1464.1000000000006</v>
      </c>
      <c r="BJ38" s="28">
        <f>'Assumptions '!BK67</f>
        <v>1464.1000000000006</v>
      </c>
      <c r="BK38" s="28">
        <f>'Assumptions '!BL67</f>
        <v>1464.1000000000006</v>
      </c>
      <c r="BL38" s="28">
        <f>'Assumptions '!BM67</f>
        <v>1464.1000000000006</v>
      </c>
      <c r="BM38" s="28">
        <f>'Assumptions '!BN67</f>
        <v>1464.1000000000006</v>
      </c>
      <c r="BN38" s="28">
        <f>'Assumptions '!BO67</f>
        <v>1464.1000000000006</v>
      </c>
      <c r="BO38" s="28">
        <f>'Assumptions '!BP67</f>
        <v>1464.1000000000006</v>
      </c>
      <c r="BP38" s="28">
        <f>'Assumptions '!BQ67</f>
        <v>1464.1000000000006</v>
      </c>
      <c r="BQ38" s="28">
        <f>'Assumptions '!BR67</f>
        <v>1464.1000000000006</v>
      </c>
      <c r="BR38" s="28">
        <f>'Assumptions '!BS67</f>
        <v>1464.1000000000006</v>
      </c>
      <c r="BS38" s="28">
        <f>'Assumptions '!BT67</f>
        <v>1464.1000000000006</v>
      </c>
      <c r="BT38" s="78">
        <f>'Assumptions '!BU67</f>
        <v>17569.200000000008</v>
      </c>
    </row>
    <row r="39" spans="1:72" s="604" customFormat="1" ht="20.25" customHeight="1">
      <c r="A39" s="603"/>
      <c r="B39" s="597" t="s">
        <v>9</v>
      </c>
      <c r="C39" s="594" t="s">
        <v>7</v>
      </c>
      <c r="D39" s="605">
        <f>'Assumptions '!E68</f>
        <v>0</v>
      </c>
      <c r="E39" s="605">
        <f>'Assumptions '!F68</f>
        <v>0</v>
      </c>
      <c r="F39" s="605">
        <f>'Assumptions '!G68</f>
        <v>0</v>
      </c>
      <c r="G39" s="608">
        <f>'Assumptions '!H68</f>
        <v>0</v>
      </c>
      <c r="H39" s="605">
        <f>'Assumptions '!I68</f>
        <v>0</v>
      </c>
      <c r="I39" s="605">
        <f>'Assumptions '!J68</f>
        <v>0</v>
      </c>
      <c r="J39" s="605">
        <f>'Assumptions '!K68</f>
        <v>0</v>
      </c>
      <c r="K39" s="605">
        <f>'Assumptions '!L68</f>
        <v>0</v>
      </c>
      <c r="L39" s="605">
        <f>'Assumptions '!M68</f>
        <v>0</v>
      </c>
      <c r="M39" s="605">
        <f>'Assumptions '!N68</f>
        <v>0</v>
      </c>
      <c r="N39" s="605">
        <f>'Assumptions '!O68</f>
        <v>0</v>
      </c>
      <c r="O39" s="605">
        <f>'Assumptions '!P68</f>
        <v>0</v>
      </c>
      <c r="P39" s="605">
        <f>'Assumptions '!Q68</f>
        <v>0</v>
      </c>
      <c r="Q39" s="605">
        <f>'Assumptions '!R68</f>
        <v>0</v>
      </c>
      <c r="R39" s="605">
        <f>'Assumptions '!S68</f>
        <v>0</v>
      </c>
      <c r="S39" s="605">
        <f>'Assumptions '!T68</f>
        <v>0</v>
      </c>
      <c r="T39" s="608">
        <f>'Assumptions '!U68</f>
        <v>0</v>
      </c>
      <c r="U39" s="605">
        <f>'Assumptions '!V68</f>
        <v>0</v>
      </c>
      <c r="V39" s="605">
        <f>'Assumptions '!W68</f>
        <v>0</v>
      </c>
      <c r="W39" s="605">
        <f>'Assumptions '!X68</f>
        <v>0</v>
      </c>
      <c r="X39" s="605">
        <f>'Assumptions '!Y68</f>
        <v>0</v>
      </c>
      <c r="Y39" s="605">
        <f>'Assumptions '!Z68</f>
        <v>0</v>
      </c>
      <c r="Z39" s="605">
        <f>'Assumptions '!AA68</f>
        <v>0</v>
      </c>
      <c r="AA39" s="605">
        <f>'Assumptions '!AB68</f>
        <v>0</v>
      </c>
      <c r="AB39" s="605">
        <f>'Assumptions '!AC68</f>
        <v>0</v>
      </c>
      <c r="AC39" s="605">
        <f>'Assumptions '!AD68</f>
        <v>0</v>
      </c>
      <c r="AD39" s="605">
        <f>'Assumptions '!AE68</f>
        <v>0</v>
      </c>
      <c r="AE39" s="605">
        <f>'Assumptions '!AF68</f>
        <v>0</v>
      </c>
      <c r="AF39" s="605">
        <f>'Assumptions '!AG68</f>
        <v>0</v>
      </c>
      <c r="AG39" s="608">
        <f>'Assumptions '!AH68</f>
        <v>0.1</v>
      </c>
      <c r="AH39" s="605">
        <f>'Assumptions '!AI68</f>
        <v>0</v>
      </c>
      <c r="AI39" s="605">
        <f>'Assumptions '!AJ68</f>
        <v>0</v>
      </c>
      <c r="AJ39" s="605">
        <f>'Assumptions '!AK68</f>
        <v>0</v>
      </c>
      <c r="AK39" s="605">
        <f>'Assumptions '!AL68</f>
        <v>0</v>
      </c>
      <c r="AL39" s="605">
        <f>'Assumptions '!AM68</f>
        <v>0</v>
      </c>
      <c r="AM39" s="605">
        <f>'Assumptions '!AN68</f>
        <v>0</v>
      </c>
      <c r="AN39" s="605">
        <f>'Assumptions '!AO68</f>
        <v>0</v>
      </c>
      <c r="AO39" s="605">
        <f>'Assumptions '!AP68</f>
        <v>0</v>
      </c>
      <c r="AP39" s="605">
        <f>'Assumptions '!AQ68</f>
        <v>0</v>
      </c>
      <c r="AQ39" s="605">
        <f>'Assumptions '!AR68</f>
        <v>0</v>
      </c>
      <c r="AR39" s="605">
        <f>'Assumptions '!AS68</f>
        <v>0</v>
      </c>
      <c r="AS39" s="605">
        <f>'Assumptions '!AT68</f>
        <v>0</v>
      </c>
      <c r="AT39" s="608">
        <f>'Assumptions '!AU68</f>
        <v>0.1</v>
      </c>
      <c r="AU39" s="605">
        <f>'Assumptions '!AV68</f>
        <v>0</v>
      </c>
      <c r="AV39" s="605">
        <f>'Assumptions '!AW68</f>
        <v>0</v>
      </c>
      <c r="AW39" s="605">
        <f>'Assumptions '!AX68</f>
        <v>0</v>
      </c>
      <c r="AX39" s="605">
        <f>'Assumptions '!AY68</f>
        <v>0</v>
      </c>
      <c r="AY39" s="605">
        <f>'Assumptions '!AZ68</f>
        <v>0</v>
      </c>
      <c r="AZ39" s="605">
        <f>'Assumptions '!BA68</f>
        <v>0</v>
      </c>
      <c r="BA39" s="605">
        <f>'Assumptions '!BB68</f>
        <v>0</v>
      </c>
      <c r="BB39" s="605">
        <f>'Assumptions '!BC68</f>
        <v>0</v>
      </c>
      <c r="BC39" s="605">
        <f>'Assumptions '!BD68</f>
        <v>0</v>
      </c>
      <c r="BD39" s="605">
        <f>'Assumptions '!BE68</f>
        <v>0</v>
      </c>
      <c r="BE39" s="605">
        <f>'Assumptions '!BF68</f>
        <v>0</v>
      </c>
      <c r="BF39" s="605">
        <f>'Assumptions '!BG68</f>
        <v>0</v>
      </c>
      <c r="BG39" s="608">
        <f>'Assumptions '!BH68</f>
        <v>0.1</v>
      </c>
      <c r="BH39" s="605">
        <f>'Assumptions '!BI68</f>
        <v>0</v>
      </c>
      <c r="BI39" s="605">
        <f>'Assumptions '!BJ68</f>
        <v>0</v>
      </c>
      <c r="BJ39" s="605">
        <f>'Assumptions '!BK68</f>
        <v>0</v>
      </c>
      <c r="BK39" s="605">
        <f>'Assumptions '!BL68</f>
        <v>0</v>
      </c>
      <c r="BL39" s="605">
        <f>'Assumptions '!BM68</f>
        <v>0</v>
      </c>
      <c r="BM39" s="605">
        <f>'Assumptions '!BN68</f>
        <v>0</v>
      </c>
      <c r="BN39" s="605">
        <f>'Assumptions '!BO68</f>
        <v>0</v>
      </c>
      <c r="BO39" s="605">
        <f>'Assumptions '!BP68</f>
        <v>0</v>
      </c>
      <c r="BP39" s="605">
        <f>'Assumptions '!BQ68</f>
        <v>0</v>
      </c>
      <c r="BQ39" s="605">
        <f>'Assumptions '!BR68</f>
        <v>0</v>
      </c>
      <c r="BR39" s="605">
        <f>'Assumptions '!BS68</f>
        <v>0</v>
      </c>
      <c r="BS39" s="605">
        <f>'Assumptions '!BT68</f>
        <v>0</v>
      </c>
      <c r="BT39" s="608">
        <f>'Assumptions '!BU68</f>
        <v>0.1</v>
      </c>
    </row>
    <row r="40" spans="1:72" ht="21" customHeight="1">
      <c r="B40" s="581"/>
      <c r="D40" s="59"/>
      <c r="G40" s="71"/>
      <c r="T40" s="71"/>
      <c r="AG40" s="71"/>
      <c r="AT40" s="71"/>
      <c r="BG40" s="71"/>
      <c r="BT40" s="71"/>
    </row>
    <row r="41" spans="1:72" ht="20.25" customHeight="1">
      <c r="A41" s="571" t="s">
        <v>251</v>
      </c>
      <c r="B41" s="11" t="s">
        <v>245</v>
      </c>
      <c r="C41" s="17" t="s">
        <v>8</v>
      </c>
      <c r="D41" s="28">
        <f>'Assumptions '!E70</f>
        <v>1000</v>
      </c>
      <c r="E41" s="28">
        <f>'Assumptions '!F70</f>
        <v>1000</v>
      </c>
      <c r="F41" s="28">
        <f>'Assumptions '!G70</f>
        <v>1000</v>
      </c>
      <c r="G41" s="78">
        <f>'Assumptions '!H70</f>
        <v>3000</v>
      </c>
      <c r="H41" s="28">
        <f>'Assumptions '!I70</f>
        <v>1000</v>
      </c>
      <c r="I41" s="28">
        <f>'Assumptions '!J70</f>
        <v>1000</v>
      </c>
      <c r="J41" s="28">
        <f>'Assumptions '!K70</f>
        <v>1000</v>
      </c>
      <c r="K41" s="28">
        <f>'Assumptions '!L70</f>
        <v>1000</v>
      </c>
      <c r="L41" s="28">
        <f>'Assumptions '!M70</f>
        <v>1000</v>
      </c>
      <c r="M41" s="28">
        <f>'Assumptions '!N70</f>
        <v>1000</v>
      </c>
      <c r="N41" s="28">
        <f>'Assumptions '!O70</f>
        <v>1000</v>
      </c>
      <c r="O41" s="28">
        <f>'Assumptions '!P70</f>
        <v>1000</v>
      </c>
      <c r="P41" s="28">
        <f>'Assumptions '!Q70</f>
        <v>1000</v>
      </c>
      <c r="Q41" s="28">
        <f>'Assumptions '!R70</f>
        <v>1000</v>
      </c>
      <c r="R41" s="28">
        <f>'Assumptions '!S70</f>
        <v>1000</v>
      </c>
      <c r="S41" s="28">
        <f>'Assumptions '!T70</f>
        <v>1000</v>
      </c>
      <c r="T41" s="78">
        <f>'Assumptions '!U70</f>
        <v>12000</v>
      </c>
      <c r="U41" s="28">
        <f>'Assumptions '!V70</f>
        <v>1100.0000000000002</v>
      </c>
      <c r="V41" s="28">
        <f>'Assumptions '!W70</f>
        <v>1100.0000000000002</v>
      </c>
      <c r="W41" s="28">
        <f>'Assumptions '!X70</f>
        <v>1100.0000000000002</v>
      </c>
      <c r="X41" s="28">
        <f>'Assumptions '!Y70</f>
        <v>1100.0000000000002</v>
      </c>
      <c r="Y41" s="28">
        <f>'Assumptions '!Z70</f>
        <v>1100.0000000000002</v>
      </c>
      <c r="Z41" s="28">
        <f>'Assumptions '!AA70</f>
        <v>1100.0000000000002</v>
      </c>
      <c r="AA41" s="28">
        <f>'Assumptions '!AB70</f>
        <v>1100.0000000000002</v>
      </c>
      <c r="AB41" s="28">
        <f>'Assumptions '!AC70</f>
        <v>1100.0000000000002</v>
      </c>
      <c r="AC41" s="28">
        <f>'Assumptions '!AD70</f>
        <v>1100.0000000000002</v>
      </c>
      <c r="AD41" s="28">
        <f>'Assumptions '!AE70</f>
        <v>1100.0000000000002</v>
      </c>
      <c r="AE41" s="28">
        <f>'Assumptions '!AF70</f>
        <v>1100.0000000000002</v>
      </c>
      <c r="AF41" s="28">
        <f>'Assumptions '!AG70</f>
        <v>1100.0000000000002</v>
      </c>
      <c r="AG41" s="78">
        <f>'Assumptions '!AH70</f>
        <v>13200.000000000002</v>
      </c>
      <c r="AH41" s="28">
        <f>'Assumptions '!AI70</f>
        <v>1210.0000000000002</v>
      </c>
      <c r="AI41" s="28">
        <f>'Assumptions '!AJ70</f>
        <v>1210.0000000000002</v>
      </c>
      <c r="AJ41" s="28">
        <f>'Assumptions '!AK70</f>
        <v>1210.0000000000002</v>
      </c>
      <c r="AK41" s="28">
        <f>'Assumptions '!AL70</f>
        <v>1210.0000000000002</v>
      </c>
      <c r="AL41" s="28">
        <f>'Assumptions '!AM70</f>
        <v>1210.0000000000002</v>
      </c>
      <c r="AM41" s="28">
        <f>'Assumptions '!AN70</f>
        <v>1210.0000000000002</v>
      </c>
      <c r="AN41" s="28">
        <f>'Assumptions '!AO70</f>
        <v>1210.0000000000002</v>
      </c>
      <c r="AO41" s="28">
        <f>'Assumptions '!AP70</f>
        <v>1210.0000000000002</v>
      </c>
      <c r="AP41" s="28">
        <f>'Assumptions '!AQ70</f>
        <v>1210.0000000000002</v>
      </c>
      <c r="AQ41" s="28">
        <f>'Assumptions '!AR70</f>
        <v>1210.0000000000002</v>
      </c>
      <c r="AR41" s="28">
        <f>'Assumptions '!AS70</f>
        <v>1210.0000000000002</v>
      </c>
      <c r="AS41" s="28">
        <f>'Assumptions '!AT70</f>
        <v>1210.0000000000002</v>
      </c>
      <c r="AT41" s="78">
        <f>'Assumptions '!AU70</f>
        <v>14520.000000000004</v>
      </c>
      <c r="AU41" s="28">
        <f>'Assumptions '!AV70</f>
        <v>1331.0000000000005</v>
      </c>
      <c r="AV41" s="28">
        <f>'Assumptions '!AW70</f>
        <v>1331.0000000000005</v>
      </c>
      <c r="AW41" s="28">
        <f>'Assumptions '!AX70</f>
        <v>1331.0000000000005</v>
      </c>
      <c r="AX41" s="28">
        <f>'Assumptions '!AY70</f>
        <v>1331.0000000000005</v>
      </c>
      <c r="AY41" s="28">
        <f>'Assumptions '!AZ70</f>
        <v>1331.0000000000005</v>
      </c>
      <c r="AZ41" s="28">
        <f>'Assumptions '!BA70</f>
        <v>1331.0000000000005</v>
      </c>
      <c r="BA41" s="28">
        <f>'Assumptions '!BB70</f>
        <v>1331.0000000000005</v>
      </c>
      <c r="BB41" s="28">
        <f>'Assumptions '!BC70</f>
        <v>1331.0000000000005</v>
      </c>
      <c r="BC41" s="28">
        <f>'Assumptions '!BD70</f>
        <v>1331.0000000000005</v>
      </c>
      <c r="BD41" s="28">
        <f>'Assumptions '!BE70</f>
        <v>1331.0000000000005</v>
      </c>
      <c r="BE41" s="28">
        <f>'Assumptions '!BF70</f>
        <v>1331.0000000000005</v>
      </c>
      <c r="BF41" s="28">
        <f>'Assumptions '!BG70</f>
        <v>1331.0000000000005</v>
      </c>
      <c r="BG41" s="78">
        <f>'Assumptions '!BH70</f>
        <v>15972.000000000005</v>
      </c>
      <c r="BH41" s="28">
        <f>'Assumptions '!BI70</f>
        <v>1464.1000000000006</v>
      </c>
      <c r="BI41" s="28">
        <f>'Assumptions '!BJ70</f>
        <v>1464.1000000000006</v>
      </c>
      <c r="BJ41" s="28">
        <f>'Assumptions '!BK70</f>
        <v>1464.1000000000006</v>
      </c>
      <c r="BK41" s="28">
        <f>'Assumptions '!BL70</f>
        <v>1464.1000000000006</v>
      </c>
      <c r="BL41" s="28">
        <f>'Assumptions '!BM70</f>
        <v>1464.1000000000006</v>
      </c>
      <c r="BM41" s="28">
        <f>'Assumptions '!BN70</f>
        <v>1464.1000000000006</v>
      </c>
      <c r="BN41" s="28">
        <f>'Assumptions '!BO70</f>
        <v>1464.1000000000006</v>
      </c>
      <c r="BO41" s="28">
        <f>'Assumptions '!BP70</f>
        <v>1464.1000000000006</v>
      </c>
      <c r="BP41" s="28">
        <f>'Assumptions '!BQ70</f>
        <v>1464.1000000000006</v>
      </c>
      <c r="BQ41" s="28">
        <f>'Assumptions '!BR70</f>
        <v>1464.1000000000006</v>
      </c>
      <c r="BR41" s="28">
        <f>'Assumptions '!BS70</f>
        <v>1464.1000000000006</v>
      </c>
      <c r="BS41" s="28">
        <f>'Assumptions '!BT70</f>
        <v>1464.1000000000006</v>
      </c>
      <c r="BT41" s="78">
        <f>'Assumptions '!BU70</f>
        <v>17569.200000000008</v>
      </c>
    </row>
    <row r="42" spans="1:72" s="604" customFormat="1" ht="20.25" customHeight="1">
      <c r="A42" s="603"/>
      <c r="B42" s="597" t="s">
        <v>9</v>
      </c>
      <c r="C42" s="594" t="s">
        <v>7</v>
      </c>
      <c r="D42" s="605">
        <f>'Assumptions '!E71</f>
        <v>0</v>
      </c>
      <c r="E42" s="605">
        <f>'Assumptions '!F71</f>
        <v>0</v>
      </c>
      <c r="F42" s="605">
        <f>'Assumptions '!G71</f>
        <v>0</v>
      </c>
      <c r="G42" s="608">
        <f>'Assumptions '!H71</f>
        <v>0</v>
      </c>
      <c r="H42" s="605">
        <f>'Assumptions '!I71</f>
        <v>0</v>
      </c>
      <c r="I42" s="605">
        <f>'Assumptions '!J71</f>
        <v>0</v>
      </c>
      <c r="J42" s="605">
        <f>'Assumptions '!K71</f>
        <v>0</v>
      </c>
      <c r="K42" s="605">
        <f>'Assumptions '!L71</f>
        <v>0</v>
      </c>
      <c r="L42" s="605">
        <f>'Assumptions '!M71</f>
        <v>0</v>
      </c>
      <c r="M42" s="605">
        <f>'Assumptions '!N71</f>
        <v>0</v>
      </c>
      <c r="N42" s="605">
        <f>'Assumptions '!O71</f>
        <v>0</v>
      </c>
      <c r="O42" s="605">
        <f>'Assumptions '!P71</f>
        <v>0</v>
      </c>
      <c r="P42" s="605">
        <f>'Assumptions '!Q71</f>
        <v>0</v>
      </c>
      <c r="Q42" s="605">
        <f>'Assumptions '!R71</f>
        <v>0</v>
      </c>
      <c r="R42" s="605">
        <f>'Assumptions '!S71</f>
        <v>0</v>
      </c>
      <c r="S42" s="605">
        <f>'Assumptions '!T71</f>
        <v>0</v>
      </c>
      <c r="T42" s="608">
        <f>'Assumptions '!U71</f>
        <v>0</v>
      </c>
      <c r="U42" s="605">
        <f>'Assumptions '!V71</f>
        <v>0</v>
      </c>
      <c r="V42" s="605">
        <f>'Assumptions '!W71</f>
        <v>0</v>
      </c>
      <c r="W42" s="605">
        <f>'Assumptions '!X71</f>
        <v>0</v>
      </c>
      <c r="X42" s="605">
        <f>'Assumptions '!Y71</f>
        <v>0</v>
      </c>
      <c r="Y42" s="605">
        <f>'Assumptions '!Z71</f>
        <v>0</v>
      </c>
      <c r="Z42" s="605">
        <f>'Assumptions '!AA71</f>
        <v>0</v>
      </c>
      <c r="AA42" s="605">
        <f>'Assumptions '!AB71</f>
        <v>0</v>
      </c>
      <c r="AB42" s="605">
        <f>'Assumptions '!AC71</f>
        <v>0</v>
      </c>
      <c r="AC42" s="605">
        <f>'Assumptions '!AD71</f>
        <v>0</v>
      </c>
      <c r="AD42" s="605">
        <f>'Assumptions '!AE71</f>
        <v>0</v>
      </c>
      <c r="AE42" s="605">
        <f>'Assumptions '!AF71</f>
        <v>0</v>
      </c>
      <c r="AF42" s="605">
        <f>'Assumptions '!AG71</f>
        <v>0</v>
      </c>
      <c r="AG42" s="608">
        <f>'Assumptions '!AH71</f>
        <v>0.1</v>
      </c>
      <c r="AH42" s="605">
        <f>'Assumptions '!AI71</f>
        <v>0</v>
      </c>
      <c r="AI42" s="605">
        <f>'Assumptions '!AJ71</f>
        <v>0</v>
      </c>
      <c r="AJ42" s="605">
        <f>'Assumptions '!AK71</f>
        <v>0</v>
      </c>
      <c r="AK42" s="605">
        <f>'Assumptions '!AL71</f>
        <v>0</v>
      </c>
      <c r="AL42" s="605">
        <f>'Assumptions '!AM71</f>
        <v>0</v>
      </c>
      <c r="AM42" s="605">
        <f>'Assumptions '!AN71</f>
        <v>0</v>
      </c>
      <c r="AN42" s="605">
        <f>'Assumptions '!AO71</f>
        <v>0</v>
      </c>
      <c r="AO42" s="605">
        <f>'Assumptions '!AP71</f>
        <v>0</v>
      </c>
      <c r="AP42" s="605">
        <f>'Assumptions '!AQ71</f>
        <v>0</v>
      </c>
      <c r="AQ42" s="605">
        <f>'Assumptions '!AR71</f>
        <v>0</v>
      </c>
      <c r="AR42" s="605">
        <f>'Assumptions '!AS71</f>
        <v>0</v>
      </c>
      <c r="AS42" s="605">
        <f>'Assumptions '!AT71</f>
        <v>0</v>
      </c>
      <c r="AT42" s="608">
        <f>'Assumptions '!AU71</f>
        <v>0.1</v>
      </c>
      <c r="AU42" s="605">
        <f>'Assumptions '!AV71</f>
        <v>0</v>
      </c>
      <c r="AV42" s="605">
        <f>'Assumptions '!AW71</f>
        <v>0</v>
      </c>
      <c r="AW42" s="605">
        <f>'Assumptions '!AX71</f>
        <v>0</v>
      </c>
      <c r="AX42" s="605">
        <f>'Assumptions '!AY71</f>
        <v>0</v>
      </c>
      <c r="AY42" s="605">
        <f>'Assumptions '!AZ71</f>
        <v>0</v>
      </c>
      <c r="AZ42" s="605">
        <f>'Assumptions '!BA71</f>
        <v>0</v>
      </c>
      <c r="BA42" s="605">
        <f>'Assumptions '!BB71</f>
        <v>0</v>
      </c>
      <c r="BB42" s="605">
        <f>'Assumptions '!BC71</f>
        <v>0</v>
      </c>
      <c r="BC42" s="605">
        <f>'Assumptions '!BD71</f>
        <v>0</v>
      </c>
      <c r="BD42" s="605">
        <f>'Assumptions '!BE71</f>
        <v>0</v>
      </c>
      <c r="BE42" s="605">
        <f>'Assumptions '!BF71</f>
        <v>0</v>
      </c>
      <c r="BF42" s="605">
        <f>'Assumptions '!BG71</f>
        <v>0</v>
      </c>
      <c r="BG42" s="608">
        <f>'Assumptions '!BH71</f>
        <v>0.1</v>
      </c>
      <c r="BH42" s="605">
        <f>'Assumptions '!BI71</f>
        <v>0</v>
      </c>
      <c r="BI42" s="605">
        <f>'Assumptions '!BJ71</f>
        <v>0</v>
      </c>
      <c r="BJ42" s="605">
        <f>'Assumptions '!BK71</f>
        <v>0</v>
      </c>
      <c r="BK42" s="605">
        <f>'Assumptions '!BL71</f>
        <v>0</v>
      </c>
      <c r="BL42" s="605">
        <f>'Assumptions '!BM71</f>
        <v>0</v>
      </c>
      <c r="BM42" s="605">
        <f>'Assumptions '!BN71</f>
        <v>0</v>
      </c>
      <c r="BN42" s="605">
        <f>'Assumptions '!BO71</f>
        <v>0</v>
      </c>
      <c r="BO42" s="605">
        <f>'Assumptions '!BP71</f>
        <v>0</v>
      </c>
      <c r="BP42" s="605">
        <f>'Assumptions '!BQ71</f>
        <v>0</v>
      </c>
      <c r="BQ42" s="605">
        <f>'Assumptions '!BR71</f>
        <v>0</v>
      </c>
      <c r="BR42" s="605">
        <f>'Assumptions '!BS71</f>
        <v>0</v>
      </c>
      <c r="BS42" s="605">
        <f>'Assumptions '!BT71</f>
        <v>0</v>
      </c>
      <c r="BT42" s="608">
        <f>'Assumptions '!BU71</f>
        <v>0.1</v>
      </c>
    </row>
    <row r="43" spans="1:72" ht="21" customHeight="1">
      <c r="B43" s="581"/>
      <c r="D43" s="59"/>
      <c r="G43" s="71"/>
      <c r="T43" s="71"/>
      <c r="AG43" s="71"/>
      <c r="AT43" s="71"/>
      <c r="BG43" s="71"/>
      <c r="BT43" s="71"/>
    </row>
    <row r="44" spans="1:72" ht="20.25" customHeight="1">
      <c r="A44" s="571" t="s">
        <v>252</v>
      </c>
      <c r="B44" s="11" t="s">
        <v>246</v>
      </c>
      <c r="C44" s="17" t="s">
        <v>8</v>
      </c>
      <c r="D44" s="28">
        <f>'Assumptions '!E73</f>
        <v>1000</v>
      </c>
      <c r="E44" s="28">
        <f>'Assumptions '!F73</f>
        <v>1000</v>
      </c>
      <c r="F44" s="28">
        <f>'Assumptions '!G73</f>
        <v>1000</v>
      </c>
      <c r="G44" s="78">
        <f>'Assumptions '!H73</f>
        <v>3000</v>
      </c>
      <c r="H44" s="28">
        <f>'Assumptions '!I73</f>
        <v>1000</v>
      </c>
      <c r="I44" s="28">
        <f>'Assumptions '!J73</f>
        <v>1000</v>
      </c>
      <c r="J44" s="28">
        <f>'Assumptions '!K73</f>
        <v>1000</v>
      </c>
      <c r="K44" s="28">
        <f>'Assumptions '!L73</f>
        <v>1000</v>
      </c>
      <c r="L44" s="28">
        <f>'Assumptions '!M73</f>
        <v>1000</v>
      </c>
      <c r="M44" s="28">
        <f>'Assumptions '!N73</f>
        <v>1000</v>
      </c>
      <c r="N44" s="28">
        <f>'Assumptions '!O73</f>
        <v>1000</v>
      </c>
      <c r="O44" s="28">
        <f>'Assumptions '!P73</f>
        <v>1000</v>
      </c>
      <c r="P44" s="28">
        <f>'Assumptions '!Q73</f>
        <v>1000</v>
      </c>
      <c r="Q44" s="28">
        <f>'Assumptions '!R73</f>
        <v>1000</v>
      </c>
      <c r="R44" s="28">
        <f>'Assumptions '!S73</f>
        <v>1000</v>
      </c>
      <c r="S44" s="28">
        <f>'Assumptions '!T73</f>
        <v>1000</v>
      </c>
      <c r="T44" s="78">
        <f>'Assumptions '!U73</f>
        <v>12000</v>
      </c>
      <c r="U44" s="28">
        <f>'Assumptions '!V73</f>
        <v>1100.0000000000002</v>
      </c>
      <c r="V44" s="28">
        <f>'Assumptions '!W73</f>
        <v>1100.0000000000002</v>
      </c>
      <c r="W44" s="28">
        <f>'Assumptions '!X73</f>
        <v>1100.0000000000002</v>
      </c>
      <c r="X44" s="28">
        <f>'Assumptions '!Y73</f>
        <v>1100.0000000000002</v>
      </c>
      <c r="Y44" s="28">
        <f>'Assumptions '!Z73</f>
        <v>1100.0000000000002</v>
      </c>
      <c r="Z44" s="28">
        <f>'Assumptions '!AA73</f>
        <v>1100.0000000000002</v>
      </c>
      <c r="AA44" s="28">
        <f>'Assumptions '!AB73</f>
        <v>1100.0000000000002</v>
      </c>
      <c r="AB44" s="28">
        <f>'Assumptions '!AC73</f>
        <v>1100.0000000000002</v>
      </c>
      <c r="AC44" s="28">
        <f>'Assumptions '!AD73</f>
        <v>1100.0000000000002</v>
      </c>
      <c r="AD44" s="28">
        <f>'Assumptions '!AE73</f>
        <v>1100.0000000000002</v>
      </c>
      <c r="AE44" s="28">
        <f>'Assumptions '!AF73</f>
        <v>1100.0000000000002</v>
      </c>
      <c r="AF44" s="28">
        <f>'Assumptions '!AG73</f>
        <v>1100.0000000000002</v>
      </c>
      <c r="AG44" s="78">
        <f>'Assumptions '!AH73</f>
        <v>13200.000000000002</v>
      </c>
      <c r="AH44" s="28">
        <f>'Assumptions '!AI73</f>
        <v>1210.0000000000002</v>
      </c>
      <c r="AI44" s="28">
        <f>'Assumptions '!AJ73</f>
        <v>1210.0000000000002</v>
      </c>
      <c r="AJ44" s="28">
        <f>'Assumptions '!AK73</f>
        <v>1210.0000000000002</v>
      </c>
      <c r="AK44" s="28">
        <f>'Assumptions '!AL73</f>
        <v>1210.0000000000002</v>
      </c>
      <c r="AL44" s="28">
        <f>'Assumptions '!AM73</f>
        <v>1210.0000000000002</v>
      </c>
      <c r="AM44" s="28">
        <f>'Assumptions '!AN73</f>
        <v>1210.0000000000002</v>
      </c>
      <c r="AN44" s="28">
        <f>'Assumptions '!AO73</f>
        <v>1210.0000000000002</v>
      </c>
      <c r="AO44" s="28">
        <f>'Assumptions '!AP73</f>
        <v>1210.0000000000002</v>
      </c>
      <c r="AP44" s="28">
        <f>'Assumptions '!AQ73</f>
        <v>1210.0000000000002</v>
      </c>
      <c r="AQ44" s="28">
        <f>'Assumptions '!AR73</f>
        <v>1210.0000000000002</v>
      </c>
      <c r="AR44" s="28">
        <f>'Assumptions '!AS73</f>
        <v>1210.0000000000002</v>
      </c>
      <c r="AS44" s="28">
        <f>'Assumptions '!AT73</f>
        <v>1210.0000000000002</v>
      </c>
      <c r="AT44" s="78">
        <f>'Assumptions '!AU73</f>
        <v>14520.000000000004</v>
      </c>
      <c r="AU44" s="28">
        <f>'Assumptions '!AV73</f>
        <v>1331.0000000000005</v>
      </c>
      <c r="AV44" s="28">
        <f>'Assumptions '!AW73</f>
        <v>1331.0000000000005</v>
      </c>
      <c r="AW44" s="28">
        <f>'Assumptions '!AX73</f>
        <v>1331.0000000000005</v>
      </c>
      <c r="AX44" s="28">
        <f>'Assumptions '!AY73</f>
        <v>1331.0000000000005</v>
      </c>
      <c r="AY44" s="28">
        <f>'Assumptions '!AZ73</f>
        <v>1331.0000000000005</v>
      </c>
      <c r="AZ44" s="28">
        <f>'Assumptions '!BA73</f>
        <v>1331.0000000000005</v>
      </c>
      <c r="BA44" s="28">
        <f>'Assumptions '!BB73</f>
        <v>1331.0000000000005</v>
      </c>
      <c r="BB44" s="28">
        <f>'Assumptions '!BC73</f>
        <v>1331.0000000000005</v>
      </c>
      <c r="BC44" s="28">
        <f>'Assumptions '!BD73</f>
        <v>1331.0000000000005</v>
      </c>
      <c r="BD44" s="28">
        <f>'Assumptions '!BE73</f>
        <v>1331.0000000000005</v>
      </c>
      <c r="BE44" s="28">
        <f>'Assumptions '!BF73</f>
        <v>1331.0000000000005</v>
      </c>
      <c r="BF44" s="28">
        <f>'Assumptions '!BG73</f>
        <v>1331.0000000000005</v>
      </c>
      <c r="BG44" s="78">
        <f>'Assumptions '!BH73</f>
        <v>15972.000000000005</v>
      </c>
      <c r="BH44" s="28">
        <f>'Assumptions '!BI73</f>
        <v>1464.1000000000006</v>
      </c>
      <c r="BI44" s="28">
        <f>'Assumptions '!BJ73</f>
        <v>1464.1000000000006</v>
      </c>
      <c r="BJ44" s="28">
        <f>'Assumptions '!BK73</f>
        <v>1464.1000000000006</v>
      </c>
      <c r="BK44" s="28">
        <f>'Assumptions '!BL73</f>
        <v>1464.1000000000006</v>
      </c>
      <c r="BL44" s="28">
        <f>'Assumptions '!BM73</f>
        <v>1464.1000000000006</v>
      </c>
      <c r="BM44" s="28">
        <f>'Assumptions '!BN73</f>
        <v>1464.1000000000006</v>
      </c>
      <c r="BN44" s="28">
        <f>'Assumptions '!BO73</f>
        <v>1464.1000000000006</v>
      </c>
      <c r="BO44" s="28">
        <f>'Assumptions '!BP73</f>
        <v>1464.1000000000006</v>
      </c>
      <c r="BP44" s="28">
        <f>'Assumptions '!BQ73</f>
        <v>1464.1000000000006</v>
      </c>
      <c r="BQ44" s="28">
        <f>'Assumptions '!BR73</f>
        <v>1464.1000000000006</v>
      </c>
      <c r="BR44" s="28">
        <f>'Assumptions '!BS73</f>
        <v>1464.1000000000006</v>
      </c>
      <c r="BS44" s="28">
        <f>'Assumptions '!BT73</f>
        <v>1464.1000000000006</v>
      </c>
      <c r="BT44" s="78">
        <f>'Assumptions '!BU73</f>
        <v>17569.200000000008</v>
      </c>
    </row>
    <row r="45" spans="1:72" s="604" customFormat="1" ht="20.25" customHeight="1">
      <c r="A45" s="603"/>
      <c r="B45" s="597" t="s">
        <v>9</v>
      </c>
      <c r="C45" s="594" t="s">
        <v>7</v>
      </c>
      <c r="D45" s="605">
        <f>'Assumptions '!E74</f>
        <v>0</v>
      </c>
      <c r="E45" s="605">
        <f>'Assumptions '!F74</f>
        <v>0</v>
      </c>
      <c r="F45" s="605">
        <f>'Assumptions '!G74</f>
        <v>0</v>
      </c>
      <c r="G45" s="608">
        <f>'Assumptions '!H74</f>
        <v>0</v>
      </c>
      <c r="H45" s="605">
        <f>'Assumptions '!I74</f>
        <v>0</v>
      </c>
      <c r="I45" s="605">
        <f>'Assumptions '!J74</f>
        <v>0</v>
      </c>
      <c r="J45" s="605">
        <f>'Assumptions '!K74</f>
        <v>0</v>
      </c>
      <c r="K45" s="605">
        <f>'Assumptions '!L74</f>
        <v>0</v>
      </c>
      <c r="L45" s="605">
        <f>'Assumptions '!M74</f>
        <v>0</v>
      </c>
      <c r="M45" s="605">
        <f>'Assumptions '!N74</f>
        <v>0</v>
      </c>
      <c r="N45" s="605">
        <f>'Assumptions '!O74</f>
        <v>0</v>
      </c>
      <c r="O45" s="605">
        <f>'Assumptions '!P74</f>
        <v>0</v>
      </c>
      <c r="P45" s="605">
        <f>'Assumptions '!Q74</f>
        <v>0</v>
      </c>
      <c r="Q45" s="605">
        <f>'Assumptions '!R74</f>
        <v>0</v>
      </c>
      <c r="R45" s="605">
        <f>'Assumptions '!S74</f>
        <v>0</v>
      </c>
      <c r="S45" s="605">
        <f>'Assumptions '!T74</f>
        <v>0</v>
      </c>
      <c r="T45" s="608">
        <f>'Assumptions '!U74</f>
        <v>0</v>
      </c>
      <c r="U45" s="605">
        <f>'Assumptions '!V74</f>
        <v>0</v>
      </c>
      <c r="V45" s="605">
        <f>'Assumptions '!W74</f>
        <v>0</v>
      </c>
      <c r="W45" s="605">
        <f>'Assumptions '!X74</f>
        <v>0</v>
      </c>
      <c r="X45" s="605">
        <f>'Assumptions '!Y74</f>
        <v>0</v>
      </c>
      <c r="Y45" s="605">
        <f>'Assumptions '!Z74</f>
        <v>0</v>
      </c>
      <c r="Z45" s="605">
        <f>'Assumptions '!AA74</f>
        <v>0</v>
      </c>
      <c r="AA45" s="605">
        <f>'Assumptions '!AB74</f>
        <v>0</v>
      </c>
      <c r="AB45" s="605">
        <f>'Assumptions '!AC74</f>
        <v>0</v>
      </c>
      <c r="AC45" s="605">
        <f>'Assumptions '!AD74</f>
        <v>0</v>
      </c>
      <c r="AD45" s="605">
        <f>'Assumptions '!AE74</f>
        <v>0</v>
      </c>
      <c r="AE45" s="605">
        <f>'Assumptions '!AF74</f>
        <v>0</v>
      </c>
      <c r="AF45" s="605">
        <f>'Assumptions '!AG74</f>
        <v>0</v>
      </c>
      <c r="AG45" s="608">
        <f>'Assumptions '!AH74</f>
        <v>0.1</v>
      </c>
      <c r="AH45" s="605">
        <f>'Assumptions '!AI74</f>
        <v>0</v>
      </c>
      <c r="AI45" s="605">
        <f>'Assumptions '!AJ74</f>
        <v>0</v>
      </c>
      <c r="AJ45" s="605">
        <f>'Assumptions '!AK74</f>
        <v>0</v>
      </c>
      <c r="AK45" s="605">
        <f>'Assumptions '!AL74</f>
        <v>0</v>
      </c>
      <c r="AL45" s="605">
        <f>'Assumptions '!AM74</f>
        <v>0</v>
      </c>
      <c r="AM45" s="605">
        <f>'Assumptions '!AN74</f>
        <v>0</v>
      </c>
      <c r="AN45" s="605">
        <f>'Assumptions '!AO74</f>
        <v>0</v>
      </c>
      <c r="AO45" s="605">
        <f>'Assumptions '!AP74</f>
        <v>0</v>
      </c>
      <c r="AP45" s="605">
        <f>'Assumptions '!AQ74</f>
        <v>0</v>
      </c>
      <c r="AQ45" s="605">
        <f>'Assumptions '!AR74</f>
        <v>0</v>
      </c>
      <c r="AR45" s="605">
        <f>'Assumptions '!AS74</f>
        <v>0</v>
      </c>
      <c r="AS45" s="605">
        <f>'Assumptions '!AT74</f>
        <v>0</v>
      </c>
      <c r="AT45" s="608">
        <f>'Assumptions '!AU74</f>
        <v>0.1</v>
      </c>
      <c r="AU45" s="605">
        <f>'Assumptions '!AV74</f>
        <v>0</v>
      </c>
      <c r="AV45" s="605">
        <f>'Assumptions '!AW74</f>
        <v>0</v>
      </c>
      <c r="AW45" s="605">
        <f>'Assumptions '!AX74</f>
        <v>0</v>
      </c>
      <c r="AX45" s="605">
        <f>'Assumptions '!AY74</f>
        <v>0</v>
      </c>
      <c r="AY45" s="605">
        <f>'Assumptions '!AZ74</f>
        <v>0</v>
      </c>
      <c r="AZ45" s="605">
        <f>'Assumptions '!BA74</f>
        <v>0</v>
      </c>
      <c r="BA45" s="605">
        <f>'Assumptions '!BB74</f>
        <v>0</v>
      </c>
      <c r="BB45" s="605">
        <f>'Assumptions '!BC74</f>
        <v>0</v>
      </c>
      <c r="BC45" s="605">
        <f>'Assumptions '!BD74</f>
        <v>0</v>
      </c>
      <c r="BD45" s="605">
        <f>'Assumptions '!BE74</f>
        <v>0</v>
      </c>
      <c r="BE45" s="605">
        <f>'Assumptions '!BF74</f>
        <v>0</v>
      </c>
      <c r="BF45" s="605">
        <f>'Assumptions '!BG74</f>
        <v>0</v>
      </c>
      <c r="BG45" s="608">
        <f>'Assumptions '!BH74</f>
        <v>0.1</v>
      </c>
      <c r="BH45" s="605">
        <f>'Assumptions '!BI74</f>
        <v>0</v>
      </c>
      <c r="BI45" s="605">
        <f>'Assumptions '!BJ74</f>
        <v>0</v>
      </c>
      <c r="BJ45" s="605">
        <f>'Assumptions '!BK74</f>
        <v>0</v>
      </c>
      <c r="BK45" s="605">
        <f>'Assumptions '!BL74</f>
        <v>0</v>
      </c>
      <c r="BL45" s="605">
        <f>'Assumptions '!BM74</f>
        <v>0</v>
      </c>
      <c r="BM45" s="605">
        <f>'Assumptions '!BN74</f>
        <v>0</v>
      </c>
      <c r="BN45" s="605">
        <f>'Assumptions '!BO74</f>
        <v>0</v>
      </c>
      <c r="BO45" s="605">
        <f>'Assumptions '!BP74</f>
        <v>0</v>
      </c>
      <c r="BP45" s="605">
        <f>'Assumptions '!BQ74</f>
        <v>0</v>
      </c>
      <c r="BQ45" s="605">
        <f>'Assumptions '!BR74</f>
        <v>0</v>
      </c>
      <c r="BR45" s="605">
        <f>'Assumptions '!BS74</f>
        <v>0</v>
      </c>
      <c r="BS45" s="605">
        <f>'Assumptions '!BT74</f>
        <v>0</v>
      </c>
      <c r="BT45" s="608">
        <f>'Assumptions '!BU74</f>
        <v>0.1</v>
      </c>
    </row>
    <row r="46" spans="1:72" ht="21" customHeight="1">
      <c r="B46" s="581"/>
      <c r="D46" s="59"/>
      <c r="G46" s="71"/>
      <c r="T46" s="71"/>
      <c r="AG46" s="71"/>
      <c r="AT46" s="71"/>
      <c r="BG46" s="71"/>
      <c r="BT46" s="71"/>
    </row>
    <row r="47" spans="1:72" ht="20.25" customHeight="1">
      <c r="A47" s="571" t="s">
        <v>253</v>
      </c>
      <c r="B47" s="11" t="s">
        <v>247</v>
      </c>
      <c r="C47" s="17" t="s">
        <v>8</v>
      </c>
      <c r="D47" s="28">
        <f>'Assumptions '!E76</f>
        <v>1000</v>
      </c>
      <c r="E47" s="28">
        <f>'Assumptions '!F76</f>
        <v>1000</v>
      </c>
      <c r="F47" s="28">
        <f>'Assumptions '!G76</f>
        <v>1000</v>
      </c>
      <c r="G47" s="78">
        <f>'Assumptions '!H76</f>
        <v>3000</v>
      </c>
      <c r="H47" s="28">
        <f>'Assumptions '!I76</f>
        <v>1000</v>
      </c>
      <c r="I47" s="28">
        <f>'Assumptions '!J76</f>
        <v>1000</v>
      </c>
      <c r="J47" s="28">
        <f>'Assumptions '!K76</f>
        <v>1000</v>
      </c>
      <c r="K47" s="28">
        <f>'Assumptions '!L76</f>
        <v>1000</v>
      </c>
      <c r="L47" s="28">
        <f>'Assumptions '!M76</f>
        <v>1000</v>
      </c>
      <c r="M47" s="28">
        <f>'Assumptions '!N76</f>
        <v>1000</v>
      </c>
      <c r="N47" s="28">
        <f>'Assumptions '!O76</f>
        <v>1000</v>
      </c>
      <c r="O47" s="28">
        <f>'Assumptions '!P76</f>
        <v>1000</v>
      </c>
      <c r="P47" s="28">
        <f>'Assumptions '!Q76</f>
        <v>1000</v>
      </c>
      <c r="Q47" s="28">
        <f>'Assumptions '!R76</f>
        <v>1000</v>
      </c>
      <c r="R47" s="28">
        <f>'Assumptions '!S76</f>
        <v>1000</v>
      </c>
      <c r="S47" s="28">
        <f>'Assumptions '!T76</f>
        <v>1000</v>
      </c>
      <c r="T47" s="78">
        <f>'Assumptions '!U76</f>
        <v>12000</v>
      </c>
      <c r="U47" s="28">
        <f>'Assumptions '!V76</f>
        <v>1100.0000000000002</v>
      </c>
      <c r="V47" s="28">
        <f>'Assumptions '!W76</f>
        <v>1100.0000000000002</v>
      </c>
      <c r="W47" s="28">
        <f>'Assumptions '!X76</f>
        <v>1100.0000000000002</v>
      </c>
      <c r="X47" s="28">
        <f>'Assumptions '!Y76</f>
        <v>1100.0000000000002</v>
      </c>
      <c r="Y47" s="28">
        <f>'Assumptions '!Z76</f>
        <v>1100.0000000000002</v>
      </c>
      <c r="Z47" s="28">
        <f>'Assumptions '!AA76</f>
        <v>1100.0000000000002</v>
      </c>
      <c r="AA47" s="28">
        <f>'Assumptions '!AB76</f>
        <v>1100.0000000000002</v>
      </c>
      <c r="AB47" s="28">
        <f>'Assumptions '!AC76</f>
        <v>1100.0000000000002</v>
      </c>
      <c r="AC47" s="28">
        <f>'Assumptions '!AD76</f>
        <v>1100.0000000000002</v>
      </c>
      <c r="AD47" s="28">
        <f>'Assumptions '!AE76</f>
        <v>1100.0000000000002</v>
      </c>
      <c r="AE47" s="28">
        <f>'Assumptions '!AF76</f>
        <v>1100.0000000000002</v>
      </c>
      <c r="AF47" s="28">
        <f>'Assumptions '!AG76</f>
        <v>1100.0000000000002</v>
      </c>
      <c r="AG47" s="78">
        <f>'Assumptions '!AH76</f>
        <v>13200.000000000002</v>
      </c>
      <c r="AH47" s="28">
        <f>'Assumptions '!AI76</f>
        <v>1210.0000000000002</v>
      </c>
      <c r="AI47" s="28">
        <f>'Assumptions '!AJ76</f>
        <v>1210.0000000000002</v>
      </c>
      <c r="AJ47" s="28">
        <f>'Assumptions '!AK76</f>
        <v>1210.0000000000002</v>
      </c>
      <c r="AK47" s="28">
        <f>'Assumptions '!AL76</f>
        <v>1210.0000000000002</v>
      </c>
      <c r="AL47" s="28">
        <f>'Assumptions '!AM76</f>
        <v>1210.0000000000002</v>
      </c>
      <c r="AM47" s="28">
        <f>'Assumptions '!AN76</f>
        <v>1210.0000000000002</v>
      </c>
      <c r="AN47" s="28">
        <f>'Assumptions '!AO76</f>
        <v>1210.0000000000002</v>
      </c>
      <c r="AO47" s="28">
        <f>'Assumptions '!AP76</f>
        <v>1210.0000000000002</v>
      </c>
      <c r="AP47" s="28">
        <f>'Assumptions '!AQ76</f>
        <v>1210.0000000000002</v>
      </c>
      <c r="AQ47" s="28">
        <f>'Assumptions '!AR76</f>
        <v>1210.0000000000002</v>
      </c>
      <c r="AR47" s="28">
        <f>'Assumptions '!AS76</f>
        <v>1210.0000000000002</v>
      </c>
      <c r="AS47" s="28">
        <f>'Assumptions '!AT76</f>
        <v>1210.0000000000002</v>
      </c>
      <c r="AT47" s="78">
        <f>'Assumptions '!AU76</f>
        <v>14520.000000000004</v>
      </c>
      <c r="AU47" s="28">
        <f>'Assumptions '!AV76</f>
        <v>1331.0000000000005</v>
      </c>
      <c r="AV47" s="28">
        <f>'Assumptions '!AW76</f>
        <v>1331.0000000000005</v>
      </c>
      <c r="AW47" s="28">
        <f>'Assumptions '!AX76</f>
        <v>1331.0000000000005</v>
      </c>
      <c r="AX47" s="28">
        <f>'Assumptions '!AY76</f>
        <v>1331.0000000000005</v>
      </c>
      <c r="AY47" s="28">
        <f>'Assumptions '!AZ76</f>
        <v>1331.0000000000005</v>
      </c>
      <c r="AZ47" s="28">
        <f>'Assumptions '!BA76</f>
        <v>1331.0000000000005</v>
      </c>
      <c r="BA47" s="28">
        <f>'Assumptions '!BB76</f>
        <v>1331.0000000000005</v>
      </c>
      <c r="BB47" s="28">
        <f>'Assumptions '!BC76</f>
        <v>1331.0000000000005</v>
      </c>
      <c r="BC47" s="28">
        <f>'Assumptions '!BD76</f>
        <v>1331.0000000000005</v>
      </c>
      <c r="BD47" s="28">
        <f>'Assumptions '!BE76</f>
        <v>1331.0000000000005</v>
      </c>
      <c r="BE47" s="28">
        <f>'Assumptions '!BF76</f>
        <v>1331.0000000000005</v>
      </c>
      <c r="BF47" s="28">
        <f>'Assumptions '!BG76</f>
        <v>1331.0000000000005</v>
      </c>
      <c r="BG47" s="78">
        <f>'Assumptions '!BH76</f>
        <v>15972.000000000005</v>
      </c>
      <c r="BH47" s="28">
        <f>'Assumptions '!BI76</f>
        <v>1464.1000000000006</v>
      </c>
      <c r="BI47" s="28">
        <f>'Assumptions '!BJ76</f>
        <v>1464.1000000000006</v>
      </c>
      <c r="BJ47" s="28">
        <f>'Assumptions '!BK76</f>
        <v>1464.1000000000006</v>
      </c>
      <c r="BK47" s="28">
        <f>'Assumptions '!BL76</f>
        <v>1464.1000000000006</v>
      </c>
      <c r="BL47" s="28">
        <f>'Assumptions '!BM76</f>
        <v>1464.1000000000006</v>
      </c>
      <c r="BM47" s="28">
        <f>'Assumptions '!BN76</f>
        <v>1464.1000000000006</v>
      </c>
      <c r="BN47" s="28">
        <f>'Assumptions '!BO76</f>
        <v>1464.1000000000006</v>
      </c>
      <c r="BO47" s="28">
        <f>'Assumptions '!BP76</f>
        <v>1464.1000000000006</v>
      </c>
      <c r="BP47" s="28">
        <f>'Assumptions '!BQ76</f>
        <v>1464.1000000000006</v>
      </c>
      <c r="BQ47" s="28">
        <f>'Assumptions '!BR76</f>
        <v>1464.1000000000006</v>
      </c>
      <c r="BR47" s="28">
        <f>'Assumptions '!BS76</f>
        <v>1464.1000000000006</v>
      </c>
      <c r="BS47" s="28">
        <f>'Assumptions '!BT76</f>
        <v>1464.1000000000006</v>
      </c>
      <c r="BT47" s="78">
        <f>'Assumptions '!BU76</f>
        <v>17569.200000000008</v>
      </c>
    </row>
    <row r="48" spans="1:72" s="604" customFormat="1" ht="20.25" customHeight="1">
      <c r="A48" s="603"/>
      <c r="B48" s="597" t="s">
        <v>9</v>
      </c>
      <c r="C48" s="594" t="s">
        <v>7</v>
      </c>
      <c r="D48" s="605">
        <f>'Assumptions '!E77</f>
        <v>0</v>
      </c>
      <c r="E48" s="605">
        <f>'Assumptions '!F77</f>
        <v>0</v>
      </c>
      <c r="F48" s="605">
        <f>'Assumptions '!G77</f>
        <v>0</v>
      </c>
      <c r="G48" s="608">
        <f>'Assumptions '!H77</f>
        <v>0</v>
      </c>
      <c r="H48" s="605">
        <f>'Assumptions '!I77</f>
        <v>0</v>
      </c>
      <c r="I48" s="605">
        <f>'Assumptions '!J77</f>
        <v>0</v>
      </c>
      <c r="J48" s="605">
        <f>'Assumptions '!K77</f>
        <v>0</v>
      </c>
      <c r="K48" s="605">
        <f>'Assumptions '!L77</f>
        <v>0</v>
      </c>
      <c r="L48" s="605">
        <f>'Assumptions '!M77</f>
        <v>0</v>
      </c>
      <c r="M48" s="605">
        <f>'Assumptions '!N77</f>
        <v>0</v>
      </c>
      <c r="N48" s="605">
        <f>'Assumptions '!O77</f>
        <v>0</v>
      </c>
      <c r="O48" s="605">
        <f>'Assumptions '!P77</f>
        <v>0</v>
      </c>
      <c r="P48" s="605">
        <f>'Assumptions '!Q77</f>
        <v>0</v>
      </c>
      <c r="Q48" s="605">
        <f>'Assumptions '!R77</f>
        <v>0</v>
      </c>
      <c r="R48" s="605">
        <f>'Assumptions '!S77</f>
        <v>0</v>
      </c>
      <c r="S48" s="605">
        <f>'Assumptions '!T77</f>
        <v>0</v>
      </c>
      <c r="T48" s="608">
        <f>'Assumptions '!U77</f>
        <v>0</v>
      </c>
      <c r="U48" s="605">
        <f>'Assumptions '!V77</f>
        <v>0</v>
      </c>
      <c r="V48" s="605">
        <f>'Assumptions '!W77</f>
        <v>0</v>
      </c>
      <c r="W48" s="605">
        <f>'Assumptions '!X77</f>
        <v>0</v>
      </c>
      <c r="X48" s="605">
        <f>'Assumptions '!Y77</f>
        <v>0</v>
      </c>
      <c r="Y48" s="605">
        <f>'Assumptions '!Z77</f>
        <v>0</v>
      </c>
      <c r="Z48" s="605">
        <f>'Assumptions '!AA77</f>
        <v>0</v>
      </c>
      <c r="AA48" s="605">
        <f>'Assumptions '!AB77</f>
        <v>0</v>
      </c>
      <c r="AB48" s="605">
        <f>'Assumptions '!AC77</f>
        <v>0</v>
      </c>
      <c r="AC48" s="605">
        <f>'Assumptions '!AD77</f>
        <v>0</v>
      </c>
      <c r="AD48" s="605">
        <f>'Assumptions '!AE77</f>
        <v>0</v>
      </c>
      <c r="AE48" s="605">
        <f>'Assumptions '!AF77</f>
        <v>0</v>
      </c>
      <c r="AF48" s="605">
        <f>'Assumptions '!AG77</f>
        <v>0</v>
      </c>
      <c r="AG48" s="608">
        <f>'Assumptions '!AH77</f>
        <v>0.1</v>
      </c>
      <c r="AH48" s="605">
        <f>'Assumptions '!AI77</f>
        <v>0</v>
      </c>
      <c r="AI48" s="605">
        <f>'Assumptions '!AJ77</f>
        <v>0</v>
      </c>
      <c r="AJ48" s="605">
        <f>'Assumptions '!AK77</f>
        <v>0</v>
      </c>
      <c r="AK48" s="605">
        <f>'Assumptions '!AL77</f>
        <v>0</v>
      </c>
      <c r="AL48" s="605">
        <f>'Assumptions '!AM77</f>
        <v>0</v>
      </c>
      <c r="AM48" s="605">
        <f>'Assumptions '!AN77</f>
        <v>0</v>
      </c>
      <c r="AN48" s="605">
        <f>'Assumptions '!AO77</f>
        <v>0</v>
      </c>
      <c r="AO48" s="605">
        <f>'Assumptions '!AP77</f>
        <v>0</v>
      </c>
      <c r="AP48" s="605">
        <f>'Assumptions '!AQ77</f>
        <v>0</v>
      </c>
      <c r="AQ48" s="605">
        <f>'Assumptions '!AR77</f>
        <v>0</v>
      </c>
      <c r="AR48" s="605">
        <f>'Assumptions '!AS77</f>
        <v>0</v>
      </c>
      <c r="AS48" s="605">
        <f>'Assumptions '!AT77</f>
        <v>0</v>
      </c>
      <c r="AT48" s="608">
        <f>'Assumptions '!AU77</f>
        <v>0.1</v>
      </c>
      <c r="AU48" s="605">
        <f>'Assumptions '!AV77</f>
        <v>0</v>
      </c>
      <c r="AV48" s="605">
        <f>'Assumptions '!AW77</f>
        <v>0</v>
      </c>
      <c r="AW48" s="605">
        <f>'Assumptions '!AX77</f>
        <v>0</v>
      </c>
      <c r="AX48" s="605">
        <f>'Assumptions '!AY77</f>
        <v>0</v>
      </c>
      <c r="AY48" s="605">
        <f>'Assumptions '!AZ77</f>
        <v>0</v>
      </c>
      <c r="AZ48" s="605">
        <f>'Assumptions '!BA77</f>
        <v>0</v>
      </c>
      <c r="BA48" s="605">
        <f>'Assumptions '!BB77</f>
        <v>0</v>
      </c>
      <c r="BB48" s="605">
        <f>'Assumptions '!BC77</f>
        <v>0</v>
      </c>
      <c r="BC48" s="605">
        <f>'Assumptions '!BD77</f>
        <v>0</v>
      </c>
      <c r="BD48" s="605">
        <f>'Assumptions '!BE77</f>
        <v>0</v>
      </c>
      <c r="BE48" s="605">
        <f>'Assumptions '!BF77</f>
        <v>0</v>
      </c>
      <c r="BF48" s="605">
        <f>'Assumptions '!BG77</f>
        <v>0</v>
      </c>
      <c r="BG48" s="608">
        <f>'Assumptions '!BH77</f>
        <v>0.1</v>
      </c>
      <c r="BH48" s="605">
        <f>'Assumptions '!BI77</f>
        <v>0</v>
      </c>
      <c r="BI48" s="605">
        <f>'Assumptions '!BJ77</f>
        <v>0</v>
      </c>
      <c r="BJ48" s="605">
        <f>'Assumptions '!BK77</f>
        <v>0</v>
      </c>
      <c r="BK48" s="605">
        <f>'Assumptions '!BL77</f>
        <v>0</v>
      </c>
      <c r="BL48" s="605">
        <f>'Assumptions '!BM77</f>
        <v>0</v>
      </c>
      <c r="BM48" s="605">
        <f>'Assumptions '!BN77</f>
        <v>0</v>
      </c>
      <c r="BN48" s="605">
        <f>'Assumptions '!BO77</f>
        <v>0</v>
      </c>
      <c r="BO48" s="605">
        <f>'Assumptions '!BP77</f>
        <v>0</v>
      </c>
      <c r="BP48" s="605">
        <f>'Assumptions '!BQ77</f>
        <v>0</v>
      </c>
      <c r="BQ48" s="605">
        <f>'Assumptions '!BR77</f>
        <v>0</v>
      </c>
      <c r="BR48" s="605">
        <f>'Assumptions '!BS77</f>
        <v>0</v>
      </c>
      <c r="BS48" s="605">
        <f>'Assumptions '!BT77</f>
        <v>0</v>
      </c>
      <c r="BT48" s="608">
        <f>'Assumptions '!BU77</f>
        <v>0.1</v>
      </c>
    </row>
    <row r="49" spans="1:72" ht="21" customHeight="1">
      <c r="B49" s="581"/>
      <c r="D49" s="59"/>
      <c r="G49" s="71"/>
      <c r="T49" s="71"/>
      <c r="AG49" s="71"/>
      <c r="AT49" s="71"/>
      <c r="BG49" s="71"/>
      <c r="BT49" s="71"/>
    </row>
    <row r="50" spans="1:72" ht="20.25" customHeight="1">
      <c r="A50" s="571" t="s">
        <v>254</v>
      </c>
      <c r="B50" s="11" t="s">
        <v>248</v>
      </c>
      <c r="C50" s="17" t="s">
        <v>8</v>
      </c>
      <c r="D50" s="28">
        <f>'Assumptions '!E79</f>
        <v>1000</v>
      </c>
      <c r="E50" s="28">
        <f>'Assumptions '!F79</f>
        <v>1000</v>
      </c>
      <c r="F50" s="28">
        <f>'Assumptions '!G79</f>
        <v>1000</v>
      </c>
      <c r="G50" s="78">
        <f>'Assumptions '!H79</f>
        <v>3000</v>
      </c>
      <c r="H50" s="28">
        <f>'Assumptions '!I79</f>
        <v>1000</v>
      </c>
      <c r="I50" s="28">
        <f>'Assumptions '!J79</f>
        <v>1000</v>
      </c>
      <c r="J50" s="28">
        <f>'Assumptions '!K79</f>
        <v>1000</v>
      </c>
      <c r="K50" s="28">
        <f>'Assumptions '!L79</f>
        <v>1000</v>
      </c>
      <c r="L50" s="28">
        <f>'Assumptions '!M79</f>
        <v>1000</v>
      </c>
      <c r="M50" s="28">
        <f>'Assumptions '!N79</f>
        <v>1000</v>
      </c>
      <c r="N50" s="28">
        <f>'Assumptions '!O79</f>
        <v>1000</v>
      </c>
      <c r="O50" s="28">
        <f>'Assumptions '!P79</f>
        <v>1000</v>
      </c>
      <c r="P50" s="28">
        <f>'Assumptions '!Q79</f>
        <v>1000</v>
      </c>
      <c r="Q50" s="28">
        <f>'Assumptions '!R79</f>
        <v>1000</v>
      </c>
      <c r="R50" s="28">
        <f>'Assumptions '!S79</f>
        <v>1000</v>
      </c>
      <c r="S50" s="28">
        <f>'Assumptions '!T79</f>
        <v>1000</v>
      </c>
      <c r="T50" s="78">
        <f>'Assumptions '!U79</f>
        <v>12000</v>
      </c>
      <c r="U50" s="28">
        <f>'Assumptions '!V79</f>
        <v>1100.0000000000002</v>
      </c>
      <c r="V50" s="28">
        <f>'Assumptions '!W79</f>
        <v>1100.0000000000002</v>
      </c>
      <c r="W50" s="28">
        <f>'Assumptions '!X79</f>
        <v>1100.0000000000002</v>
      </c>
      <c r="X50" s="28">
        <f>'Assumptions '!Y79</f>
        <v>1100.0000000000002</v>
      </c>
      <c r="Y50" s="28">
        <f>'Assumptions '!Z79</f>
        <v>1100.0000000000002</v>
      </c>
      <c r="Z50" s="28">
        <f>'Assumptions '!AA79</f>
        <v>1100.0000000000002</v>
      </c>
      <c r="AA50" s="28">
        <f>'Assumptions '!AB79</f>
        <v>1100.0000000000002</v>
      </c>
      <c r="AB50" s="28">
        <f>'Assumptions '!AC79</f>
        <v>1100.0000000000002</v>
      </c>
      <c r="AC50" s="28">
        <f>'Assumptions '!AD79</f>
        <v>1100.0000000000002</v>
      </c>
      <c r="AD50" s="28">
        <f>'Assumptions '!AE79</f>
        <v>1100.0000000000002</v>
      </c>
      <c r="AE50" s="28">
        <f>'Assumptions '!AF79</f>
        <v>1100.0000000000002</v>
      </c>
      <c r="AF50" s="28">
        <f>'Assumptions '!AG79</f>
        <v>1100.0000000000002</v>
      </c>
      <c r="AG50" s="78">
        <f>'Assumptions '!AH79</f>
        <v>13200.000000000002</v>
      </c>
      <c r="AH50" s="28">
        <f>'Assumptions '!AI79</f>
        <v>1210.0000000000002</v>
      </c>
      <c r="AI50" s="28">
        <f>'Assumptions '!AJ79</f>
        <v>1210.0000000000002</v>
      </c>
      <c r="AJ50" s="28">
        <f>'Assumptions '!AK79</f>
        <v>1210.0000000000002</v>
      </c>
      <c r="AK50" s="28">
        <f>'Assumptions '!AL79</f>
        <v>1210.0000000000002</v>
      </c>
      <c r="AL50" s="28">
        <f>'Assumptions '!AM79</f>
        <v>1210.0000000000002</v>
      </c>
      <c r="AM50" s="28">
        <f>'Assumptions '!AN79</f>
        <v>1210.0000000000002</v>
      </c>
      <c r="AN50" s="28">
        <f>'Assumptions '!AO79</f>
        <v>1210.0000000000002</v>
      </c>
      <c r="AO50" s="28">
        <f>'Assumptions '!AP79</f>
        <v>1210.0000000000002</v>
      </c>
      <c r="AP50" s="28">
        <f>'Assumptions '!AQ79</f>
        <v>1210.0000000000002</v>
      </c>
      <c r="AQ50" s="28">
        <f>'Assumptions '!AR79</f>
        <v>1210.0000000000002</v>
      </c>
      <c r="AR50" s="28">
        <f>'Assumptions '!AS79</f>
        <v>1210.0000000000002</v>
      </c>
      <c r="AS50" s="28">
        <f>'Assumptions '!AT79</f>
        <v>1210.0000000000002</v>
      </c>
      <c r="AT50" s="78">
        <f>'Assumptions '!AU79</f>
        <v>14520.000000000004</v>
      </c>
      <c r="AU50" s="28">
        <f>'Assumptions '!AV79</f>
        <v>1331.0000000000005</v>
      </c>
      <c r="AV50" s="28">
        <f>'Assumptions '!AW79</f>
        <v>1331.0000000000005</v>
      </c>
      <c r="AW50" s="28">
        <f>'Assumptions '!AX79</f>
        <v>1331.0000000000005</v>
      </c>
      <c r="AX50" s="28">
        <f>'Assumptions '!AY79</f>
        <v>1331.0000000000005</v>
      </c>
      <c r="AY50" s="28">
        <f>'Assumptions '!AZ79</f>
        <v>1331.0000000000005</v>
      </c>
      <c r="AZ50" s="28">
        <f>'Assumptions '!BA79</f>
        <v>1331.0000000000005</v>
      </c>
      <c r="BA50" s="28">
        <f>'Assumptions '!BB79</f>
        <v>1331.0000000000005</v>
      </c>
      <c r="BB50" s="28">
        <f>'Assumptions '!BC79</f>
        <v>1331.0000000000005</v>
      </c>
      <c r="BC50" s="28">
        <f>'Assumptions '!BD79</f>
        <v>1331.0000000000005</v>
      </c>
      <c r="BD50" s="28">
        <f>'Assumptions '!BE79</f>
        <v>1331.0000000000005</v>
      </c>
      <c r="BE50" s="28">
        <f>'Assumptions '!BF79</f>
        <v>1331.0000000000005</v>
      </c>
      <c r="BF50" s="28">
        <f>'Assumptions '!BG79</f>
        <v>1331.0000000000005</v>
      </c>
      <c r="BG50" s="78">
        <f>'Assumptions '!BH79</f>
        <v>15972.000000000005</v>
      </c>
      <c r="BH50" s="28">
        <f>'Assumptions '!BI79</f>
        <v>1464.1000000000006</v>
      </c>
      <c r="BI50" s="28">
        <f>'Assumptions '!BJ79</f>
        <v>1464.1000000000006</v>
      </c>
      <c r="BJ50" s="28">
        <f>'Assumptions '!BK79</f>
        <v>1464.1000000000006</v>
      </c>
      <c r="BK50" s="28">
        <f>'Assumptions '!BL79</f>
        <v>1464.1000000000006</v>
      </c>
      <c r="BL50" s="28">
        <f>'Assumptions '!BM79</f>
        <v>1464.1000000000006</v>
      </c>
      <c r="BM50" s="28">
        <f>'Assumptions '!BN79</f>
        <v>1464.1000000000006</v>
      </c>
      <c r="BN50" s="28">
        <f>'Assumptions '!BO79</f>
        <v>1464.1000000000006</v>
      </c>
      <c r="BO50" s="28">
        <f>'Assumptions '!BP79</f>
        <v>1464.1000000000006</v>
      </c>
      <c r="BP50" s="28">
        <f>'Assumptions '!BQ79</f>
        <v>1464.1000000000006</v>
      </c>
      <c r="BQ50" s="28">
        <f>'Assumptions '!BR79</f>
        <v>1464.1000000000006</v>
      </c>
      <c r="BR50" s="28">
        <f>'Assumptions '!BS79</f>
        <v>1464.1000000000006</v>
      </c>
      <c r="BS50" s="28">
        <f>'Assumptions '!BT79</f>
        <v>1464.1000000000006</v>
      </c>
      <c r="BT50" s="78">
        <f>'Assumptions '!BU79</f>
        <v>17569.200000000008</v>
      </c>
    </row>
    <row r="51" spans="1:72" s="604" customFormat="1" ht="20.25" customHeight="1">
      <c r="A51" s="603"/>
      <c r="B51" s="597" t="s">
        <v>9</v>
      </c>
      <c r="C51" s="594" t="s">
        <v>7</v>
      </c>
      <c r="D51" s="605">
        <f>'Assumptions '!E80</f>
        <v>0</v>
      </c>
      <c r="E51" s="605">
        <f>'Assumptions '!F80</f>
        <v>0</v>
      </c>
      <c r="F51" s="605">
        <f>'Assumptions '!G80</f>
        <v>0</v>
      </c>
      <c r="G51" s="608">
        <f>'Assumptions '!H80</f>
        <v>0</v>
      </c>
      <c r="H51" s="605">
        <f>'Assumptions '!I80</f>
        <v>0</v>
      </c>
      <c r="I51" s="605">
        <f>'Assumptions '!J80</f>
        <v>0</v>
      </c>
      <c r="J51" s="605">
        <f>'Assumptions '!K80</f>
        <v>0</v>
      </c>
      <c r="K51" s="605">
        <f>'Assumptions '!L80</f>
        <v>0</v>
      </c>
      <c r="L51" s="605">
        <f>'Assumptions '!M80</f>
        <v>0</v>
      </c>
      <c r="M51" s="605">
        <f>'Assumptions '!N80</f>
        <v>0</v>
      </c>
      <c r="N51" s="605">
        <f>'Assumptions '!O80</f>
        <v>0</v>
      </c>
      <c r="O51" s="605">
        <f>'Assumptions '!P80</f>
        <v>0</v>
      </c>
      <c r="P51" s="605">
        <f>'Assumptions '!Q80</f>
        <v>0</v>
      </c>
      <c r="Q51" s="605">
        <f>'Assumptions '!R80</f>
        <v>0</v>
      </c>
      <c r="R51" s="605">
        <f>'Assumptions '!S80</f>
        <v>0</v>
      </c>
      <c r="S51" s="605">
        <f>'Assumptions '!T80</f>
        <v>0</v>
      </c>
      <c r="T51" s="608">
        <f>'Assumptions '!U80</f>
        <v>0</v>
      </c>
      <c r="U51" s="605">
        <f>'Assumptions '!V80</f>
        <v>0</v>
      </c>
      <c r="V51" s="605">
        <f>'Assumptions '!W80</f>
        <v>0</v>
      </c>
      <c r="W51" s="605">
        <f>'Assumptions '!X80</f>
        <v>0</v>
      </c>
      <c r="X51" s="605">
        <f>'Assumptions '!Y80</f>
        <v>0</v>
      </c>
      <c r="Y51" s="605">
        <f>'Assumptions '!Z80</f>
        <v>0</v>
      </c>
      <c r="Z51" s="605">
        <f>'Assumptions '!AA80</f>
        <v>0</v>
      </c>
      <c r="AA51" s="605">
        <f>'Assumptions '!AB80</f>
        <v>0</v>
      </c>
      <c r="AB51" s="605">
        <f>'Assumptions '!AC80</f>
        <v>0</v>
      </c>
      <c r="AC51" s="605">
        <f>'Assumptions '!AD80</f>
        <v>0</v>
      </c>
      <c r="AD51" s="605">
        <f>'Assumptions '!AE80</f>
        <v>0</v>
      </c>
      <c r="AE51" s="605">
        <f>'Assumptions '!AF80</f>
        <v>0</v>
      </c>
      <c r="AF51" s="605">
        <f>'Assumptions '!AG80</f>
        <v>0</v>
      </c>
      <c r="AG51" s="608">
        <f>'Assumptions '!AH80</f>
        <v>0.1</v>
      </c>
      <c r="AH51" s="605">
        <f>'Assumptions '!AI80</f>
        <v>0</v>
      </c>
      <c r="AI51" s="605">
        <f>'Assumptions '!AJ80</f>
        <v>0</v>
      </c>
      <c r="AJ51" s="605">
        <f>'Assumptions '!AK80</f>
        <v>0</v>
      </c>
      <c r="AK51" s="605">
        <f>'Assumptions '!AL80</f>
        <v>0</v>
      </c>
      <c r="AL51" s="605">
        <f>'Assumptions '!AM80</f>
        <v>0</v>
      </c>
      <c r="AM51" s="605">
        <f>'Assumptions '!AN80</f>
        <v>0</v>
      </c>
      <c r="AN51" s="605">
        <f>'Assumptions '!AO80</f>
        <v>0</v>
      </c>
      <c r="AO51" s="605">
        <f>'Assumptions '!AP80</f>
        <v>0</v>
      </c>
      <c r="AP51" s="605">
        <f>'Assumptions '!AQ80</f>
        <v>0</v>
      </c>
      <c r="AQ51" s="605">
        <f>'Assumptions '!AR80</f>
        <v>0</v>
      </c>
      <c r="AR51" s="605">
        <f>'Assumptions '!AS80</f>
        <v>0</v>
      </c>
      <c r="AS51" s="605">
        <f>'Assumptions '!AT80</f>
        <v>0</v>
      </c>
      <c r="AT51" s="608">
        <f>'Assumptions '!AU80</f>
        <v>0.1</v>
      </c>
      <c r="AU51" s="605">
        <f>'Assumptions '!AV80</f>
        <v>0</v>
      </c>
      <c r="AV51" s="605">
        <f>'Assumptions '!AW80</f>
        <v>0</v>
      </c>
      <c r="AW51" s="605">
        <f>'Assumptions '!AX80</f>
        <v>0</v>
      </c>
      <c r="AX51" s="605">
        <f>'Assumptions '!AY80</f>
        <v>0</v>
      </c>
      <c r="AY51" s="605">
        <f>'Assumptions '!AZ80</f>
        <v>0</v>
      </c>
      <c r="AZ51" s="605">
        <f>'Assumptions '!BA80</f>
        <v>0</v>
      </c>
      <c r="BA51" s="605">
        <f>'Assumptions '!BB80</f>
        <v>0</v>
      </c>
      <c r="BB51" s="605">
        <f>'Assumptions '!BC80</f>
        <v>0</v>
      </c>
      <c r="BC51" s="605">
        <f>'Assumptions '!BD80</f>
        <v>0</v>
      </c>
      <c r="BD51" s="605">
        <f>'Assumptions '!BE80</f>
        <v>0</v>
      </c>
      <c r="BE51" s="605">
        <f>'Assumptions '!BF80</f>
        <v>0</v>
      </c>
      <c r="BF51" s="605">
        <f>'Assumptions '!BG80</f>
        <v>0</v>
      </c>
      <c r="BG51" s="608">
        <f>'Assumptions '!BH80</f>
        <v>0.1</v>
      </c>
      <c r="BH51" s="605">
        <f>'Assumptions '!BI80</f>
        <v>0</v>
      </c>
      <c r="BI51" s="605">
        <f>'Assumptions '!BJ80</f>
        <v>0</v>
      </c>
      <c r="BJ51" s="605">
        <f>'Assumptions '!BK80</f>
        <v>0</v>
      </c>
      <c r="BK51" s="605">
        <f>'Assumptions '!BL80</f>
        <v>0</v>
      </c>
      <c r="BL51" s="605">
        <f>'Assumptions '!BM80</f>
        <v>0</v>
      </c>
      <c r="BM51" s="605">
        <f>'Assumptions '!BN80</f>
        <v>0</v>
      </c>
      <c r="BN51" s="605">
        <f>'Assumptions '!BO80</f>
        <v>0</v>
      </c>
      <c r="BO51" s="605">
        <f>'Assumptions '!BP80</f>
        <v>0</v>
      </c>
      <c r="BP51" s="605">
        <f>'Assumptions '!BQ80</f>
        <v>0</v>
      </c>
      <c r="BQ51" s="605">
        <f>'Assumptions '!BR80</f>
        <v>0</v>
      </c>
      <c r="BR51" s="605">
        <f>'Assumptions '!BS80</f>
        <v>0</v>
      </c>
      <c r="BS51" s="605">
        <f>'Assumptions '!BT80</f>
        <v>0</v>
      </c>
      <c r="BT51" s="608">
        <f>'Assumptions '!BU80</f>
        <v>0.1</v>
      </c>
    </row>
    <row r="52" spans="1:72">
      <c r="G52" s="71"/>
      <c r="T52" s="71"/>
      <c r="AG52" s="71"/>
      <c r="AT52" s="71"/>
      <c r="BG52" s="71"/>
      <c r="BT52" s="71"/>
    </row>
    <row r="53" spans="1:72" ht="15" thickBot="1">
      <c r="A53" s="611"/>
      <c r="B53" s="606" t="s">
        <v>256</v>
      </c>
      <c r="C53" s="607" t="s">
        <v>8</v>
      </c>
      <c r="D53" s="606">
        <f>SUM(D17,D19,D23,,D27,D29,D32,D35,D38,D41,D44,D47,D50)</f>
        <v>16333.333333333334</v>
      </c>
      <c r="E53" s="606">
        <f t="shared" ref="E53:BP53" si="22">SUM(E17,E19,E23,,E27,E29,E32,E35,E38,E41,E44,E47,E50)</f>
        <v>16333.333333333334</v>
      </c>
      <c r="F53" s="606">
        <f t="shared" si="22"/>
        <v>19666.666666666668</v>
      </c>
      <c r="G53" s="609">
        <f t="shared" si="22"/>
        <v>52333.333333333328</v>
      </c>
      <c r="H53" s="606">
        <f t="shared" si="22"/>
        <v>19666.666666666668</v>
      </c>
      <c r="I53" s="606">
        <f t="shared" si="22"/>
        <v>23000</v>
      </c>
      <c r="J53" s="606">
        <f t="shared" si="22"/>
        <v>23000</v>
      </c>
      <c r="K53" s="606">
        <f t="shared" si="22"/>
        <v>26333.333333333332</v>
      </c>
      <c r="L53" s="606">
        <f t="shared" si="22"/>
        <v>29666.666666666668</v>
      </c>
      <c r="M53" s="606">
        <f t="shared" si="22"/>
        <v>29666.666666666668</v>
      </c>
      <c r="N53" s="606">
        <f t="shared" si="22"/>
        <v>29666.666666666668</v>
      </c>
      <c r="O53" s="606">
        <f t="shared" si="22"/>
        <v>29666.666666666668</v>
      </c>
      <c r="P53" s="606">
        <f t="shared" si="22"/>
        <v>29666.666666666668</v>
      </c>
      <c r="Q53" s="606">
        <f t="shared" si="22"/>
        <v>29666.666666666668</v>
      </c>
      <c r="R53" s="606">
        <f t="shared" si="22"/>
        <v>29666.666666666668</v>
      </c>
      <c r="S53" s="606">
        <f t="shared" si="22"/>
        <v>29666.666666666668</v>
      </c>
      <c r="T53" s="609">
        <f t="shared" si="22"/>
        <v>329333.33333333331</v>
      </c>
      <c r="U53" s="606">
        <f t="shared" si="22"/>
        <v>40133.333333333336</v>
      </c>
      <c r="V53" s="606">
        <f t="shared" si="22"/>
        <v>40133.333333333336</v>
      </c>
      <c r="W53" s="606">
        <f t="shared" si="22"/>
        <v>40133.333333333336</v>
      </c>
      <c r="X53" s="606">
        <f t="shared" si="22"/>
        <v>40133.333333333336</v>
      </c>
      <c r="Y53" s="606">
        <f t="shared" si="22"/>
        <v>40133.333333333336</v>
      </c>
      <c r="Z53" s="606">
        <f t="shared" si="22"/>
        <v>40133.333333333336</v>
      </c>
      <c r="AA53" s="606">
        <f t="shared" si="22"/>
        <v>40133.333333333336</v>
      </c>
      <c r="AB53" s="606">
        <f t="shared" si="22"/>
        <v>40133.333333333336</v>
      </c>
      <c r="AC53" s="606">
        <f t="shared" si="22"/>
        <v>40133.333333333336</v>
      </c>
      <c r="AD53" s="606">
        <f t="shared" si="22"/>
        <v>40133.333333333336</v>
      </c>
      <c r="AE53" s="606">
        <f t="shared" si="22"/>
        <v>40133.333333333336</v>
      </c>
      <c r="AF53" s="606">
        <f t="shared" si="22"/>
        <v>40133.333333333336</v>
      </c>
      <c r="AG53" s="609">
        <f t="shared" si="22"/>
        <v>481599.99999999994</v>
      </c>
      <c r="AH53" s="606">
        <f t="shared" si="22"/>
        <v>44146.666666666672</v>
      </c>
      <c r="AI53" s="606">
        <f t="shared" si="22"/>
        <v>44146.666666666672</v>
      </c>
      <c r="AJ53" s="606">
        <f t="shared" si="22"/>
        <v>44146.666666666672</v>
      </c>
      <c r="AK53" s="606">
        <f t="shared" si="22"/>
        <v>44146.666666666672</v>
      </c>
      <c r="AL53" s="606">
        <f t="shared" si="22"/>
        <v>44146.666666666672</v>
      </c>
      <c r="AM53" s="606">
        <f t="shared" si="22"/>
        <v>44146.666666666672</v>
      </c>
      <c r="AN53" s="606">
        <f t="shared" si="22"/>
        <v>44146.666666666672</v>
      </c>
      <c r="AO53" s="606">
        <f t="shared" si="22"/>
        <v>44146.666666666672</v>
      </c>
      <c r="AP53" s="606">
        <f t="shared" si="22"/>
        <v>44146.666666666672</v>
      </c>
      <c r="AQ53" s="606">
        <f t="shared" si="22"/>
        <v>44146.666666666672</v>
      </c>
      <c r="AR53" s="606">
        <f t="shared" si="22"/>
        <v>44146.666666666672</v>
      </c>
      <c r="AS53" s="606">
        <f t="shared" si="22"/>
        <v>44146.666666666672</v>
      </c>
      <c r="AT53" s="609">
        <f t="shared" si="22"/>
        <v>529760.00000000023</v>
      </c>
      <c r="AU53" s="606">
        <f t="shared" si="22"/>
        <v>48561.333333333343</v>
      </c>
      <c r="AV53" s="606">
        <f t="shared" si="22"/>
        <v>48561.333333333343</v>
      </c>
      <c r="AW53" s="606">
        <f t="shared" si="22"/>
        <v>48561.333333333343</v>
      </c>
      <c r="AX53" s="606">
        <f t="shared" si="22"/>
        <v>48561.333333333343</v>
      </c>
      <c r="AY53" s="606">
        <f t="shared" si="22"/>
        <v>48561.333333333343</v>
      </c>
      <c r="AZ53" s="606">
        <f t="shared" si="22"/>
        <v>48561.333333333343</v>
      </c>
      <c r="BA53" s="606">
        <f t="shared" si="22"/>
        <v>48561.333333333343</v>
      </c>
      <c r="BB53" s="606">
        <f t="shared" si="22"/>
        <v>48561.333333333343</v>
      </c>
      <c r="BC53" s="606">
        <f t="shared" si="22"/>
        <v>48561.333333333343</v>
      </c>
      <c r="BD53" s="606">
        <f t="shared" si="22"/>
        <v>48561.333333333343</v>
      </c>
      <c r="BE53" s="606">
        <f t="shared" si="22"/>
        <v>48561.333333333343</v>
      </c>
      <c r="BF53" s="606">
        <f t="shared" si="22"/>
        <v>48561.333333333343</v>
      </c>
      <c r="BG53" s="609">
        <f t="shared" si="22"/>
        <v>582736.00000000023</v>
      </c>
      <c r="BH53" s="606">
        <f t="shared" si="22"/>
        <v>53417.466666666667</v>
      </c>
      <c r="BI53" s="606">
        <f t="shared" si="22"/>
        <v>53417.466666666667</v>
      </c>
      <c r="BJ53" s="606">
        <f t="shared" si="22"/>
        <v>53417.466666666667</v>
      </c>
      <c r="BK53" s="606">
        <f t="shared" si="22"/>
        <v>53417.466666666667</v>
      </c>
      <c r="BL53" s="606">
        <f t="shared" si="22"/>
        <v>53417.466666666667</v>
      </c>
      <c r="BM53" s="606">
        <f t="shared" si="22"/>
        <v>53417.466666666667</v>
      </c>
      <c r="BN53" s="606">
        <f t="shared" si="22"/>
        <v>53417.466666666667</v>
      </c>
      <c r="BO53" s="606">
        <f t="shared" si="22"/>
        <v>53417.466666666667</v>
      </c>
      <c r="BP53" s="606">
        <f t="shared" si="22"/>
        <v>53417.466666666667</v>
      </c>
      <c r="BQ53" s="606">
        <f t="shared" ref="BQ53:BS53" si="23">SUM(BQ17,BQ19,BQ23,,BQ27,BQ29,BQ32,BQ35,BQ38,BQ41,BQ44,BQ47,BQ50)</f>
        <v>53417.466666666667</v>
      </c>
      <c r="BR53" s="606">
        <f t="shared" si="23"/>
        <v>53417.466666666667</v>
      </c>
      <c r="BS53" s="606">
        <f t="shared" si="23"/>
        <v>53417.466666666667</v>
      </c>
      <c r="BT53" s="609">
        <f>SUM(BT17,BT19,BT23,,BT27,BT29,BT32,BT35,BT38,BT41,BT44,BT47,BT50)</f>
        <v>641009.59999999986</v>
      </c>
    </row>
    <row r="54" spans="1:72" ht="21" customHeight="1" thickTop="1">
      <c r="G54" s="71"/>
      <c r="T54" s="71"/>
      <c r="AG54" s="71"/>
      <c r="AT54" s="71"/>
      <c r="BG54" s="71"/>
      <c r="BT54" s="71"/>
    </row>
    <row r="55" spans="1:72" ht="21" customHeight="1">
      <c r="G55" s="71"/>
      <c r="T55" s="71"/>
      <c r="AG55" s="71"/>
      <c r="AT55" s="71"/>
      <c r="BG55" s="71"/>
      <c r="BT55" s="71"/>
    </row>
    <row r="56" spans="1:72" ht="20.25" customHeight="1">
      <c r="A56" s="584" t="s">
        <v>11</v>
      </c>
      <c r="B56" s="15" t="s">
        <v>43</v>
      </c>
      <c r="G56" s="71"/>
      <c r="T56" s="71"/>
      <c r="AG56" s="71"/>
      <c r="AT56" s="71"/>
      <c r="BG56" s="71"/>
      <c r="BT56" s="71"/>
    </row>
    <row r="57" spans="1:72">
      <c r="G57" s="71"/>
      <c r="T57" s="71"/>
      <c r="AG57" s="71"/>
      <c r="AT57" s="71"/>
      <c r="BG57" s="71"/>
      <c r="BT57" s="71"/>
    </row>
    <row r="58" spans="1:72">
      <c r="A58" s="571" t="s">
        <v>209</v>
      </c>
      <c r="B58" s="13" t="s">
        <v>255</v>
      </c>
      <c r="C58" s="16" t="s">
        <v>8</v>
      </c>
      <c r="D58" s="13">
        <f t="shared" ref="D58:AI58" si="24">D59*D91</f>
        <v>625</v>
      </c>
      <c r="E58" s="13">
        <f t="shared" si="24"/>
        <v>1100</v>
      </c>
      <c r="F58" s="13">
        <f t="shared" si="24"/>
        <v>1687.5</v>
      </c>
      <c r="G58" s="71">
        <f t="shared" si="24"/>
        <v>3412.5</v>
      </c>
      <c r="H58" s="13">
        <f t="shared" si="24"/>
        <v>3208.3333333333339</v>
      </c>
      <c r="I58" s="13">
        <f t="shared" si="24"/>
        <v>3620.8333333333339</v>
      </c>
      <c r="J58" s="13">
        <f t="shared" si="24"/>
        <v>4133.3333333333339</v>
      </c>
      <c r="K58" s="13">
        <f t="shared" si="24"/>
        <v>4620.8333333333339</v>
      </c>
      <c r="L58" s="13">
        <f t="shared" si="24"/>
        <v>5083.3333333333339</v>
      </c>
      <c r="M58" s="13">
        <f t="shared" si="24"/>
        <v>5520.8333333333339</v>
      </c>
      <c r="N58" s="13">
        <f t="shared" si="24"/>
        <v>6058.3333333333339</v>
      </c>
      <c r="O58" s="13">
        <f t="shared" si="24"/>
        <v>6570.8333333333348</v>
      </c>
      <c r="P58" s="13">
        <f t="shared" si="24"/>
        <v>7058.3333333333348</v>
      </c>
      <c r="Q58" s="13">
        <f t="shared" si="24"/>
        <v>7520.8333333333348</v>
      </c>
      <c r="R58" s="13">
        <f t="shared" si="24"/>
        <v>7958.3333333333348</v>
      </c>
      <c r="S58" s="13">
        <f t="shared" si="24"/>
        <v>8370.8333333333339</v>
      </c>
      <c r="T58" s="71">
        <f t="shared" si="24"/>
        <v>69725.000000000015</v>
      </c>
      <c r="U58" s="13">
        <f t="shared" si="24"/>
        <v>9318.75</v>
      </c>
      <c r="V58" s="13">
        <f t="shared" si="24"/>
        <v>9712.5</v>
      </c>
      <c r="W58" s="13">
        <f t="shared" si="24"/>
        <v>10093.125</v>
      </c>
      <c r="X58" s="13">
        <f t="shared" si="24"/>
        <v>10447.5</v>
      </c>
      <c r="Y58" s="13">
        <f t="shared" si="24"/>
        <v>10788.75</v>
      </c>
      <c r="Z58" s="13">
        <f t="shared" si="24"/>
        <v>11116.875</v>
      </c>
      <c r="AA58" s="13">
        <f t="shared" si="24"/>
        <v>11418.75</v>
      </c>
      <c r="AB58" s="13">
        <f t="shared" si="24"/>
        <v>11707.5</v>
      </c>
      <c r="AC58" s="13">
        <f t="shared" si="24"/>
        <v>11983.125</v>
      </c>
      <c r="AD58" s="13">
        <f t="shared" si="24"/>
        <v>12245.625</v>
      </c>
      <c r="AE58" s="13">
        <f t="shared" si="24"/>
        <v>12495</v>
      </c>
      <c r="AF58" s="13">
        <f t="shared" si="24"/>
        <v>12731.25</v>
      </c>
      <c r="AG58" s="71">
        <f t="shared" si="24"/>
        <v>134058.75</v>
      </c>
      <c r="AH58" s="13">
        <f t="shared" si="24"/>
        <v>13863.9375</v>
      </c>
      <c r="AI58" s="13">
        <f t="shared" si="24"/>
        <v>14332.5</v>
      </c>
      <c r="AJ58" s="13">
        <f t="shared" ref="AJ58:BO58" si="25">AJ59*AJ91</f>
        <v>14787.28125</v>
      </c>
      <c r="AK58" s="13">
        <f t="shared" si="25"/>
        <v>15214.5</v>
      </c>
      <c r="AL58" s="13">
        <f t="shared" si="25"/>
        <v>15627.9375</v>
      </c>
      <c r="AM58" s="13">
        <f t="shared" si="25"/>
        <v>16013.8125</v>
      </c>
      <c r="AN58" s="13">
        <f t="shared" si="25"/>
        <v>16385.90625</v>
      </c>
      <c r="AO58" s="13">
        <f t="shared" si="25"/>
        <v>16730.4375</v>
      </c>
      <c r="AP58" s="13">
        <f t="shared" si="25"/>
        <v>17061.1875</v>
      </c>
      <c r="AQ58" s="13">
        <f t="shared" si="25"/>
        <v>17378.15625</v>
      </c>
      <c r="AR58" s="13">
        <f t="shared" si="25"/>
        <v>17681.34375</v>
      </c>
      <c r="AS58" s="13">
        <f t="shared" si="25"/>
        <v>17970.75</v>
      </c>
      <c r="AT58" s="71">
        <f t="shared" si="25"/>
        <v>193047.75</v>
      </c>
      <c r="AU58" s="13">
        <f t="shared" si="25"/>
        <v>19433.629687500001</v>
      </c>
      <c r="AV58" s="13">
        <f t="shared" si="25"/>
        <v>19969.03125</v>
      </c>
      <c r="AW58" s="13">
        <f t="shared" si="25"/>
        <v>20475.4921875</v>
      </c>
      <c r="AX58" s="13">
        <f t="shared" si="25"/>
        <v>20953.012500000001</v>
      </c>
      <c r="AY58" s="13">
        <f t="shared" si="25"/>
        <v>21401.592187500002</v>
      </c>
      <c r="AZ58" s="13">
        <f t="shared" si="25"/>
        <v>21835.701562500002</v>
      </c>
      <c r="BA58" s="13">
        <f t="shared" si="25"/>
        <v>22240.870312500003</v>
      </c>
      <c r="BB58" s="13">
        <f t="shared" si="25"/>
        <v>22631.568750000002</v>
      </c>
      <c r="BC58" s="13">
        <f t="shared" si="25"/>
        <v>23007.796875</v>
      </c>
      <c r="BD58" s="13">
        <f t="shared" si="25"/>
        <v>23355.084375000002</v>
      </c>
      <c r="BE58" s="13">
        <f t="shared" si="25"/>
        <v>23687.901562500003</v>
      </c>
      <c r="BF58" s="13">
        <f t="shared" si="25"/>
        <v>24006.248437500002</v>
      </c>
      <c r="BG58" s="71">
        <f t="shared" si="25"/>
        <v>262997.9296875</v>
      </c>
      <c r="BH58" s="13">
        <f t="shared" si="25"/>
        <v>25814.313984375003</v>
      </c>
      <c r="BI58" s="13">
        <f t="shared" si="25"/>
        <v>26391.679453125005</v>
      </c>
      <c r="BJ58" s="13">
        <f t="shared" si="25"/>
        <v>26938.657265625006</v>
      </c>
      <c r="BK58" s="13">
        <f t="shared" si="25"/>
        <v>27455.247421875003</v>
      </c>
      <c r="BL58" s="13">
        <f t="shared" si="25"/>
        <v>27941.449921875006</v>
      </c>
      <c r="BM58" s="13">
        <f t="shared" si="25"/>
        <v>28412.458593750009</v>
      </c>
      <c r="BN58" s="13">
        <f t="shared" si="25"/>
        <v>28853.079609375007</v>
      </c>
      <c r="BO58" s="13">
        <f t="shared" si="25"/>
        <v>29278.506796875005</v>
      </c>
      <c r="BP58" s="13">
        <f t="shared" ref="BP58:BT58" si="26">BP59*BP91</f>
        <v>29673.546328125005</v>
      </c>
      <c r="BQ58" s="13">
        <f t="shared" si="26"/>
        <v>30053.392031250005</v>
      </c>
      <c r="BR58" s="13">
        <f t="shared" si="26"/>
        <v>30418.043906250005</v>
      </c>
      <c r="BS58" s="13">
        <f t="shared" si="26"/>
        <v>30767.501953125007</v>
      </c>
      <c r="BT58" s="71">
        <f t="shared" si="26"/>
        <v>341997.87726562505</v>
      </c>
    </row>
    <row r="59" spans="1:72" ht="21" customHeight="1">
      <c r="B59" s="11" t="s">
        <v>238</v>
      </c>
      <c r="C59" s="17" t="s">
        <v>7</v>
      </c>
      <c r="D59" s="601">
        <f>'Assumptions '!E83</f>
        <v>0.05</v>
      </c>
      <c r="E59" s="601">
        <f>'Assumptions '!F83</f>
        <v>0.05</v>
      </c>
      <c r="F59" s="601">
        <f>'Assumptions '!G83</f>
        <v>0.05</v>
      </c>
      <c r="G59" s="610">
        <f>'Assumptions '!H83</f>
        <v>0.05</v>
      </c>
      <c r="H59" s="601">
        <f>'Assumptions '!I83</f>
        <v>0.05</v>
      </c>
      <c r="I59" s="601">
        <f>'Assumptions '!J83</f>
        <v>0.05</v>
      </c>
      <c r="J59" s="601">
        <f>'Assumptions '!K83</f>
        <v>0.05</v>
      </c>
      <c r="K59" s="601">
        <f>'Assumptions '!L83</f>
        <v>0.05</v>
      </c>
      <c r="L59" s="601">
        <f>'Assumptions '!M83</f>
        <v>0.05</v>
      </c>
      <c r="M59" s="601">
        <f>'Assumptions '!N83</f>
        <v>0.05</v>
      </c>
      <c r="N59" s="601">
        <f>'Assumptions '!O83</f>
        <v>0.05</v>
      </c>
      <c r="O59" s="601">
        <f>'Assumptions '!P83</f>
        <v>0.05</v>
      </c>
      <c r="P59" s="601">
        <f>'Assumptions '!Q83</f>
        <v>0.05</v>
      </c>
      <c r="Q59" s="601">
        <f>'Assumptions '!R83</f>
        <v>0.05</v>
      </c>
      <c r="R59" s="601">
        <f>'Assumptions '!S83</f>
        <v>0.05</v>
      </c>
      <c r="S59" s="601">
        <f>'Assumptions '!T83</f>
        <v>0.05</v>
      </c>
      <c r="T59" s="610">
        <f>'Assumptions '!U83</f>
        <v>0.05</v>
      </c>
      <c r="U59" s="601">
        <f>'Assumptions '!V83</f>
        <v>0.05</v>
      </c>
      <c r="V59" s="601">
        <f>'Assumptions '!W83</f>
        <v>0.05</v>
      </c>
      <c r="W59" s="601">
        <f>'Assumptions '!X83</f>
        <v>0.05</v>
      </c>
      <c r="X59" s="601">
        <f>'Assumptions '!Y83</f>
        <v>0.05</v>
      </c>
      <c r="Y59" s="601">
        <f>'Assumptions '!Z83</f>
        <v>0.05</v>
      </c>
      <c r="Z59" s="601">
        <f>'Assumptions '!AA83</f>
        <v>0.05</v>
      </c>
      <c r="AA59" s="601">
        <f>'Assumptions '!AB83</f>
        <v>0.05</v>
      </c>
      <c r="AB59" s="601">
        <f>'Assumptions '!AC83</f>
        <v>0.05</v>
      </c>
      <c r="AC59" s="601">
        <f>'Assumptions '!AD83</f>
        <v>0.05</v>
      </c>
      <c r="AD59" s="601">
        <f>'Assumptions '!AE83</f>
        <v>0.05</v>
      </c>
      <c r="AE59" s="601">
        <f>'Assumptions '!AF83</f>
        <v>0.05</v>
      </c>
      <c r="AF59" s="601">
        <f>'Assumptions '!AG83</f>
        <v>0.05</v>
      </c>
      <c r="AG59" s="610">
        <f>'Assumptions '!AH83</f>
        <v>0.05</v>
      </c>
      <c r="AH59" s="601">
        <f>'Assumptions '!AI83</f>
        <v>0.05</v>
      </c>
      <c r="AI59" s="601">
        <f>'Assumptions '!AJ83</f>
        <v>0.05</v>
      </c>
      <c r="AJ59" s="601">
        <f>'Assumptions '!AK83</f>
        <v>0.05</v>
      </c>
      <c r="AK59" s="601">
        <f>'Assumptions '!AL83</f>
        <v>0.05</v>
      </c>
      <c r="AL59" s="601">
        <f>'Assumptions '!AM83</f>
        <v>0.05</v>
      </c>
      <c r="AM59" s="601">
        <f>'Assumptions '!AN83</f>
        <v>0.05</v>
      </c>
      <c r="AN59" s="601">
        <f>'Assumptions '!AO83</f>
        <v>0.05</v>
      </c>
      <c r="AO59" s="601">
        <f>'Assumptions '!AP83</f>
        <v>0.05</v>
      </c>
      <c r="AP59" s="601">
        <f>'Assumptions '!AQ83</f>
        <v>0.05</v>
      </c>
      <c r="AQ59" s="601">
        <f>'Assumptions '!AR83</f>
        <v>0.05</v>
      </c>
      <c r="AR59" s="601">
        <f>'Assumptions '!AS83</f>
        <v>0.05</v>
      </c>
      <c r="AS59" s="601">
        <f>'Assumptions '!AT83</f>
        <v>0.05</v>
      </c>
      <c r="AT59" s="610">
        <f>'Assumptions '!AU83</f>
        <v>0.05</v>
      </c>
      <c r="AU59" s="601">
        <f>'Assumptions '!AV83</f>
        <v>0.05</v>
      </c>
      <c r="AV59" s="601">
        <f>'Assumptions '!AW83</f>
        <v>0.05</v>
      </c>
      <c r="AW59" s="601">
        <f>'Assumptions '!AX83</f>
        <v>0.05</v>
      </c>
      <c r="AX59" s="601">
        <f>'Assumptions '!AY83</f>
        <v>0.05</v>
      </c>
      <c r="AY59" s="601">
        <f>'Assumptions '!AZ83</f>
        <v>0.05</v>
      </c>
      <c r="AZ59" s="601">
        <f>'Assumptions '!BA83</f>
        <v>0.05</v>
      </c>
      <c r="BA59" s="601">
        <f>'Assumptions '!BB83</f>
        <v>0.05</v>
      </c>
      <c r="BB59" s="601">
        <f>'Assumptions '!BC83</f>
        <v>0.05</v>
      </c>
      <c r="BC59" s="601">
        <f>'Assumptions '!BD83</f>
        <v>0.05</v>
      </c>
      <c r="BD59" s="601">
        <f>'Assumptions '!BE83</f>
        <v>0.05</v>
      </c>
      <c r="BE59" s="601">
        <f>'Assumptions '!BF83</f>
        <v>0.05</v>
      </c>
      <c r="BF59" s="601">
        <f>'Assumptions '!BG83</f>
        <v>0.05</v>
      </c>
      <c r="BG59" s="610">
        <f>'Assumptions '!BH83</f>
        <v>0.05</v>
      </c>
      <c r="BH59" s="601">
        <f>'Assumptions '!BI83</f>
        <v>0.05</v>
      </c>
      <c r="BI59" s="601">
        <f>'Assumptions '!BJ83</f>
        <v>0.05</v>
      </c>
      <c r="BJ59" s="601">
        <f>'Assumptions '!BK83</f>
        <v>0.05</v>
      </c>
      <c r="BK59" s="601">
        <f>'Assumptions '!BL83</f>
        <v>0.05</v>
      </c>
      <c r="BL59" s="601">
        <f>'Assumptions '!BM83</f>
        <v>0.05</v>
      </c>
      <c r="BM59" s="601">
        <f>'Assumptions '!BN83</f>
        <v>0.05</v>
      </c>
      <c r="BN59" s="601">
        <f>'Assumptions '!BO83</f>
        <v>0.05</v>
      </c>
      <c r="BO59" s="601">
        <f>'Assumptions '!BP83</f>
        <v>0.05</v>
      </c>
      <c r="BP59" s="601">
        <f>'Assumptions '!BQ83</f>
        <v>0.05</v>
      </c>
      <c r="BQ59" s="601">
        <f>'Assumptions '!BR83</f>
        <v>0.05</v>
      </c>
      <c r="BR59" s="601">
        <f>'Assumptions '!BS83</f>
        <v>0.05</v>
      </c>
      <c r="BS59" s="601">
        <f>'Assumptions '!BT83</f>
        <v>0.05</v>
      </c>
      <c r="BT59" s="610">
        <f>'Assumptions '!BU83</f>
        <v>0.05</v>
      </c>
    </row>
    <row r="60" spans="1:72">
      <c r="G60" s="71"/>
      <c r="T60" s="71"/>
      <c r="AG60" s="71"/>
      <c r="AT60" s="71"/>
      <c r="BG60" s="71"/>
      <c r="BT60" s="71"/>
    </row>
    <row r="61" spans="1:72">
      <c r="A61" s="571" t="s">
        <v>210</v>
      </c>
      <c r="B61" s="13" t="s">
        <v>255</v>
      </c>
      <c r="C61" s="16" t="s">
        <v>8</v>
      </c>
      <c r="D61" s="13">
        <f t="shared" ref="D61:AI61" si="27">D62*D91</f>
        <v>625</v>
      </c>
      <c r="E61" s="13">
        <f t="shared" si="27"/>
        <v>1100</v>
      </c>
      <c r="F61" s="13">
        <f t="shared" si="27"/>
        <v>1687.5</v>
      </c>
      <c r="G61" s="71">
        <f t="shared" si="27"/>
        <v>3412.5</v>
      </c>
      <c r="H61" s="13">
        <f t="shared" si="27"/>
        <v>3208.3333333333339</v>
      </c>
      <c r="I61" s="13">
        <f t="shared" si="27"/>
        <v>3620.8333333333339</v>
      </c>
      <c r="J61" s="13">
        <f t="shared" si="27"/>
        <v>4133.3333333333339</v>
      </c>
      <c r="K61" s="13">
        <f t="shared" si="27"/>
        <v>4620.8333333333339</v>
      </c>
      <c r="L61" s="13">
        <f t="shared" si="27"/>
        <v>5083.3333333333339</v>
      </c>
      <c r="M61" s="13">
        <f t="shared" si="27"/>
        <v>5520.8333333333339</v>
      </c>
      <c r="N61" s="13">
        <f t="shared" si="27"/>
        <v>6058.3333333333339</v>
      </c>
      <c r="O61" s="13">
        <f t="shared" si="27"/>
        <v>6570.8333333333348</v>
      </c>
      <c r="P61" s="13">
        <f t="shared" si="27"/>
        <v>7058.3333333333348</v>
      </c>
      <c r="Q61" s="13">
        <f t="shared" si="27"/>
        <v>7520.8333333333348</v>
      </c>
      <c r="R61" s="13">
        <f t="shared" si="27"/>
        <v>7958.3333333333348</v>
      </c>
      <c r="S61" s="13">
        <f t="shared" si="27"/>
        <v>8370.8333333333339</v>
      </c>
      <c r="T61" s="71">
        <f t="shared" si="27"/>
        <v>69725.000000000015</v>
      </c>
      <c r="U61" s="13">
        <f t="shared" si="27"/>
        <v>9318.75</v>
      </c>
      <c r="V61" s="13">
        <f t="shared" si="27"/>
        <v>9712.5</v>
      </c>
      <c r="W61" s="13">
        <f t="shared" si="27"/>
        <v>10093.125</v>
      </c>
      <c r="X61" s="13">
        <f t="shared" si="27"/>
        <v>10447.5</v>
      </c>
      <c r="Y61" s="13">
        <f t="shared" si="27"/>
        <v>10788.75</v>
      </c>
      <c r="Z61" s="13">
        <f t="shared" si="27"/>
        <v>11116.875</v>
      </c>
      <c r="AA61" s="13">
        <f t="shared" si="27"/>
        <v>11418.75</v>
      </c>
      <c r="AB61" s="13">
        <f t="shared" si="27"/>
        <v>11707.5</v>
      </c>
      <c r="AC61" s="13">
        <f t="shared" si="27"/>
        <v>11983.125</v>
      </c>
      <c r="AD61" s="13">
        <f t="shared" si="27"/>
        <v>12245.625</v>
      </c>
      <c r="AE61" s="13">
        <f t="shared" si="27"/>
        <v>12495</v>
      </c>
      <c r="AF61" s="13">
        <f t="shared" si="27"/>
        <v>12731.25</v>
      </c>
      <c r="AG61" s="71">
        <f t="shared" si="27"/>
        <v>134058.75</v>
      </c>
      <c r="AH61" s="13">
        <f t="shared" si="27"/>
        <v>13863.9375</v>
      </c>
      <c r="AI61" s="13">
        <f t="shared" si="27"/>
        <v>14332.5</v>
      </c>
      <c r="AJ61" s="13">
        <f t="shared" ref="AJ61:BO61" si="28">AJ62*AJ91</f>
        <v>14787.28125</v>
      </c>
      <c r="AK61" s="13">
        <f t="shared" si="28"/>
        <v>15214.5</v>
      </c>
      <c r="AL61" s="13">
        <f t="shared" si="28"/>
        <v>15627.9375</v>
      </c>
      <c r="AM61" s="13">
        <f t="shared" si="28"/>
        <v>16013.8125</v>
      </c>
      <c r="AN61" s="13">
        <f t="shared" si="28"/>
        <v>16385.90625</v>
      </c>
      <c r="AO61" s="13">
        <f t="shared" si="28"/>
        <v>16730.4375</v>
      </c>
      <c r="AP61" s="13">
        <f t="shared" si="28"/>
        <v>17061.1875</v>
      </c>
      <c r="AQ61" s="13">
        <f t="shared" si="28"/>
        <v>17378.15625</v>
      </c>
      <c r="AR61" s="13">
        <f t="shared" si="28"/>
        <v>17681.34375</v>
      </c>
      <c r="AS61" s="13">
        <f t="shared" si="28"/>
        <v>17970.75</v>
      </c>
      <c r="AT61" s="71">
        <f t="shared" si="28"/>
        <v>193047.75</v>
      </c>
      <c r="AU61" s="13">
        <f t="shared" si="28"/>
        <v>19433.629687500001</v>
      </c>
      <c r="AV61" s="13">
        <f t="shared" si="28"/>
        <v>19969.03125</v>
      </c>
      <c r="AW61" s="13">
        <f t="shared" si="28"/>
        <v>20475.4921875</v>
      </c>
      <c r="AX61" s="13">
        <f t="shared" si="28"/>
        <v>20953.012500000001</v>
      </c>
      <c r="AY61" s="13">
        <f t="shared" si="28"/>
        <v>21401.592187500002</v>
      </c>
      <c r="AZ61" s="13">
        <f t="shared" si="28"/>
        <v>21835.701562500002</v>
      </c>
      <c r="BA61" s="13">
        <f t="shared" si="28"/>
        <v>22240.870312500003</v>
      </c>
      <c r="BB61" s="13">
        <f t="shared" si="28"/>
        <v>22631.568750000002</v>
      </c>
      <c r="BC61" s="13">
        <f t="shared" si="28"/>
        <v>23007.796875</v>
      </c>
      <c r="BD61" s="13">
        <f t="shared" si="28"/>
        <v>23355.084375000002</v>
      </c>
      <c r="BE61" s="13">
        <f t="shared" si="28"/>
        <v>23687.901562500003</v>
      </c>
      <c r="BF61" s="13">
        <f t="shared" si="28"/>
        <v>24006.248437500002</v>
      </c>
      <c r="BG61" s="71">
        <f t="shared" si="28"/>
        <v>262997.9296875</v>
      </c>
      <c r="BH61" s="13">
        <f t="shared" si="28"/>
        <v>25814.313984375003</v>
      </c>
      <c r="BI61" s="13">
        <f t="shared" si="28"/>
        <v>26391.679453125005</v>
      </c>
      <c r="BJ61" s="13">
        <f t="shared" si="28"/>
        <v>26938.657265625006</v>
      </c>
      <c r="BK61" s="13">
        <f t="shared" si="28"/>
        <v>27455.247421875003</v>
      </c>
      <c r="BL61" s="13">
        <f t="shared" si="28"/>
        <v>27941.449921875006</v>
      </c>
      <c r="BM61" s="13">
        <f t="shared" si="28"/>
        <v>28412.458593750009</v>
      </c>
      <c r="BN61" s="13">
        <f t="shared" si="28"/>
        <v>28853.079609375007</v>
      </c>
      <c r="BO61" s="13">
        <f t="shared" si="28"/>
        <v>29278.506796875005</v>
      </c>
      <c r="BP61" s="13">
        <f t="shared" ref="BP61:BT61" si="29">BP62*BP91</f>
        <v>29673.546328125005</v>
      </c>
      <c r="BQ61" s="13">
        <f t="shared" si="29"/>
        <v>30053.392031250005</v>
      </c>
      <c r="BR61" s="13">
        <f t="shared" si="29"/>
        <v>30418.043906250005</v>
      </c>
      <c r="BS61" s="13">
        <f t="shared" si="29"/>
        <v>30767.501953125007</v>
      </c>
      <c r="BT61" s="71">
        <f t="shared" si="29"/>
        <v>341997.87726562505</v>
      </c>
    </row>
    <row r="62" spans="1:72" ht="21" customHeight="1">
      <c r="B62" s="11" t="str">
        <f>'Assumptions '!B85</f>
        <v>Social / display ads (as % of revenues)</v>
      </c>
      <c r="C62" s="17" t="s">
        <v>7</v>
      </c>
      <c r="D62" s="601">
        <f>'Assumptions '!E85</f>
        <v>0.05</v>
      </c>
      <c r="E62" s="601">
        <f>'Assumptions '!F85</f>
        <v>0.05</v>
      </c>
      <c r="F62" s="601">
        <f>'Assumptions '!G85</f>
        <v>0.05</v>
      </c>
      <c r="G62" s="610">
        <f>'Assumptions '!H85</f>
        <v>0.05</v>
      </c>
      <c r="H62" s="601">
        <f>'Assumptions '!I85</f>
        <v>0.05</v>
      </c>
      <c r="I62" s="601">
        <f>'Assumptions '!J85</f>
        <v>0.05</v>
      </c>
      <c r="J62" s="601">
        <f>'Assumptions '!K85</f>
        <v>0.05</v>
      </c>
      <c r="K62" s="601">
        <f>'Assumptions '!L85</f>
        <v>0.05</v>
      </c>
      <c r="L62" s="601">
        <f>'Assumptions '!M85</f>
        <v>0.05</v>
      </c>
      <c r="M62" s="601">
        <f>'Assumptions '!N85</f>
        <v>0.05</v>
      </c>
      <c r="N62" s="601">
        <f>'Assumptions '!O85</f>
        <v>0.05</v>
      </c>
      <c r="O62" s="601">
        <f>'Assumptions '!P85</f>
        <v>0.05</v>
      </c>
      <c r="P62" s="601">
        <f>'Assumptions '!Q85</f>
        <v>0.05</v>
      </c>
      <c r="Q62" s="601">
        <f>'Assumptions '!R85</f>
        <v>0.05</v>
      </c>
      <c r="R62" s="601">
        <f>'Assumptions '!S85</f>
        <v>0.05</v>
      </c>
      <c r="S62" s="601">
        <f>'Assumptions '!T85</f>
        <v>0.05</v>
      </c>
      <c r="T62" s="610">
        <f>'Assumptions '!U85</f>
        <v>0.05</v>
      </c>
      <c r="U62" s="601">
        <f>'Assumptions '!V85</f>
        <v>0.05</v>
      </c>
      <c r="V62" s="601">
        <f>'Assumptions '!W85</f>
        <v>0.05</v>
      </c>
      <c r="W62" s="601">
        <f>'Assumptions '!X85</f>
        <v>0.05</v>
      </c>
      <c r="X62" s="601">
        <f>'Assumptions '!Y85</f>
        <v>0.05</v>
      </c>
      <c r="Y62" s="601">
        <f>'Assumptions '!Z85</f>
        <v>0.05</v>
      </c>
      <c r="Z62" s="601">
        <f>'Assumptions '!AA85</f>
        <v>0.05</v>
      </c>
      <c r="AA62" s="601">
        <f>'Assumptions '!AB85</f>
        <v>0.05</v>
      </c>
      <c r="AB62" s="601">
        <f>'Assumptions '!AC85</f>
        <v>0.05</v>
      </c>
      <c r="AC62" s="601">
        <f>'Assumptions '!AD85</f>
        <v>0.05</v>
      </c>
      <c r="AD62" s="601">
        <f>'Assumptions '!AE85</f>
        <v>0.05</v>
      </c>
      <c r="AE62" s="601">
        <f>'Assumptions '!AF85</f>
        <v>0.05</v>
      </c>
      <c r="AF62" s="601">
        <f>'Assumptions '!AG85</f>
        <v>0.05</v>
      </c>
      <c r="AG62" s="610">
        <f>'Assumptions '!AH85</f>
        <v>0.05</v>
      </c>
      <c r="AH62" s="601">
        <f>'Assumptions '!AI85</f>
        <v>0.05</v>
      </c>
      <c r="AI62" s="601">
        <f>'Assumptions '!AJ85</f>
        <v>0.05</v>
      </c>
      <c r="AJ62" s="601">
        <f>'Assumptions '!AK85</f>
        <v>0.05</v>
      </c>
      <c r="AK62" s="601">
        <f>'Assumptions '!AL85</f>
        <v>0.05</v>
      </c>
      <c r="AL62" s="601">
        <f>'Assumptions '!AM85</f>
        <v>0.05</v>
      </c>
      <c r="AM62" s="601">
        <f>'Assumptions '!AN85</f>
        <v>0.05</v>
      </c>
      <c r="AN62" s="601">
        <f>'Assumptions '!AO85</f>
        <v>0.05</v>
      </c>
      <c r="AO62" s="601">
        <f>'Assumptions '!AP85</f>
        <v>0.05</v>
      </c>
      <c r="AP62" s="601">
        <f>'Assumptions '!AQ85</f>
        <v>0.05</v>
      </c>
      <c r="AQ62" s="601">
        <f>'Assumptions '!AR85</f>
        <v>0.05</v>
      </c>
      <c r="AR62" s="601">
        <f>'Assumptions '!AS85</f>
        <v>0.05</v>
      </c>
      <c r="AS62" s="601">
        <f>'Assumptions '!AT85</f>
        <v>0.05</v>
      </c>
      <c r="AT62" s="610">
        <f>'Assumptions '!AU85</f>
        <v>0.05</v>
      </c>
      <c r="AU62" s="601">
        <f>'Assumptions '!AV85</f>
        <v>0.05</v>
      </c>
      <c r="AV62" s="601">
        <f>'Assumptions '!AW85</f>
        <v>0.05</v>
      </c>
      <c r="AW62" s="601">
        <f>'Assumptions '!AX85</f>
        <v>0.05</v>
      </c>
      <c r="AX62" s="601">
        <f>'Assumptions '!AY85</f>
        <v>0.05</v>
      </c>
      <c r="AY62" s="601">
        <f>'Assumptions '!AZ85</f>
        <v>0.05</v>
      </c>
      <c r="AZ62" s="601">
        <f>'Assumptions '!BA85</f>
        <v>0.05</v>
      </c>
      <c r="BA62" s="601">
        <f>'Assumptions '!BB85</f>
        <v>0.05</v>
      </c>
      <c r="BB62" s="601">
        <f>'Assumptions '!BC85</f>
        <v>0.05</v>
      </c>
      <c r="BC62" s="601">
        <f>'Assumptions '!BD85</f>
        <v>0.05</v>
      </c>
      <c r="BD62" s="601">
        <f>'Assumptions '!BE85</f>
        <v>0.05</v>
      </c>
      <c r="BE62" s="601">
        <f>'Assumptions '!BF85</f>
        <v>0.05</v>
      </c>
      <c r="BF62" s="601">
        <f>'Assumptions '!BG85</f>
        <v>0.05</v>
      </c>
      <c r="BG62" s="610">
        <f>'Assumptions '!BH85</f>
        <v>0.05</v>
      </c>
      <c r="BH62" s="601">
        <f>'Assumptions '!BI85</f>
        <v>0.05</v>
      </c>
      <c r="BI62" s="601">
        <f>'Assumptions '!BJ85</f>
        <v>0.05</v>
      </c>
      <c r="BJ62" s="601">
        <f>'Assumptions '!BK85</f>
        <v>0.05</v>
      </c>
      <c r="BK62" s="601">
        <f>'Assumptions '!BL85</f>
        <v>0.05</v>
      </c>
      <c r="BL62" s="601">
        <f>'Assumptions '!BM85</f>
        <v>0.05</v>
      </c>
      <c r="BM62" s="601">
        <f>'Assumptions '!BN85</f>
        <v>0.05</v>
      </c>
      <c r="BN62" s="601">
        <f>'Assumptions '!BO85</f>
        <v>0.05</v>
      </c>
      <c r="BO62" s="601">
        <f>'Assumptions '!BP85</f>
        <v>0.05</v>
      </c>
      <c r="BP62" s="601">
        <f>'Assumptions '!BQ85</f>
        <v>0.05</v>
      </c>
      <c r="BQ62" s="601">
        <f>'Assumptions '!BR85</f>
        <v>0.05</v>
      </c>
      <c r="BR62" s="601">
        <f>'Assumptions '!BS85</f>
        <v>0.05</v>
      </c>
      <c r="BS62" s="601">
        <f>'Assumptions '!BT85</f>
        <v>0.05</v>
      </c>
      <c r="BT62" s="610">
        <f>'Assumptions '!BU85</f>
        <v>0.05</v>
      </c>
    </row>
    <row r="63" spans="1:72">
      <c r="G63" s="71"/>
      <c r="T63" s="71"/>
      <c r="AG63" s="71"/>
      <c r="AT63" s="71"/>
      <c r="BG63" s="71"/>
      <c r="BT63" s="71"/>
    </row>
    <row r="64" spans="1:72" ht="20.25" customHeight="1">
      <c r="A64" s="571" t="s">
        <v>211</v>
      </c>
      <c r="B64" s="24" t="s">
        <v>220</v>
      </c>
      <c r="C64" s="25" t="s">
        <v>8</v>
      </c>
      <c r="D64" s="52">
        <f>'Assumptions '!E87</f>
        <v>5416.666666666667</v>
      </c>
      <c r="E64" s="52">
        <f>'Assumptions '!F87</f>
        <v>5416.666666666667</v>
      </c>
      <c r="F64" s="52">
        <f>'Assumptions '!G87</f>
        <v>5416.666666666667</v>
      </c>
      <c r="G64" s="586">
        <f>SUM(D64:F64)</f>
        <v>16250</v>
      </c>
      <c r="H64" s="52">
        <f>'Assumptions '!I87</f>
        <v>5416.666666666667</v>
      </c>
      <c r="I64" s="52">
        <f>'Assumptions '!J87</f>
        <v>5416.666666666667</v>
      </c>
      <c r="J64" s="52">
        <f>'Assumptions '!K87</f>
        <v>5416.666666666667</v>
      </c>
      <c r="K64" s="52">
        <f>'Assumptions '!L87</f>
        <v>5416.666666666667</v>
      </c>
      <c r="L64" s="52">
        <f>'Assumptions '!M87</f>
        <v>5416.666666666667</v>
      </c>
      <c r="M64" s="52">
        <f>'Assumptions '!N87</f>
        <v>5416.666666666667</v>
      </c>
      <c r="N64" s="52">
        <f>'Assumptions '!O87</f>
        <v>5416.666666666667</v>
      </c>
      <c r="O64" s="52">
        <f>'Assumptions '!P87</f>
        <v>5416.666666666667</v>
      </c>
      <c r="P64" s="52">
        <f>'Assumptions '!Q87</f>
        <v>5416.666666666667</v>
      </c>
      <c r="Q64" s="52">
        <f>'Assumptions '!R87</f>
        <v>5416.666666666667</v>
      </c>
      <c r="R64" s="52">
        <f>'Assumptions '!S87</f>
        <v>5416.666666666667</v>
      </c>
      <c r="S64" s="52">
        <f>'Assumptions '!T87</f>
        <v>5416.666666666667</v>
      </c>
      <c r="T64" s="586">
        <f>SUM(H64:S64)</f>
        <v>64999.999999999993</v>
      </c>
      <c r="U64" s="52">
        <f>'Assumptions '!V87</f>
        <v>5958.333333333333</v>
      </c>
      <c r="V64" s="52">
        <f>'Assumptions '!W87</f>
        <v>5958.333333333333</v>
      </c>
      <c r="W64" s="52">
        <f>'Assumptions '!X87</f>
        <v>5958.333333333333</v>
      </c>
      <c r="X64" s="52">
        <f>'Assumptions '!Y87</f>
        <v>5958.333333333333</v>
      </c>
      <c r="Y64" s="52">
        <f>'Assumptions '!Z87</f>
        <v>5958.333333333333</v>
      </c>
      <c r="Z64" s="52">
        <f>'Assumptions '!AA87</f>
        <v>5958.333333333333</v>
      </c>
      <c r="AA64" s="52">
        <f>'Assumptions '!AB87</f>
        <v>5958.333333333333</v>
      </c>
      <c r="AB64" s="52">
        <f>'Assumptions '!AC87</f>
        <v>5958.333333333333</v>
      </c>
      <c r="AC64" s="52">
        <f>'Assumptions '!AD87</f>
        <v>5958.333333333333</v>
      </c>
      <c r="AD64" s="52">
        <f>'Assumptions '!AE87</f>
        <v>5958.333333333333</v>
      </c>
      <c r="AE64" s="52">
        <f>'Assumptions '!AF87</f>
        <v>5958.333333333333</v>
      </c>
      <c r="AF64" s="52">
        <f>'Assumptions '!AG87</f>
        <v>5958.333333333333</v>
      </c>
      <c r="AG64" s="586">
        <f>SUM(U64:AF64)</f>
        <v>71500</v>
      </c>
      <c r="AH64" s="52">
        <f>'Assumptions '!AI87</f>
        <v>6554.166666666667</v>
      </c>
      <c r="AI64" s="52">
        <f>'Assumptions '!AJ87</f>
        <v>6554.166666666667</v>
      </c>
      <c r="AJ64" s="52">
        <f>'Assumptions '!AK87</f>
        <v>6554.166666666667</v>
      </c>
      <c r="AK64" s="52">
        <f>'Assumptions '!AL87</f>
        <v>6554.166666666667</v>
      </c>
      <c r="AL64" s="52">
        <f>'Assumptions '!AM87</f>
        <v>6554.166666666667</v>
      </c>
      <c r="AM64" s="52">
        <f>'Assumptions '!AN87</f>
        <v>6554.166666666667</v>
      </c>
      <c r="AN64" s="52">
        <f>'Assumptions '!AO87</f>
        <v>6554.166666666667</v>
      </c>
      <c r="AO64" s="52">
        <f>'Assumptions '!AP87</f>
        <v>6554.166666666667</v>
      </c>
      <c r="AP64" s="52">
        <f>'Assumptions '!AQ87</f>
        <v>6554.166666666667</v>
      </c>
      <c r="AQ64" s="52">
        <f>'Assumptions '!AR87</f>
        <v>6554.166666666667</v>
      </c>
      <c r="AR64" s="52">
        <f>'Assumptions '!AS87</f>
        <v>6554.166666666667</v>
      </c>
      <c r="AS64" s="52">
        <f>'Assumptions '!AT87</f>
        <v>6554.166666666667</v>
      </c>
      <c r="AT64" s="586">
        <f>SUM(AH64:AS64)</f>
        <v>78650</v>
      </c>
      <c r="AU64" s="52">
        <f>'Assumptions '!AV87</f>
        <v>7209.583333333333</v>
      </c>
      <c r="AV64" s="52">
        <f>'Assumptions '!AW87</f>
        <v>7209.583333333333</v>
      </c>
      <c r="AW64" s="52">
        <f>'Assumptions '!AX87</f>
        <v>7209.583333333333</v>
      </c>
      <c r="AX64" s="52">
        <f>'Assumptions '!AY87</f>
        <v>7209.583333333333</v>
      </c>
      <c r="AY64" s="52">
        <f>'Assumptions '!AZ87</f>
        <v>7209.583333333333</v>
      </c>
      <c r="AZ64" s="52">
        <f>'Assumptions '!BA87</f>
        <v>7209.583333333333</v>
      </c>
      <c r="BA64" s="52">
        <f>'Assumptions '!BB87</f>
        <v>7209.583333333333</v>
      </c>
      <c r="BB64" s="52">
        <f>'Assumptions '!BC87</f>
        <v>7209.583333333333</v>
      </c>
      <c r="BC64" s="52">
        <f>'Assumptions '!BD87</f>
        <v>7209.583333333333</v>
      </c>
      <c r="BD64" s="52">
        <f>'Assumptions '!BE87</f>
        <v>7209.583333333333</v>
      </c>
      <c r="BE64" s="52">
        <f>'Assumptions '!BF87</f>
        <v>7209.583333333333</v>
      </c>
      <c r="BF64" s="52">
        <f>'Assumptions '!BG87</f>
        <v>7209.583333333333</v>
      </c>
      <c r="BG64" s="586">
        <f>SUM(AU64:BF64)</f>
        <v>86515</v>
      </c>
      <c r="BH64" s="52">
        <f>'Assumptions '!BI87</f>
        <v>7930.5416666666679</v>
      </c>
      <c r="BI64" s="52">
        <f>'Assumptions '!BJ87</f>
        <v>7930.5416666666679</v>
      </c>
      <c r="BJ64" s="52">
        <f>'Assumptions '!BK87</f>
        <v>7930.5416666666679</v>
      </c>
      <c r="BK64" s="52">
        <f>'Assumptions '!BL87</f>
        <v>7930.5416666666679</v>
      </c>
      <c r="BL64" s="52">
        <f>'Assumptions '!BM87</f>
        <v>7930.5416666666679</v>
      </c>
      <c r="BM64" s="52">
        <f>'Assumptions '!BN87</f>
        <v>7930.5416666666679</v>
      </c>
      <c r="BN64" s="52">
        <f>'Assumptions '!BO87</f>
        <v>7930.5416666666679</v>
      </c>
      <c r="BO64" s="52">
        <f>'Assumptions '!BP87</f>
        <v>7930.5416666666679</v>
      </c>
      <c r="BP64" s="52">
        <f>'Assumptions '!BQ87</f>
        <v>7930.5416666666679</v>
      </c>
      <c r="BQ64" s="52">
        <f>'Assumptions '!BR87</f>
        <v>7930.5416666666679</v>
      </c>
      <c r="BR64" s="52">
        <f>'Assumptions '!BS87</f>
        <v>7930.5416666666679</v>
      </c>
      <c r="BS64" s="52">
        <f>'Assumptions '!BT87</f>
        <v>7930.5416666666679</v>
      </c>
      <c r="BT64" s="586">
        <f>SUM(BH64:BS64)</f>
        <v>95166.500000000044</v>
      </c>
    </row>
    <row r="65" spans="1:72" ht="20.25" customHeight="1">
      <c r="B65" s="11" t="s">
        <v>233</v>
      </c>
      <c r="C65" s="17" t="s">
        <v>186</v>
      </c>
      <c r="D65" s="52">
        <f>'Assumptions '!E89</f>
        <v>0</v>
      </c>
      <c r="E65" s="52">
        <f>'Assumptions '!F89</f>
        <v>0</v>
      </c>
      <c r="F65" s="52">
        <f>'Assumptions '!G89</f>
        <v>1</v>
      </c>
      <c r="G65" s="586">
        <f>SUM(D65:F65)</f>
        <v>1</v>
      </c>
      <c r="H65" s="52">
        <f>'Assumptions '!I89</f>
        <v>1</v>
      </c>
      <c r="I65" s="52">
        <f>'Assumptions '!J89</f>
        <v>2</v>
      </c>
      <c r="J65" s="52">
        <f>'Assumptions '!K89</f>
        <v>2</v>
      </c>
      <c r="K65" s="52">
        <f>'Assumptions '!L89</f>
        <v>2</v>
      </c>
      <c r="L65" s="52">
        <f>'Assumptions '!M89</f>
        <v>3</v>
      </c>
      <c r="M65" s="52">
        <f>'Assumptions '!N89</f>
        <v>3</v>
      </c>
      <c r="N65" s="52">
        <f>'Assumptions '!O89</f>
        <v>4</v>
      </c>
      <c r="O65" s="52">
        <f>'Assumptions '!P89</f>
        <v>4</v>
      </c>
      <c r="P65" s="52">
        <f>'Assumptions '!Q89</f>
        <v>4</v>
      </c>
      <c r="Q65" s="52">
        <f>'Assumptions '!R89</f>
        <v>4</v>
      </c>
      <c r="R65" s="52">
        <f>'Assumptions '!S89</f>
        <v>4</v>
      </c>
      <c r="S65" s="52">
        <f>'Assumptions '!T89</f>
        <v>5</v>
      </c>
      <c r="T65" s="586">
        <f>SUM(H65:S65)</f>
        <v>38</v>
      </c>
      <c r="U65" s="52">
        <f>'Assumptions '!V89</f>
        <v>5</v>
      </c>
      <c r="V65" s="52">
        <f>'Assumptions '!W89</f>
        <v>5</v>
      </c>
      <c r="W65" s="52">
        <f>'Assumptions '!X89</f>
        <v>5</v>
      </c>
      <c r="X65" s="52">
        <f>'Assumptions '!Y89</f>
        <v>5</v>
      </c>
      <c r="Y65" s="52">
        <f>'Assumptions '!Z89</f>
        <v>5</v>
      </c>
      <c r="Z65" s="52">
        <f>'Assumptions '!AA89</f>
        <v>5</v>
      </c>
      <c r="AA65" s="52">
        <f>'Assumptions '!AB89</f>
        <v>5</v>
      </c>
      <c r="AB65" s="52">
        <f>'Assumptions '!AC89</f>
        <v>5</v>
      </c>
      <c r="AC65" s="52">
        <f>'Assumptions '!AD89</f>
        <v>5</v>
      </c>
      <c r="AD65" s="52">
        <f>'Assumptions '!AE89</f>
        <v>5</v>
      </c>
      <c r="AE65" s="52">
        <f>'Assumptions '!AF89</f>
        <v>5</v>
      </c>
      <c r="AF65" s="52">
        <f>'Assumptions '!AG89</f>
        <v>5</v>
      </c>
      <c r="AG65" s="586">
        <f>SUM(U65:AF65)</f>
        <v>60</v>
      </c>
      <c r="AH65" s="52">
        <f>'Assumptions '!AI89</f>
        <v>5</v>
      </c>
      <c r="AI65" s="52">
        <f>'Assumptions '!AJ89</f>
        <v>5</v>
      </c>
      <c r="AJ65" s="52">
        <f>'Assumptions '!AK89</f>
        <v>5</v>
      </c>
      <c r="AK65" s="52">
        <f>'Assumptions '!AL89</f>
        <v>5</v>
      </c>
      <c r="AL65" s="52">
        <f>'Assumptions '!AM89</f>
        <v>5</v>
      </c>
      <c r="AM65" s="52">
        <f>'Assumptions '!AN89</f>
        <v>5</v>
      </c>
      <c r="AN65" s="52">
        <f>'Assumptions '!AO89</f>
        <v>5</v>
      </c>
      <c r="AO65" s="52">
        <f>'Assumptions '!AP89</f>
        <v>5</v>
      </c>
      <c r="AP65" s="52">
        <f>'Assumptions '!AQ89</f>
        <v>5</v>
      </c>
      <c r="AQ65" s="52">
        <f>'Assumptions '!AR89</f>
        <v>5</v>
      </c>
      <c r="AR65" s="52">
        <f>'Assumptions '!AS89</f>
        <v>5</v>
      </c>
      <c r="AS65" s="52">
        <f>'Assumptions '!AT89</f>
        <v>5</v>
      </c>
      <c r="AT65" s="586">
        <f>SUM(AH65:AS65)</f>
        <v>60</v>
      </c>
      <c r="AU65" s="52">
        <f>'Assumptions '!AV89</f>
        <v>5</v>
      </c>
      <c r="AV65" s="52">
        <f>'Assumptions '!AW89</f>
        <v>5</v>
      </c>
      <c r="AW65" s="52">
        <f>'Assumptions '!AX89</f>
        <v>5</v>
      </c>
      <c r="AX65" s="52">
        <f>'Assumptions '!AY89</f>
        <v>5</v>
      </c>
      <c r="AY65" s="52">
        <f>'Assumptions '!AZ89</f>
        <v>5</v>
      </c>
      <c r="AZ65" s="52">
        <f>'Assumptions '!BA89</f>
        <v>5</v>
      </c>
      <c r="BA65" s="52">
        <f>'Assumptions '!BB89</f>
        <v>5</v>
      </c>
      <c r="BB65" s="52">
        <f>'Assumptions '!BC89</f>
        <v>5</v>
      </c>
      <c r="BC65" s="52">
        <f>'Assumptions '!BD89</f>
        <v>5</v>
      </c>
      <c r="BD65" s="52">
        <f>'Assumptions '!BE89</f>
        <v>5</v>
      </c>
      <c r="BE65" s="52">
        <f>'Assumptions '!BF89</f>
        <v>5</v>
      </c>
      <c r="BF65" s="52">
        <f>'Assumptions '!BG89</f>
        <v>5</v>
      </c>
      <c r="BG65" s="586">
        <f>SUM(AU65:BF65)</f>
        <v>60</v>
      </c>
      <c r="BH65" s="52">
        <f>'Assumptions '!BI89</f>
        <v>5</v>
      </c>
      <c r="BI65" s="52">
        <f>'Assumptions '!BJ89</f>
        <v>5</v>
      </c>
      <c r="BJ65" s="52">
        <f>'Assumptions '!BK89</f>
        <v>5</v>
      </c>
      <c r="BK65" s="52">
        <f>'Assumptions '!BL89</f>
        <v>5</v>
      </c>
      <c r="BL65" s="52">
        <f>'Assumptions '!BM89</f>
        <v>5</v>
      </c>
      <c r="BM65" s="52">
        <f>'Assumptions '!BN89</f>
        <v>5</v>
      </c>
      <c r="BN65" s="52">
        <f>'Assumptions '!BO89</f>
        <v>5</v>
      </c>
      <c r="BO65" s="52">
        <f>'Assumptions '!BP89</f>
        <v>5</v>
      </c>
      <c r="BP65" s="52">
        <f>'Assumptions '!BQ89</f>
        <v>5</v>
      </c>
      <c r="BQ65" s="52">
        <f>'Assumptions '!BR89</f>
        <v>5</v>
      </c>
      <c r="BR65" s="52">
        <f>'Assumptions '!BS89</f>
        <v>5</v>
      </c>
      <c r="BS65" s="52">
        <f>'Assumptions '!BT89</f>
        <v>5</v>
      </c>
      <c r="BT65" s="586">
        <f>SUM(BH65:BS65)</f>
        <v>60</v>
      </c>
    </row>
    <row r="66" spans="1:72" ht="20.25" customHeight="1">
      <c r="B66" s="11" t="s">
        <v>234</v>
      </c>
      <c r="C66" s="17" t="s">
        <v>8</v>
      </c>
      <c r="D66" s="18">
        <f>D64*D65</f>
        <v>0</v>
      </c>
      <c r="E66" s="18">
        <f>E64*E65</f>
        <v>0</v>
      </c>
      <c r="F66" s="18">
        <f>F64*F65</f>
        <v>5416.666666666667</v>
      </c>
      <c r="G66" s="73">
        <f>SUM(D66:F66)</f>
        <v>5416.666666666667</v>
      </c>
      <c r="H66" s="11">
        <f t="shared" ref="H66:S66" si="30">H64*H65</f>
        <v>5416.666666666667</v>
      </c>
      <c r="I66" s="11">
        <f t="shared" si="30"/>
        <v>10833.333333333334</v>
      </c>
      <c r="J66" s="11">
        <f t="shared" si="30"/>
        <v>10833.333333333334</v>
      </c>
      <c r="K66" s="11">
        <f t="shared" si="30"/>
        <v>10833.333333333334</v>
      </c>
      <c r="L66" s="11">
        <f t="shared" si="30"/>
        <v>16250</v>
      </c>
      <c r="M66" s="11">
        <f t="shared" si="30"/>
        <v>16250</v>
      </c>
      <c r="N66" s="11">
        <f t="shared" si="30"/>
        <v>21666.666666666668</v>
      </c>
      <c r="O66" s="11">
        <f t="shared" si="30"/>
        <v>21666.666666666668</v>
      </c>
      <c r="P66" s="11">
        <f t="shared" si="30"/>
        <v>21666.666666666668</v>
      </c>
      <c r="Q66" s="11">
        <f t="shared" si="30"/>
        <v>21666.666666666668</v>
      </c>
      <c r="R66" s="11">
        <f t="shared" si="30"/>
        <v>21666.666666666668</v>
      </c>
      <c r="S66" s="11">
        <f t="shared" si="30"/>
        <v>27083.333333333336</v>
      </c>
      <c r="T66" s="73">
        <f>SUM(H66:S66)</f>
        <v>205833.33333333334</v>
      </c>
      <c r="U66" s="11">
        <f t="shared" ref="U66:AF66" si="31">U64*U65</f>
        <v>29791.666666666664</v>
      </c>
      <c r="V66" s="11">
        <f t="shared" si="31"/>
        <v>29791.666666666664</v>
      </c>
      <c r="W66" s="11">
        <f t="shared" si="31"/>
        <v>29791.666666666664</v>
      </c>
      <c r="X66" s="11">
        <f t="shared" si="31"/>
        <v>29791.666666666664</v>
      </c>
      <c r="Y66" s="11">
        <f t="shared" si="31"/>
        <v>29791.666666666664</v>
      </c>
      <c r="Z66" s="11">
        <f t="shared" si="31"/>
        <v>29791.666666666664</v>
      </c>
      <c r="AA66" s="11">
        <f t="shared" si="31"/>
        <v>29791.666666666664</v>
      </c>
      <c r="AB66" s="11">
        <f t="shared" si="31"/>
        <v>29791.666666666664</v>
      </c>
      <c r="AC66" s="11">
        <f t="shared" si="31"/>
        <v>29791.666666666664</v>
      </c>
      <c r="AD66" s="11">
        <f t="shared" si="31"/>
        <v>29791.666666666664</v>
      </c>
      <c r="AE66" s="11">
        <f t="shared" si="31"/>
        <v>29791.666666666664</v>
      </c>
      <c r="AF66" s="11">
        <f t="shared" si="31"/>
        <v>29791.666666666664</v>
      </c>
      <c r="AG66" s="73">
        <f>SUM(U66:AF66)</f>
        <v>357500</v>
      </c>
      <c r="AH66" s="11">
        <f t="shared" ref="AH66:AS66" si="32">AH64*AH65</f>
        <v>32770.833333333336</v>
      </c>
      <c r="AI66" s="11">
        <f t="shared" si="32"/>
        <v>32770.833333333336</v>
      </c>
      <c r="AJ66" s="11">
        <f t="shared" si="32"/>
        <v>32770.833333333336</v>
      </c>
      <c r="AK66" s="11">
        <f t="shared" si="32"/>
        <v>32770.833333333336</v>
      </c>
      <c r="AL66" s="11">
        <f t="shared" si="32"/>
        <v>32770.833333333336</v>
      </c>
      <c r="AM66" s="11">
        <f t="shared" si="32"/>
        <v>32770.833333333336</v>
      </c>
      <c r="AN66" s="11">
        <f t="shared" si="32"/>
        <v>32770.833333333336</v>
      </c>
      <c r="AO66" s="11">
        <f t="shared" si="32"/>
        <v>32770.833333333336</v>
      </c>
      <c r="AP66" s="11">
        <f t="shared" si="32"/>
        <v>32770.833333333336</v>
      </c>
      <c r="AQ66" s="11">
        <f t="shared" si="32"/>
        <v>32770.833333333336</v>
      </c>
      <c r="AR66" s="11">
        <f t="shared" si="32"/>
        <v>32770.833333333336</v>
      </c>
      <c r="AS66" s="11">
        <f t="shared" si="32"/>
        <v>32770.833333333336</v>
      </c>
      <c r="AT66" s="73">
        <f>SUM(AH66:AS66)</f>
        <v>393249.99999999994</v>
      </c>
      <c r="AU66" s="11">
        <f t="shared" ref="AU66:BF66" si="33">AU64*AU65</f>
        <v>36047.916666666664</v>
      </c>
      <c r="AV66" s="11">
        <f t="shared" si="33"/>
        <v>36047.916666666664</v>
      </c>
      <c r="AW66" s="11">
        <f t="shared" si="33"/>
        <v>36047.916666666664</v>
      </c>
      <c r="AX66" s="11">
        <f t="shared" si="33"/>
        <v>36047.916666666664</v>
      </c>
      <c r="AY66" s="11">
        <f t="shared" si="33"/>
        <v>36047.916666666664</v>
      </c>
      <c r="AZ66" s="11">
        <f t="shared" si="33"/>
        <v>36047.916666666664</v>
      </c>
      <c r="BA66" s="11">
        <f t="shared" si="33"/>
        <v>36047.916666666664</v>
      </c>
      <c r="BB66" s="11">
        <f t="shared" si="33"/>
        <v>36047.916666666664</v>
      </c>
      <c r="BC66" s="11">
        <f t="shared" si="33"/>
        <v>36047.916666666664</v>
      </c>
      <c r="BD66" s="11">
        <f t="shared" si="33"/>
        <v>36047.916666666664</v>
      </c>
      <c r="BE66" s="11">
        <f t="shared" si="33"/>
        <v>36047.916666666664</v>
      </c>
      <c r="BF66" s="11">
        <f t="shared" si="33"/>
        <v>36047.916666666664</v>
      </c>
      <c r="BG66" s="73">
        <f>SUM(AU66:BF66)</f>
        <v>432575.00000000006</v>
      </c>
      <c r="BH66" s="11">
        <f t="shared" ref="BH66:BS66" si="34">BH64*BH65</f>
        <v>39652.708333333343</v>
      </c>
      <c r="BI66" s="11">
        <f t="shared" si="34"/>
        <v>39652.708333333343</v>
      </c>
      <c r="BJ66" s="11">
        <f t="shared" si="34"/>
        <v>39652.708333333343</v>
      </c>
      <c r="BK66" s="11">
        <f t="shared" si="34"/>
        <v>39652.708333333343</v>
      </c>
      <c r="BL66" s="11">
        <f t="shared" si="34"/>
        <v>39652.708333333343</v>
      </c>
      <c r="BM66" s="11">
        <f t="shared" si="34"/>
        <v>39652.708333333343</v>
      </c>
      <c r="BN66" s="11">
        <f t="shared" si="34"/>
        <v>39652.708333333343</v>
      </c>
      <c r="BO66" s="11">
        <f t="shared" si="34"/>
        <v>39652.708333333343</v>
      </c>
      <c r="BP66" s="11">
        <f t="shared" si="34"/>
        <v>39652.708333333343</v>
      </c>
      <c r="BQ66" s="11">
        <f t="shared" si="34"/>
        <v>39652.708333333343</v>
      </c>
      <c r="BR66" s="11">
        <f t="shared" si="34"/>
        <v>39652.708333333343</v>
      </c>
      <c r="BS66" s="11">
        <f t="shared" si="34"/>
        <v>39652.708333333343</v>
      </c>
      <c r="BT66" s="73">
        <f>SUM(BH66:BS66)</f>
        <v>475832.50000000023</v>
      </c>
    </row>
    <row r="67" spans="1:72" ht="21" customHeight="1">
      <c r="D67" s="59"/>
      <c r="G67" s="71"/>
      <c r="T67" s="71"/>
      <c r="AG67" s="71"/>
      <c r="AT67" s="71"/>
      <c r="BG67" s="71"/>
      <c r="BT67" s="71"/>
    </row>
    <row r="68" spans="1:72" ht="20.25" customHeight="1">
      <c r="A68" s="571" t="s">
        <v>215</v>
      </c>
      <c r="B68" s="24" t="s">
        <v>222</v>
      </c>
      <c r="C68" s="25" t="s">
        <v>8</v>
      </c>
      <c r="D68" s="52">
        <f>'Assumptions '!E93</f>
        <v>4583.333333333333</v>
      </c>
      <c r="E68" s="52">
        <f>'Assumptions '!F93</f>
        <v>4583.333333333333</v>
      </c>
      <c r="F68" s="52">
        <f>'Assumptions '!G93</f>
        <v>4583.333333333333</v>
      </c>
      <c r="G68" s="586">
        <f>SUM(D68:F68)</f>
        <v>13750</v>
      </c>
      <c r="H68" s="52">
        <f>'Assumptions '!I93</f>
        <v>4583.333333333333</v>
      </c>
      <c r="I68" s="52">
        <f>'Assumptions '!J93</f>
        <v>4583.333333333333</v>
      </c>
      <c r="J68" s="52">
        <f>'Assumptions '!K93</f>
        <v>4583.333333333333</v>
      </c>
      <c r="K68" s="52">
        <f>'Assumptions '!L93</f>
        <v>4583.333333333333</v>
      </c>
      <c r="L68" s="52">
        <f>'Assumptions '!M93</f>
        <v>4583.333333333333</v>
      </c>
      <c r="M68" s="52">
        <f>'Assumptions '!N93</f>
        <v>4583.333333333333</v>
      </c>
      <c r="N68" s="52">
        <f>'Assumptions '!O93</f>
        <v>4583.333333333333</v>
      </c>
      <c r="O68" s="52">
        <f>'Assumptions '!P93</f>
        <v>4583.333333333333</v>
      </c>
      <c r="P68" s="52">
        <f>'Assumptions '!Q93</f>
        <v>4583.333333333333</v>
      </c>
      <c r="Q68" s="52">
        <f>'Assumptions '!R93</f>
        <v>4583.333333333333</v>
      </c>
      <c r="R68" s="52">
        <f>'Assumptions '!S93</f>
        <v>4583.333333333333</v>
      </c>
      <c r="S68" s="52">
        <f>'Assumptions '!T93</f>
        <v>4583.333333333333</v>
      </c>
      <c r="T68" s="586">
        <f>SUM(H68:S68)</f>
        <v>55000.000000000007</v>
      </c>
      <c r="U68" s="52">
        <f>'Assumptions '!V93</f>
        <v>5041.6666666666679</v>
      </c>
      <c r="V68" s="52">
        <f>'Assumptions '!W93</f>
        <v>5041.6666666666679</v>
      </c>
      <c r="W68" s="52">
        <f>'Assumptions '!X93</f>
        <v>5041.6666666666679</v>
      </c>
      <c r="X68" s="52">
        <f>'Assumptions '!Y93</f>
        <v>5041.6666666666679</v>
      </c>
      <c r="Y68" s="52">
        <f>'Assumptions '!Z93</f>
        <v>5041.6666666666679</v>
      </c>
      <c r="Z68" s="52">
        <f>'Assumptions '!AA93</f>
        <v>5041.6666666666679</v>
      </c>
      <c r="AA68" s="52">
        <f>'Assumptions '!AB93</f>
        <v>5041.6666666666679</v>
      </c>
      <c r="AB68" s="52">
        <f>'Assumptions '!AC93</f>
        <v>5041.6666666666679</v>
      </c>
      <c r="AC68" s="52">
        <f>'Assumptions '!AD93</f>
        <v>5041.6666666666679</v>
      </c>
      <c r="AD68" s="52">
        <f>'Assumptions '!AE93</f>
        <v>5041.6666666666679</v>
      </c>
      <c r="AE68" s="52">
        <f>'Assumptions '!AF93</f>
        <v>5041.6666666666679</v>
      </c>
      <c r="AF68" s="52">
        <f>'Assumptions '!AG93</f>
        <v>5041.6666666666679</v>
      </c>
      <c r="AG68" s="586">
        <f>SUM(U68:AF68)</f>
        <v>60500.000000000029</v>
      </c>
      <c r="AH68" s="52">
        <f>'Assumptions '!AI93</f>
        <v>5545.8333333333348</v>
      </c>
      <c r="AI68" s="52">
        <f>'Assumptions '!AJ93</f>
        <v>5545.8333333333348</v>
      </c>
      <c r="AJ68" s="52">
        <f>'Assumptions '!AK93</f>
        <v>5545.8333333333348</v>
      </c>
      <c r="AK68" s="52">
        <f>'Assumptions '!AL93</f>
        <v>5545.8333333333348</v>
      </c>
      <c r="AL68" s="52">
        <f>'Assumptions '!AM93</f>
        <v>5545.8333333333348</v>
      </c>
      <c r="AM68" s="52">
        <f>'Assumptions '!AN93</f>
        <v>5545.8333333333348</v>
      </c>
      <c r="AN68" s="52">
        <f>'Assumptions '!AO93</f>
        <v>5545.8333333333348</v>
      </c>
      <c r="AO68" s="52">
        <f>'Assumptions '!AP93</f>
        <v>5545.8333333333348</v>
      </c>
      <c r="AP68" s="52">
        <f>'Assumptions '!AQ93</f>
        <v>5545.8333333333348</v>
      </c>
      <c r="AQ68" s="52">
        <f>'Assumptions '!AR93</f>
        <v>5545.8333333333348</v>
      </c>
      <c r="AR68" s="52">
        <f>'Assumptions '!AS93</f>
        <v>5545.8333333333348</v>
      </c>
      <c r="AS68" s="52">
        <f>'Assumptions '!AT93</f>
        <v>5545.8333333333348</v>
      </c>
      <c r="AT68" s="586">
        <f>SUM(AH68:AS68)</f>
        <v>66550.000000000015</v>
      </c>
      <c r="AU68" s="52">
        <f>'Assumptions '!AV93</f>
        <v>6100.4166666666688</v>
      </c>
      <c r="AV68" s="52">
        <f>'Assumptions '!AW93</f>
        <v>6100.4166666666688</v>
      </c>
      <c r="AW68" s="52">
        <f>'Assumptions '!AX93</f>
        <v>6100.4166666666688</v>
      </c>
      <c r="AX68" s="52">
        <f>'Assumptions '!AY93</f>
        <v>6100.4166666666688</v>
      </c>
      <c r="AY68" s="52">
        <f>'Assumptions '!AZ93</f>
        <v>6100.4166666666688</v>
      </c>
      <c r="AZ68" s="52">
        <f>'Assumptions '!BA93</f>
        <v>6100.4166666666688</v>
      </c>
      <c r="BA68" s="52">
        <f>'Assumptions '!BB93</f>
        <v>6100.4166666666688</v>
      </c>
      <c r="BB68" s="52">
        <f>'Assumptions '!BC93</f>
        <v>6100.4166666666688</v>
      </c>
      <c r="BC68" s="52">
        <f>'Assumptions '!BD93</f>
        <v>6100.4166666666688</v>
      </c>
      <c r="BD68" s="52">
        <f>'Assumptions '!BE93</f>
        <v>6100.4166666666688</v>
      </c>
      <c r="BE68" s="52">
        <f>'Assumptions '!BF93</f>
        <v>6100.4166666666688</v>
      </c>
      <c r="BF68" s="52">
        <f>'Assumptions '!BG93</f>
        <v>6100.4166666666688</v>
      </c>
      <c r="BG68" s="586">
        <f>SUM(AU68:BF68)</f>
        <v>73205.000000000044</v>
      </c>
      <c r="BH68" s="52">
        <f>'Assumptions '!BI93</f>
        <v>6710.4583333333367</v>
      </c>
      <c r="BI68" s="52">
        <f>'Assumptions '!BJ93</f>
        <v>6710.4583333333367</v>
      </c>
      <c r="BJ68" s="52">
        <f>'Assumptions '!BK93</f>
        <v>6710.4583333333367</v>
      </c>
      <c r="BK68" s="52">
        <f>'Assumptions '!BL93</f>
        <v>6710.4583333333367</v>
      </c>
      <c r="BL68" s="52">
        <f>'Assumptions '!BM93</f>
        <v>6710.4583333333367</v>
      </c>
      <c r="BM68" s="52">
        <f>'Assumptions '!BN93</f>
        <v>6710.4583333333367</v>
      </c>
      <c r="BN68" s="52">
        <f>'Assumptions '!BO93</f>
        <v>6710.4583333333367</v>
      </c>
      <c r="BO68" s="52">
        <f>'Assumptions '!BP93</f>
        <v>6710.4583333333367</v>
      </c>
      <c r="BP68" s="52">
        <f>'Assumptions '!BQ93</f>
        <v>6710.4583333333367</v>
      </c>
      <c r="BQ68" s="52">
        <f>'Assumptions '!BR93</f>
        <v>6710.4583333333367</v>
      </c>
      <c r="BR68" s="52">
        <f>'Assumptions '!BS93</f>
        <v>6710.4583333333367</v>
      </c>
      <c r="BS68" s="52">
        <f>'Assumptions '!BT93</f>
        <v>6710.4583333333367</v>
      </c>
      <c r="BT68" s="586">
        <f>SUM(BH68:BS68)</f>
        <v>80525.500000000058</v>
      </c>
    </row>
    <row r="69" spans="1:72" ht="20.25" customHeight="1">
      <c r="B69" s="11" t="s">
        <v>235</v>
      </c>
      <c r="C69" s="17" t="s">
        <v>186</v>
      </c>
      <c r="D69" s="52">
        <f>'Assumptions '!E95</f>
        <v>0</v>
      </c>
      <c r="E69" s="52">
        <f>'Assumptions '!F95</f>
        <v>0</v>
      </c>
      <c r="F69" s="52">
        <f>'Assumptions '!G95</f>
        <v>0</v>
      </c>
      <c r="G69" s="586">
        <f>SUM(D69:F69)</f>
        <v>0</v>
      </c>
      <c r="H69" s="52">
        <f>'Assumptions '!I95</f>
        <v>0</v>
      </c>
      <c r="I69" s="52">
        <f>'Assumptions '!J95</f>
        <v>0</v>
      </c>
      <c r="J69" s="52">
        <f>'Assumptions '!K95</f>
        <v>0</v>
      </c>
      <c r="K69" s="52">
        <f>'Assumptions '!L95</f>
        <v>0</v>
      </c>
      <c r="L69" s="52">
        <f>'Assumptions '!M95</f>
        <v>0</v>
      </c>
      <c r="M69" s="52">
        <f>'Assumptions '!N95</f>
        <v>0</v>
      </c>
      <c r="N69" s="52">
        <f>'Assumptions '!O95</f>
        <v>0</v>
      </c>
      <c r="O69" s="52">
        <f>'Assumptions '!P95</f>
        <v>0</v>
      </c>
      <c r="P69" s="52">
        <f>'Assumptions '!Q95</f>
        <v>1</v>
      </c>
      <c r="Q69" s="52">
        <f>'Assumptions '!R95</f>
        <v>1</v>
      </c>
      <c r="R69" s="52">
        <f>'Assumptions '!S95</f>
        <v>1</v>
      </c>
      <c r="S69" s="52">
        <f>'Assumptions '!T95</f>
        <v>2</v>
      </c>
      <c r="T69" s="586">
        <f>SUM(H69:S69)</f>
        <v>5</v>
      </c>
      <c r="U69" s="52">
        <f>'Assumptions '!V95</f>
        <v>2</v>
      </c>
      <c r="V69" s="52">
        <f>'Assumptions '!W95</f>
        <v>2</v>
      </c>
      <c r="W69" s="52">
        <f>'Assumptions '!X95</f>
        <v>3</v>
      </c>
      <c r="X69" s="52">
        <f>'Assumptions '!Y95</f>
        <v>3</v>
      </c>
      <c r="Y69" s="52">
        <f>'Assumptions '!Z95</f>
        <v>3</v>
      </c>
      <c r="Z69" s="52">
        <f>'Assumptions '!AA95</f>
        <v>3</v>
      </c>
      <c r="AA69" s="52">
        <f>'Assumptions '!AB95</f>
        <v>3</v>
      </c>
      <c r="AB69" s="52">
        <f>'Assumptions '!AC95</f>
        <v>3</v>
      </c>
      <c r="AC69" s="52">
        <f>'Assumptions '!AD95</f>
        <v>3</v>
      </c>
      <c r="AD69" s="52">
        <f>'Assumptions '!AE95</f>
        <v>3</v>
      </c>
      <c r="AE69" s="52">
        <f>'Assumptions '!AF95</f>
        <v>3</v>
      </c>
      <c r="AF69" s="52">
        <f>'Assumptions '!AG95</f>
        <v>3</v>
      </c>
      <c r="AG69" s="586">
        <f>SUM(U69:AF69)</f>
        <v>34</v>
      </c>
      <c r="AH69" s="52">
        <f>'Assumptions '!AI95</f>
        <v>3</v>
      </c>
      <c r="AI69" s="52">
        <f>'Assumptions '!AJ95</f>
        <v>3</v>
      </c>
      <c r="AJ69" s="52">
        <f>'Assumptions '!AK95</f>
        <v>3</v>
      </c>
      <c r="AK69" s="52">
        <f>'Assumptions '!AL95</f>
        <v>3</v>
      </c>
      <c r="AL69" s="52">
        <f>'Assumptions '!AM95</f>
        <v>3</v>
      </c>
      <c r="AM69" s="52">
        <f>'Assumptions '!AN95</f>
        <v>3</v>
      </c>
      <c r="AN69" s="52">
        <f>'Assumptions '!AO95</f>
        <v>3</v>
      </c>
      <c r="AO69" s="52">
        <f>'Assumptions '!AP95</f>
        <v>3</v>
      </c>
      <c r="AP69" s="52">
        <f>'Assumptions '!AQ95</f>
        <v>3</v>
      </c>
      <c r="AQ69" s="52">
        <f>'Assumptions '!AR95</f>
        <v>3</v>
      </c>
      <c r="AR69" s="52">
        <f>'Assumptions '!AS95</f>
        <v>3</v>
      </c>
      <c r="AS69" s="52">
        <f>'Assumptions '!AT95</f>
        <v>3</v>
      </c>
      <c r="AT69" s="586">
        <f>SUM(AH69:AS69)</f>
        <v>36</v>
      </c>
      <c r="AU69" s="52">
        <f>'Assumptions '!AV95</f>
        <v>3</v>
      </c>
      <c r="AV69" s="52">
        <f>'Assumptions '!AW95</f>
        <v>3</v>
      </c>
      <c r="AW69" s="52">
        <f>'Assumptions '!AX95</f>
        <v>3</v>
      </c>
      <c r="AX69" s="52">
        <f>'Assumptions '!AY95</f>
        <v>3</v>
      </c>
      <c r="AY69" s="52">
        <f>'Assumptions '!AZ95</f>
        <v>3</v>
      </c>
      <c r="AZ69" s="52">
        <f>'Assumptions '!BA95</f>
        <v>3</v>
      </c>
      <c r="BA69" s="52">
        <f>'Assumptions '!BB95</f>
        <v>3</v>
      </c>
      <c r="BB69" s="52">
        <f>'Assumptions '!BC95</f>
        <v>3</v>
      </c>
      <c r="BC69" s="52">
        <f>'Assumptions '!BD95</f>
        <v>3</v>
      </c>
      <c r="BD69" s="52">
        <f>'Assumptions '!BE95</f>
        <v>3</v>
      </c>
      <c r="BE69" s="52">
        <f>'Assumptions '!BF95</f>
        <v>3</v>
      </c>
      <c r="BF69" s="52">
        <f>'Assumptions '!BG95</f>
        <v>3</v>
      </c>
      <c r="BG69" s="586">
        <f>SUM(AU69:BF69)</f>
        <v>36</v>
      </c>
      <c r="BH69" s="52">
        <f>'Assumptions '!BI95</f>
        <v>3</v>
      </c>
      <c r="BI69" s="52">
        <f>'Assumptions '!BJ95</f>
        <v>3</v>
      </c>
      <c r="BJ69" s="52">
        <f>'Assumptions '!BK95</f>
        <v>3</v>
      </c>
      <c r="BK69" s="52">
        <f>'Assumptions '!BL95</f>
        <v>3</v>
      </c>
      <c r="BL69" s="52">
        <f>'Assumptions '!BM95</f>
        <v>3</v>
      </c>
      <c r="BM69" s="52">
        <f>'Assumptions '!BN95</f>
        <v>3</v>
      </c>
      <c r="BN69" s="52">
        <f>'Assumptions '!BO95</f>
        <v>3</v>
      </c>
      <c r="BO69" s="52">
        <f>'Assumptions '!BP95</f>
        <v>3</v>
      </c>
      <c r="BP69" s="52">
        <f>'Assumptions '!BQ95</f>
        <v>3</v>
      </c>
      <c r="BQ69" s="52">
        <f>'Assumptions '!BR95</f>
        <v>3</v>
      </c>
      <c r="BR69" s="52">
        <f>'Assumptions '!BS95</f>
        <v>3</v>
      </c>
      <c r="BS69" s="52">
        <f>'Assumptions '!BT95</f>
        <v>3</v>
      </c>
      <c r="BT69" s="586">
        <f>SUM(BH69:BS69)</f>
        <v>36</v>
      </c>
    </row>
    <row r="70" spans="1:72" ht="20.25" customHeight="1">
      <c r="B70" s="11" t="s">
        <v>236</v>
      </c>
      <c r="C70" s="17" t="s">
        <v>8</v>
      </c>
      <c r="D70" s="18">
        <f>D68*D69</f>
        <v>0</v>
      </c>
      <c r="E70" s="18">
        <f>E68*E69</f>
        <v>0</v>
      </c>
      <c r="F70" s="18">
        <f>F68*F69</f>
        <v>0</v>
      </c>
      <c r="G70" s="73">
        <f>SUM(D70:F70)</f>
        <v>0</v>
      </c>
      <c r="H70" s="11">
        <f t="shared" ref="H70:S70" si="35">H68*H69</f>
        <v>0</v>
      </c>
      <c r="I70" s="11">
        <f t="shared" si="35"/>
        <v>0</v>
      </c>
      <c r="J70" s="11">
        <f t="shared" si="35"/>
        <v>0</v>
      </c>
      <c r="K70" s="11">
        <f t="shared" si="35"/>
        <v>0</v>
      </c>
      <c r="L70" s="11">
        <f t="shared" si="35"/>
        <v>0</v>
      </c>
      <c r="M70" s="11">
        <f t="shared" si="35"/>
        <v>0</v>
      </c>
      <c r="N70" s="11">
        <f t="shared" si="35"/>
        <v>0</v>
      </c>
      <c r="O70" s="11">
        <f t="shared" si="35"/>
        <v>0</v>
      </c>
      <c r="P70" s="11">
        <f t="shared" si="35"/>
        <v>4583.333333333333</v>
      </c>
      <c r="Q70" s="11">
        <f t="shared" si="35"/>
        <v>4583.333333333333</v>
      </c>
      <c r="R70" s="11">
        <f t="shared" si="35"/>
        <v>4583.333333333333</v>
      </c>
      <c r="S70" s="11">
        <f t="shared" si="35"/>
        <v>9166.6666666666661</v>
      </c>
      <c r="T70" s="73">
        <f>SUM(H70:S70)</f>
        <v>22916.666666666664</v>
      </c>
      <c r="U70" s="11">
        <f t="shared" ref="U70:AF70" si="36">U68*U69</f>
        <v>10083.333333333336</v>
      </c>
      <c r="V70" s="11">
        <f t="shared" si="36"/>
        <v>10083.333333333336</v>
      </c>
      <c r="W70" s="11">
        <f t="shared" si="36"/>
        <v>15125.000000000004</v>
      </c>
      <c r="X70" s="11">
        <f t="shared" si="36"/>
        <v>15125.000000000004</v>
      </c>
      <c r="Y70" s="11">
        <f t="shared" si="36"/>
        <v>15125.000000000004</v>
      </c>
      <c r="Z70" s="11">
        <f t="shared" si="36"/>
        <v>15125.000000000004</v>
      </c>
      <c r="AA70" s="11">
        <f t="shared" si="36"/>
        <v>15125.000000000004</v>
      </c>
      <c r="AB70" s="11">
        <f t="shared" si="36"/>
        <v>15125.000000000004</v>
      </c>
      <c r="AC70" s="11">
        <f t="shared" si="36"/>
        <v>15125.000000000004</v>
      </c>
      <c r="AD70" s="11">
        <f t="shared" si="36"/>
        <v>15125.000000000004</v>
      </c>
      <c r="AE70" s="11">
        <f t="shared" si="36"/>
        <v>15125.000000000004</v>
      </c>
      <c r="AF70" s="11">
        <f t="shared" si="36"/>
        <v>15125.000000000004</v>
      </c>
      <c r="AG70" s="73">
        <f>SUM(U70:AF70)</f>
        <v>171416.66666666669</v>
      </c>
      <c r="AH70" s="11">
        <f t="shared" ref="AH70:AS70" si="37">AH68*AH69</f>
        <v>16637.500000000004</v>
      </c>
      <c r="AI70" s="11">
        <f t="shared" si="37"/>
        <v>16637.500000000004</v>
      </c>
      <c r="AJ70" s="11">
        <f t="shared" si="37"/>
        <v>16637.500000000004</v>
      </c>
      <c r="AK70" s="11">
        <f t="shared" si="37"/>
        <v>16637.500000000004</v>
      </c>
      <c r="AL70" s="11">
        <f t="shared" si="37"/>
        <v>16637.500000000004</v>
      </c>
      <c r="AM70" s="11">
        <f t="shared" si="37"/>
        <v>16637.500000000004</v>
      </c>
      <c r="AN70" s="11">
        <f t="shared" si="37"/>
        <v>16637.500000000004</v>
      </c>
      <c r="AO70" s="11">
        <f t="shared" si="37"/>
        <v>16637.500000000004</v>
      </c>
      <c r="AP70" s="11">
        <f t="shared" si="37"/>
        <v>16637.500000000004</v>
      </c>
      <c r="AQ70" s="11">
        <f t="shared" si="37"/>
        <v>16637.500000000004</v>
      </c>
      <c r="AR70" s="11">
        <f t="shared" si="37"/>
        <v>16637.500000000004</v>
      </c>
      <c r="AS70" s="11">
        <f t="shared" si="37"/>
        <v>16637.500000000004</v>
      </c>
      <c r="AT70" s="73">
        <f>SUM(AH70:AS70)</f>
        <v>199650.00000000003</v>
      </c>
      <c r="AU70" s="11">
        <f t="shared" ref="AU70:BF70" si="38">AU68*AU69</f>
        <v>18301.250000000007</v>
      </c>
      <c r="AV70" s="11">
        <f t="shared" si="38"/>
        <v>18301.250000000007</v>
      </c>
      <c r="AW70" s="11">
        <f t="shared" si="38"/>
        <v>18301.250000000007</v>
      </c>
      <c r="AX70" s="11">
        <f t="shared" si="38"/>
        <v>18301.250000000007</v>
      </c>
      <c r="AY70" s="11">
        <f t="shared" si="38"/>
        <v>18301.250000000007</v>
      </c>
      <c r="AZ70" s="11">
        <f t="shared" si="38"/>
        <v>18301.250000000007</v>
      </c>
      <c r="BA70" s="11">
        <f t="shared" si="38"/>
        <v>18301.250000000007</v>
      </c>
      <c r="BB70" s="11">
        <f t="shared" si="38"/>
        <v>18301.250000000007</v>
      </c>
      <c r="BC70" s="11">
        <f t="shared" si="38"/>
        <v>18301.250000000007</v>
      </c>
      <c r="BD70" s="11">
        <f t="shared" si="38"/>
        <v>18301.250000000007</v>
      </c>
      <c r="BE70" s="11">
        <f t="shared" si="38"/>
        <v>18301.250000000007</v>
      </c>
      <c r="BF70" s="11">
        <f t="shared" si="38"/>
        <v>18301.250000000007</v>
      </c>
      <c r="BG70" s="73">
        <f>SUM(AU70:BF70)</f>
        <v>219615.00000000003</v>
      </c>
      <c r="BH70" s="11">
        <f t="shared" ref="BH70:BS70" si="39">BH68*BH69</f>
        <v>20131.375000000011</v>
      </c>
      <c r="BI70" s="11">
        <f t="shared" si="39"/>
        <v>20131.375000000011</v>
      </c>
      <c r="BJ70" s="11">
        <f t="shared" si="39"/>
        <v>20131.375000000011</v>
      </c>
      <c r="BK70" s="11">
        <f t="shared" si="39"/>
        <v>20131.375000000011</v>
      </c>
      <c r="BL70" s="11">
        <f t="shared" si="39"/>
        <v>20131.375000000011</v>
      </c>
      <c r="BM70" s="11">
        <f t="shared" si="39"/>
        <v>20131.375000000011</v>
      </c>
      <c r="BN70" s="11">
        <f t="shared" si="39"/>
        <v>20131.375000000011</v>
      </c>
      <c r="BO70" s="11">
        <f t="shared" si="39"/>
        <v>20131.375000000011</v>
      </c>
      <c r="BP70" s="11">
        <f t="shared" si="39"/>
        <v>20131.375000000011</v>
      </c>
      <c r="BQ70" s="11">
        <f t="shared" si="39"/>
        <v>20131.375000000011</v>
      </c>
      <c r="BR70" s="11">
        <f t="shared" si="39"/>
        <v>20131.375000000011</v>
      </c>
      <c r="BS70" s="11">
        <f t="shared" si="39"/>
        <v>20131.375000000011</v>
      </c>
      <c r="BT70" s="73">
        <f>SUM(BH70:BS70)</f>
        <v>241576.50000000009</v>
      </c>
    </row>
    <row r="71" spans="1:72" ht="21.75" customHeight="1">
      <c r="B71" s="15"/>
      <c r="G71" s="71"/>
      <c r="T71" s="71"/>
      <c r="AG71" s="71"/>
      <c r="AT71" s="71"/>
      <c r="BG71" s="71"/>
      <c r="BT71" s="71"/>
    </row>
    <row r="72" spans="1:72" ht="21.75" customHeight="1" thickBot="1">
      <c r="B72" s="606" t="s">
        <v>45</v>
      </c>
      <c r="C72" s="607"/>
      <c r="D72" s="606">
        <f>SUM(D58,D61,D66,D70)</f>
        <v>1250</v>
      </c>
      <c r="E72" s="606">
        <f t="shared" ref="E72:BP72" si="40">SUM(E58,E61,E66,E70)</f>
        <v>2200</v>
      </c>
      <c r="F72" s="606">
        <f t="shared" si="40"/>
        <v>8791.6666666666679</v>
      </c>
      <c r="G72" s="609">
        <f t="shared" si="40"/>
        <v>12241.666666666668</v>
      </c>
      <c r="H72" s="606">
        <f t="shared" si="40"/>
        <v>11833.333333333336</v>
      </c>
      <c r="I72" s="606">
        <f t="shared" si="40"/>
        <v>18075</v>
      </c>
      <c r="J72" s="606">
        <f t="shared" si="40"/>
        <v>19100</v>
      </c>
      <c r="K72" s="606">
        <f t="shared" si="40"/>
        <v>20075</v>
      </c>
      <c r="L72" s="606">
        <f t="shared" si="40"/>
        <v>26416.666666666668</v>
      </c>
      <c r="M72" s="606">
        <f t="shared" si="40"/>
        <v>27291.666666666668</v>
      </c>
      <c r="N72" s="606">
        <f t="shared" si="40"/>
        <v>33783.333333333336</v>
      </c>
      <c r="O72" s="606">
        <f t="shared" si="40"/>
        <v>34808.333333333336</v>
      </c>
      <c r="P72" s="606">
        <f t="shared" si="40"/>
        <v>40366.666666666672</v>
      </c>
      <c r="Q72" s="606">
        <f t="shared" si="40"/>
        <v>41291.666666666672</v>
      </c>
      <c r="R72" s="606">
        <f t="shared" si="40"/>
        <v>42166.666666666672</v>
      </c>
      <c r="S72" s="606">
        <f t="shared" si="40"/>
        <v>52991.666666666664</v>
      </c>
      <c r="T72" s="609">
        <f t="shared" si="40"/>
        <v>368200.00000000006</v>
      </c>
      <c r="U72" s="606">
        <f t="shared" si="40"/>
        <v>58512.5</v>
      </c>
      <c r="V72" s="606">
        <f t="shared" si="40"/>
        <v>59300</v>
      </c>
      <c r="W72" s="606">
        <f t="shared" si="40"/>
        <v>65102.916666666672</v>
      </c>
      <c r="X72" s="606">
        <f t="shared" si="40"/>
        <v>65811.666666666672</v>
      </c>
      <c r="Y72" s="606">
        <f t="shared" si="40"/>
        <v>66494.166666666672</v>
      </c>
      <c r="Z72" s="606">
        <f t="shared" si="40"/>
        <v>67150.416666666672</v>
      </c>
      <c r="AA72" s="606">
        <f t="shared" si="40"/>
        <v>67754.166666666672</v>
      </c>
      <c r="AB72" s="606">
        <f t="shared" si="40"/>
        <v>68331.666666666672</v>
      </c>
      <c r="AC72" s="606">
        <f t="shared" si="40"/>
        <v>68882.916666666672</v>
      </c>
      <c r="AD72" s="606">
        <f t="shared" si="40"/>
        <v>69407.916666666672</v>
      </c>
      <c r="AE72" s="606">
        <f t="shared" si="40"/>
        <v>69906.666666666672</v>
      </c>
      <c r="AF72" s="606">
        <f t="shared" si="40"/>
        <v>70379.166666666672</v>
      </c>
      <c r="AG72" s="609">
        <f t="shared" si="40"/>
        <v>797034.16666666674</v>
      </c>
      <c r="AH72" s="606">
        <f t="shared" si="40"/>
        <v>77136.208333333343</v>
      </c>
      <c r="AI72" s="606">
        <f t="shared" si="40"/>
        <v>78073.333333333343</v>
      </c>
      <c r="AJ72" s="606">
        <f t="shared" si="40"/>
        <v>78982.895833333343</v>
      </c>
      <c r="AK72" s="606">
        <f t="shared" si="40"/>
        <v>79837.333333333343</v>
      </c>
      <c r="AL72" s="606">
        <f t="shared" si="40"/>
        <v>80664.208333333343</v>
      </c>
      <c r="AM72" s="606">
        <f t="shared" si="40"/>
        <v>81435.958333333343</v>
      </c>
      <c r="AN72" s="606">
        <f t="shared" si="40"/>
        <v>82180.145833333343</v>
      </c>
      <c r="AO72" s="606">
        <f t="shared" si="40"/>
        <v>82869.208333333343</v>
      </c>
      <c r="AP72" s="606">
        <f t="shared" si="40"/>
        <v>83530.708333333343</v>
      </c>
      <c r="AQ72" s="606">
        <f t="shared" si="40"/>
        <v>84164.645833333343</v>
      </c>
      <c r="AR72" s="606">
        <f t="shared" si="40"/>
        <v>84771.020833333343</v>
      </c>
      <c r="AS72" s="606">
        <f t="shared" si="40"/>
        <v>85349.833333333343</v>
      </c>
      <c r="AT72" s="609">
        <f t="shared" si="40"/>
        <v>978995.5</v>
      </c>
      <c r="AU72" s="606">
        <f t="shared" si="40"/>
        <v>93216.42604166668</v>
      </c>
      <c r="AV72" s="606">
        <f t="shared" si="40"/>
        <v>94287.229166666657</v>
      </c>
      <c r="AW72" s="606">
        <f t="shared" si="40"/>
        <v>95300.151041666657</v>
      </c>
      <c r="AX72" s="606">
        <f t="shared" si="40"/>
        <v>96255.19166666668</v>
      </c>
      <c r="AY72" s="606">
        <f t="shared" si="40"/>
        <v>97152.351041666669</v>
      </c>
      <c r="AZ72" s="606">
        <f t="shared" si="40"/>
        <v>98020.569791666669</v>
      </c>
      <c r="BA72" s="606">
        <f t="shared" si="40"/>
        <v>98830.907291666663</v>
      </c>
      <c r="BB72" s="606">
        <f t="shared" si="40"/>
        <v>99612.304166666669</v>
      </c>
      <c r="BC72" s="606">
        <f t="shared" si="40"/>
        <v>100364.76041666666</v>
      </c>
      <c r="BD72" s="606">
        <f t="shared" si="40"/>
        <v>101059.33541666667</v>
      </c>
      <c r="BE72" s="606">
        <f t="shared" si="40"/>
        <v>101724.96979166666</v>
      </c>
      <c r="BF72" s="606">
        <f t="shared" si="40"/>
        <v>102361.66354166667</v>
      </c>
      <c r="BG72" s="609">
        <f t="shared" si="40"/>
        <v>1178185.859375</v>
      </c>
      <c r="BH72" s="606">
        <f t="shared" si="40"/>
        <v>111412.71130208336</v>
      </c>
      <c r="BI72" s="606">
        <f t="shared" si="40"/>
        <v>112567.44223958337</v>
      </c>
      <c r="BJ72" s="606">
        <f t="shared" si="40"/>
        <v>113661.39786458337</v>
      </c>
      <c r="BK72" s="606">
        <f t="shared" si="40"/>
        <v>114694.57817708336</v>
      </c>
      <c r="BL72" s="606">
        <f t="shared" si="40"/>
        <v>115666.98317708337</v>
      </c>
      <c r="BM72" s="606">
        <f t="shared" si="40"/>
        <v>116609.00052083338</v>
      </c>
      <c r="BN72" s="606">
        <f t="shared" si="40"/>
        <v>117490.24255208338</v>
      </c>
      <c r="BO72" s="606">
        <f t="shared" si="40"/>
        <v>118341.09692708337</v>
      </c>
      <c r="BP72" s="606">
        <f t="shared" si="40"/>
        <v>119131.17598958337</v>
      </c>
      <c r="BQ72" s="606">
        <f t="shared" ref="BQ72:BS72" si="41">SUM(BQ58,BQ61,BQ66,BQ70)</f>
        <v>119890.86739583337</v>
      </c>
      <c r="BR72" s="606">
        <f t="shared" si="41"/>
        <v>120620.17114583337</v>
      </c>
      <c r="BS72" s="606">
        <f t="shared" si="41"/>
        <v>121319.08723958337</v>
      </c>
      <c r="BT72" s="609">
        <f>SUM(BT58,BT61,BT66,BT70)</f>
        <v>1401404.7545312503</v>
      </c>
    </row>
    <row r="73" spans="1:72" ht="21.75" customHeight="1" thickTop="1">
      <c r="B73" s="15"/>
      <c r="G73" s="71"/>
      <c r="T73" s="71"/>
      <c r="AG73" s="71"/>
      <c r="AT73" s="71"/>
      <c r="BG73" s="71"/>
      <c r="BT73" s="71"/>
    </row>
    <row r="74" spans="1:72" ht="15" customHeight="1">
      <c r="B74" s="46"/>
      <c r="G74" s="71"/>
      <c r="T74" s="71"/>
      <c r="AG74" s="71"/>
      <c r="AT74" s="71"/>
      <c r="BG74" s="71"/>
      <c r="BT74" s="71"/>
    </row>
    <row r="75" spans="1:72">
      <c r="A75" s="584" t="s">
        <v>44</v>
      </c>
      <c r="B75" s="15" t="s">
        <v>240</v>
      </c>
      <c r="G75" s="71"/>
      <c r="T75" s="71"/>
      <c r="AG75" s="71"/>
      <c r="AT75" s="71"/>
      <c r="BG75" s="71"/>
      <c r="BT75" s="71"/>
    </row>
    <row r="76" spans="1:72">
      <c r="G76" s="71"/>
      <c r="T76" s="71"/>
      <c r="AG76" s="71"/>
      <c r="AT76" s="71"/>
      <c r="BG76" s="71"/>
      <c r="BT76" s="71"/>
    </row>
    <row r="77" spans="1:72" ht="20.25" customHeight="1">
      <c r="A77" s="571" t="s">
        <v>209</v>
      </c>
      <c r="B77" s="11" t="s">
        <v>241</v>
      </c>
      <c r="C77" s="17" t="s">
        <v>8</v>
      </c>
      <c r="D77" s="28">
        <f>'Assumptions '!E100</f>
        <v>1000</v>
      </c>
      <c r="E77" s="28">
        <f>'Assumptions '!F100</f>
        <v>1000</v>
      </c>
      <c r="F77" s="28">
        <f>'Assumptions '!G100</f>
        <v>1000</v>
      </c>
      <c r="G77" s="78">
        <f>'Assumptions '!H100</f>
        <v>3000</v>
      </c>
      <c r="H77" s="28">
        <f>'Assumptions '!I100</f>
        <v>1000</v>
      </c>
      <c r="I77" s="28">
        <f>'Assumptions '!J100</f>
        <v>1000</v>
      </c>
      <c r="J77" s="28">
        <f>'Assumptions '!K100</f>
        <v>1000</v>
      </c>
      <c r="K77" s="28">
        <f>'Assumptions '!L100</f>
        <v>1000</v>
      </c>
      <c r="L77" s="28">
        <f>'Assumptions '!M100</f>
        <v>1000</v>
      </c>
      <c r="M77" s="28">
        <f>'Assumptions '!N100</f>
        <v>1000</v>
      </c>
      <c r="N77" s="28">
        <f>'Assumptions '!O100</f>
        <v>1000</v>
      </c>
      <c r="O77" s="28">
        <f>'Assumptions '!P100</f>
        <v>1000</v>
      </c>
      <c r="P77" s="28">
        <f>'Assumptions '!Q100</f>
        <v>1000</v>
      </c>
      <c r="Q77" s="28">
        <f>'Assumptions '!R100</f>
        <v>1000</v>
      </c>
      <c r="R77" s="28">
        <f>'Assumptions '!S100</f>
        <v>1000</v>
      </c>
      <c r="S77" s="28">
        <f>'Assumptions '!T100</f>
        <v>1000</v>
      </c>
      <c r="T77" s="78">
        <f>'Assumptions '!U100</f>
        <v>12000</v>
      </c>
      <c r="U77" s="28">
        <f>'Assumptions '!V100</f>
        <v>1100.0000000000002</v>
      </c>
      <c r="V77" s="28">
        <f>'Assumptions '!W100</f>
        <v>1100.0000000000002</v>
      </c>
      <c r="W77" s="28">
        <f>'Assumptions '!X100</f>
        <v>1100.0000000000002</v>
      </c>
      <c r="X77" s="28">
        <f>'Assumptions '!Y100</f>
        <v>1100.0000000000002</v>
      </c>
      <c r="Y77" s="28">
        <f>'Assumptions '!Z100</f>
        <v>1100.0000000000002</v>
      </c>
      <c r="Z77" s="28">
        <f>'Assumptions '!AA100</f>
        <v>1100.0000000000002</v>
      </c>
      <c r="AA77" s="28">
        <f>'Assumptions '!AB100</f>
        <v>1100.0000000000002</v>
      </c>
      <c r="AB77" s="28">
        <f>'Assumptions '!AC100</f>
        <v>1100.0000000000002</v>
      </c>
      <c r="AC77" s="28">
        <f>'Assumptions '!AD100</f>
        <v>1100.0000000000002</v>
      </c>
      <c r="AD77" s="28">
        <f>'Assumptions '!AE100</f>
        <v>1100.0000000000002</v>
      </c>
      <c r="AE77" s="28">
        <f>'Assumptions '!AF100</f>
        <v>1100.0000000000002</v>
      </c>
      <c r="AF77" s="28">
        <f>'Assumptions '!AG100</f>
        <v>1100.0000000000002</v>
      </c>
      <c r="AG77" s="78">
        <f>'Assumptions '!AH100</f>
        <v>13200.000000000002</v>
      </c>
      <c r="AH77" s="28">
        <f>'Assumptions '!AI100</f>
        <v>1210.0000000000002</v>
      </c>
      <c r="AI77" s="28">
        <f>'Assumptions '!AJ100</f>
        <v>1210.0000000000002</v>
      </c>
      <c r="AJ77" s="28">
        <f>'Assumptions '!AK100</f>
        <v>1210.0000000000002</v>
      </c>
      <c r="AK77" s="28">
        <f>'Assumptions '!AL100</f>
        <v>1210.0000000000002</v>
      </c>
      <c r="AL77" s="28">
        <f>'Assumptions '!AM100</f>
        <v>1210.0000000000002</v>
      </c>
      <c r="AM77" s="28">
        <f>'Assumptions '!AN100</f>
        <v>1210.0000000000002</v>
      </c>
      <c r="AN77" s="28">
        <f>'Assumptions '!AO100</f>
        <v>1210.0000000000002</v>
      </c>
      <c r="AO77" s="28">
        <f>'Assumptions '!AP100</f>
        <v>1210.0000000000002</v>
      </c>
      <c r="AP77" s="28">
        <f>'Assumptions '!AQ100</f>
        <v>1210.0000000000002</v>
      </c>
      <c r="AQ77" s="28">
        <f>'Assumptions '!AR100</f>
        <v>1210.0000000000002</v>
      </c>
      <c r="AR77" s="28">
        <f>'Assumptions '!AS100</f>
        <v>1210.0000000000002</v>
      </c>
      <c r="AS77" s="28">
        <f>'Assumptions '!AT100</f>
        <v>1210.0000000000002</v>
      </c>
      <c r="AT77" s="78">
        <f>'Assumptions '!AU100</f>
        <v>14520.000000000004</v>
      </c>
      <c r="AU77" s="28">
        <f>'Assumptions '!AV100</f>
        <v>1331.0000000000005</v>
      </c>
      <c r="AV77" s="28">
        <f>'Assumptions '!AW100</f>
        <v>1331.0000000000005</v>
      </c>
      <c r="AW77" s="28">
        <f>'Assumptions '!AX100</f>
        <v>1331.0000000000005</v>
      </c>
      <c r="AX77" s="28">
        <f>'Assumptions '!AY100</f>
        <v>1331.0000000000005</v>
      </c>
      <c r="AY77" s="28">
        <f>'Assumptions '!AZ100</f>
        <v>1331.0000000000005</v>
      </c>
      <c r="AZ77" s="28">
        <f>'Assumptions '!BA100</f>
        <v>1331.0000000000005</v>
      </c>
      <c r="BA77" s="28">
        <f>'Assumptions '!BB100</f>
        <v>1331.0000000000005</v>
      </c>
      <c r="BB77" s="28">
        <f>'Assumptions '!BC100</f>
        <v>1331.0000000000005</v>
      </c>
      <c r="BC77" s="28">
        <f>'Assumptions '!BD100</f>
        <v>1331.0000000000005</v>
      </c>
      <c r="BD77" s="28">
        <f>'Assumptions '!BE100</f>
        <v>1331.0000000000005</v>
      </c>
      <c r="BE77" s="28">
        <f>'Assumptions '!BF100</f>
        <v>1331.0000000000005</v>
      </c>
      <c r="BF77" s="28">
        <f>'Assumptions '!BG100</f>
        <v>1331.0000000000005</v>
      </c>
      <c r="BG77" s="78">
        <f>'Assumptions '!BH100</f>
        <v>15972.000000000005</v>
      </c>
      <c r="BH77" s="28">
        <f>'Assumptions '!BI100</f>
        <v>1464.1000000000006</v>
      </c>
      <c r="BI77" s="28">
        <f>'Assumptions '!BJ100</f>
        <v>1464.1000000000006</v>
      </c>
      <c r="BJ77" s="28">
        <f>'Assumptions '!BK100</f>
        <v>1464.1000000000006</v>
      </c>
      <c r="BK77" s="28">
        <f>'Assumptions '!BL100</f>
        <v>1464.1000000000006</v>
      </c>
      <c r="BL77" s="28">
        <f>'Assumptions '!BM100</f>
        <v>1464.1000000000006</v>
      </c>
      <c r="BM77" s="28">
        <f>'Assumptions '!BN100</f>
        <v>1464.1000000000006</v>
      </c>
      <c r="BN77" s="28">
        <f>'Assumptions '!BO100</f>
        <v>1464.1000000000006</v>
      </c>
      <c r="BO77" s="28">
        <f>'Assumptions '!BP100</f>
        <v>1464.1000000000006</v>
      </c>
      <c r="BP77" s="28">
        <f>'Assumptions '!BQ100</f>
        <v>1464.1000000000006</v>
      </c>
      <c r="BQ77" s="28">
        <f>'Assumptions '!BR100</f>
        <v>1464.1000000000006</v>
      </c>
      <c r="BR77" s="28">
        <f>'Assumptions '!BS100</f>
        <v>1464.1000000000006</v>
      </c>
      <c r="BS77" s="28">
        <f>'Assumptions '!BT100</f>
        <v>1464.1000000000006</v>
      </c>
      <c r="BT77" s="78">
        <f>'Assumptions '!BU100</f>
        <v>17569.200000000008</v>
      </c>
    </row>
    <row r="78" spans="1:72" s="604" customFormat="1" ht="20.25" customHeight="1">
      <c r="A78" s="603"/>
      <c r="B78" s="597" t="s">
        <v>9</v>
      </c>
      <c r="C78" s="594" t="s">
        <v>7</v>
      </c>
      <c r="D78" s="605">
        <f>'Assumptions '!E101</f>
        <v>0</v>
      </c>
      <c r="E78" s="605">
        <f>'Assumptions '!F101</f>
        <v>0</v>
      </c>
      <c r="F78" s="605">
        <f>'Assumptions '!G101</f>
        <v>0</v>
      </c>
      <c r="G78" s="608">
        <f>'Assumptions '!H101</f>
        <v>0</v>
      </c>
      <c r="H78" s="605">
        <f>'Assumptions '!I101</f>
        <v>0</v>
      </c>
      <c r="I78" s="605">
        <f>'Assumptions '!J101</f>
        <v>0</v>
      </c>
      <c r="J78" s="605">
        <f>'Assumptions '!K101</f>
        <v>0</v>
      </c>
      <c r="K78" s="605">
        <f>'Assumptions '!L101</f>
        <v>0</v>
      </c>
      <c r="L78" s="605">
        <f>'Assumptions '!M101</f>
        <v>0</v>
      </c>
      <c r="M78" s="605">
        <f>'Assumptions '!N101</f>
        <v>0</v>
      </c>
      <c r="N78" s="605">
        <f>'Assumptions '!O101</f>
        <v>0</v>
      </c>
      <c r="O78" s="605">
        <f>'Assumptions '!P101</f>
        <v>0</v>
      </c>
      <c r="P78" s="605">
        <f>'Assumptions '!Q101</f>
        <v>0</v>
      </c>
      <c r="Q78" s="605">
        <f>'Assumptions '!R101</f>
        <v>0</v>
      </c>
      <c r="R78" s="605">
        <f>'Assumptions '!S101</f>
        <v>0</v>
      </c>
      <c r="S78" s="605">
        <f>'Assumptions '!T101</f>
        <v>0</v>
      </c>
      <c r="T78" s="608">
        <f>'Assumptions '!U101</f>
        <v>0</v>
      </c>
      <c r="U78" s="605">
        <f>'Assumptions '!V101</f>
        <v>0</v>
      </c>
      <c r="V78" s="605">
        <f>'Assumptions '!W101</f>
        <v>0</v>
      </c>
      <c r="W78" s="605">
        <f>'Assumptions '!X101</f>
        <v>0</v>
      </c>
      <c r="X78" s="605">
        <f>'Assumptions '!Y101</f>
        <v>0</v>
      </c>
      <c r="Y78" s="605">
        <f>'Assumptions '!Z101</f>
        <v>0</v>
      </c>
      <c r="Z78" s="605">
        <f>'Assumptions '!AA101</f>
        <v>0</v>
      </c>
      <c r="AA78" s="605">
        <f>'Assumptions '!AB101</f>
        <v>0</v>
      </c>
      <c r="AB78" s="605">
        <f>'Assumptions '!AC101</f>
        <v>0</v>
      </c>
      <c r="AC78" s="605">
        <f>'Assumptions '!AD101</f>
        <v>0</v>
      </c>
      <c r="AD78" s="605">
        <f>'Assumptions '!AE101</f>
        <v>0</v>
      </c>
      <c r="AE78" s="605">
        <f>'Assumptions '!AF101</f>
        <v>0</v>
      </c>
      <c r="AF78" s="605">
        <f>'Assumptions '!AG101</f>
        <v>0</v>
      </c>
      <c r="AG78" s="608">
        <f>'Assumptions '!AH101</f>
        <v>0.1</v>
      </c>
      <c r="AH78" s="605">
        <f>'Assumptions '!AI101</f>
        <v>0</v>
      </c>
      <c r="AI78" s="605">
        <f>'Assumptions '!AJ101</f>
        <v>0</v>
      </c>
      <c r="AJ78" s="605">
        <f>'Assumptions '!AK101</f>
        <v>0</v>
      </c>
      <c r="AK78" s="605">
        <f>'Assumptions '!AL101</f>
        <v>0</v>
      </c>
      <c r="AL78" s="605">
        <f>'Assumptions '!AM101</f>
        <v>0</v>
      </c>
      <c r="AM78" s="605">
        <f>'Assumptions '!AN101</f>
        <v>0</v>
      </c>
      <c r="AN78" s="605">
        <f>'Assumptions '!AO101</f>
        <v>0</v>
      </c>
      <c r="AO78" s="605">
        <f>'Assumptions '!AP101</f>
        <v>0</v>
      </c>
      <c r="AP78" s="605">
        <f>'Assumptions '!AQ101</f>
        <v>0</v>
      </c>
      <c r="AQ78" s="605">
        <f>'Assumptions '!AR101</f>
        <v>0</v>
      </c>
      <c r="AR78" s="605">
        <f>'Assumptions '!AS101</f>
        <v>0</v>
      </c>
      <c r="AS78" s="605">
        <f>'Assumptions '!AT101</f>
        <v>0</v>
      </c>
      <c r="AT78" s="608">
        <f>'Assumptions '!AU101</f>
        <v>0.1</v>
      </c>
      <c r="AU78" s="605">
        <f>'Assumptions '!AV101</f>
        <v>0</v>
      </c>
      <c r="AV78" s="605">
        <f>'Assumptions '!AW101</f>
        <v>0</v>
      </c>
      <c r="AW78" s="605">
        <f>'Assumptions '!AX101</f>
        <v>0</v>
      </c>
      <c r="AX78" s="605">
        <f>'Assumptions '!AY101</f>
        <v>0</v>
      </c>
      <c r="AY78" s="605">
        <f>'Assumptions '!AZ101</f>
        <v>0</v>
      </c>
      <c r="AZ78" s="605">
        <f>'Assumptions '!BA101</f>
        <v>0</v>
      </c>
      <c r="BA78" s="605">
        <f>'Assumptions '!BB101</f>
        <v>0</v>
      </c>
      <c r="BB78" s="605">
        <f>'Assumptions '!BC101</f>
        <v>0</v>
      </c>
      <c r="BC78" s="605">
        <f>'Assumptions '!BD101</f>
        <v>0</v>
      </c>
      <c r="BD78" s="605">
        <f>'Assumptions '!BE101</f>
        <v>0</v>
      </c>
      <c r="BE78" s="605">
        <f>'Assumptions '!BF101</f>
        <v>0</v>
      </c>
      <c r="BF78" s="605">
        <f>'Assumptions '!BG101</f>
        <v>0</v>
      </c>
      <c r="BG78" s="608">
        <f>'Assumptions '!BH101</f>
        <v>0.1</v>
      </c>
      <c r="BH78" s="605">
        <f>'Assumptions '!BI101</f>
        <v>0</v>
      </c>
      <c r="BI78" s="605">
        <f>'Assumptions '!BJ101</f>
        <v>0</v>
      </c>
      <c r="BJ78" s="605">
        <f>'Assumptions '!BK101</f>
        <v>0</v>
      </c>
      <c r="BK78" s="605">
        <f>'Assumptions '!BL101</f>
        <v>0</v>
      </c>
      <c r="BL78" s="605">
        <f>'Assumptions '!BM101</f>
        <v>0</v>
      </c>
      <c r="BM78" s="605">
        <f>'Assumptions '!BN101</f>
        <v>0</v>
      </c>
      <c r="BN78" s="605">
        <f>'Assumptions '!BO101</f>
        <v>0</v>
      </c>
      <c r="BO78" s="605">
        <f>'Assumptions '!BP101</f>
        <v>0</v>
      </c>
      <c r="BP78" s="605">
        <f>'Assumptions '!BQ101</f>
        <v>0</v>
      </c>
      <c r="BQ78" s="605">
        <f>'Assumptions '!BR101</f>
        <v>0</v>
      </c>
      <c r="BR78" s="605">
        <f>'Assumptions '!BS101</f>
        <v>0</v>
      </c>
      <c r="BS78" s="605">
        <f>'Assumptions '!BT101</f>
        <v>0</v>
      </c>
      <c r="BT78" s="608">
        <f>'Assumptions '!BU101</f>
        <v>0.1</v>
      </c>
    </row>
    <row r="79" spans="1:72" ht="21.75" customHeight="1">
      <c r="B79" s="15"/>
      <c r="G79" s="71"/>
      <c r="T79" s="71"/>
      <c r="AG79" s="71"/>
      <c r="AT79" s="71"/>
      <c r="BG79" s="71"/>
      <c r="BT79" s="71"/>
    </row>
    <row r="80" spans="1:72" ht="20.25" customHeight="1">
      <c r="A80" s="571" t="s">
        <v>210</v>
      </c>
      <c r="B80" s="24" t="s">
        <v>217</v>
      </c>
      <c r="C80" s="25" t="s">
        <v>8</v>
      </c>
      <c r="D80" s="52">
        <f>'Assumptions '!E103</f>
        <v>4166.666666666667</v>
      </c>
      <c r="E80" s="52">
        <f>'Assumptions '!F103</f>
        <v>4166.666666666667</v>
      </c>
      <c r="F80" s="52">
        <f>'Assumptions '!G103</f>
        <v>4166.666666666667</v>
      </c>
      <c r="G80" s="586">
        <f>SUM(D80:F80)</f>
        <v>12500</v>
      </c>
      <c r="H80" s="52">
        <f>'Assumptions '!I103</f>
        <v>4166.666666666667</v>
      </c>
      <c r="I80" s="52">
        <f>'Assumptions '!J103</f>
        <v>4166.666666666667</v>
      </c>
      <c r="J80" s="52">
        <f>'Assumptions '!K103</f>
        <v>4166.666666666667</v>
      </c>
      <c r="K80" s="52">
        <f>'Assumptions '!L103</f>
        <v>4166.666666666667</v>
      </c>
      <c r="L80" s="52">
        <f>'Assumptions '!M103</f>
        <v>4166.666666666667</v>
      </c>
      <c r="M80" s="52">
        <f>'Assumptions '!N103</f>
        <v>4166.666666666667</v>
      </c>
      <c r="N80" s="52">
        <f>'Assumptions '!O103</f>
        <v>4166.666666666667</v>
      </c>
      <c r="O80" s="52">
        <f>'Assumptions '!P103</f>
        <v>4166.666666666667</v>
      </c>
      <c r="P80" s="52">
        <f>'Assumptions '!Q103</f>
        <v>4166.666666666667</v>
      </c>
      <c r="Q80" s="52">
        <f>'Assumptions '!R103</f>
        <v>4166.666666666667</v>
      </c>
      <c r="R80" s="52">
        <f>'Assumptions '!S103</f>
        <v>4166.666666666667</v>
      </c>
      <c r="S80" s="52">
        <f>'Assumptions '!T103</f>
        <v>4166.666666666667</v>
      </c>
      <c r="T80" s="586">
        <f>SUM(H80:S80)</f>
        <v>49999.999999999993</v>
      </c>
      <c r="U80" s="52">
        <f>'Assumptions '!V103</f>
        <v>4583.333333333333</v>
      </c>
      <c r="V80" s="52">
        <f>'Assumptions '!W103</f>
        <v>4583.333333333333</v>
      </c>
      <c r="W80" s="52">
        <f>'Assumptions '!X103</f>
        <v>4583.333333333333</v>
      </c>
      <c r="X80" s="52">
        <f>'Assumptions '!Y103</f>
        <v>4583.333333333333</v>
      </c>
      <c r="Y80" s="52">
        <f>'Assumptions '!Z103</f>
        <v>4583.333333333333</v>
      </c>
      <c r="Z80" s="52">
        <f>'Assumptions '!AA103</f>
        <v>4583.333333333333</v>
      </c>
      <c r="AA80" s="52">
        <f>'Assumptions '!AB103</f>
        <v>4583.333333333333</v>
      </c>
      <c r="AB80" s="52">
        <f>'Assumptions '!AC103</f>
        <v>4583.333333333333</v>
      </c>
      <c r="AC80" s="52">
        <f>'Assumptions '!AD103</f>
        <v>4583.333333333333</v>
      </c>
      <c r="AD80" s="52">
        <f>'Assumptions '!AE103</f>
        <v>4583.333333333333</v>
      </c>
      <c r="AE80" s="52">
        <f>'Assumptions '!AF103</f>
        <v>4583.333333333333</v>
      </c>
      <c r="AF80" s="52">
        <f>'Assumptions '!AG103</f>
        <v>4583.333333333333</v>
      </c>
      <c r="AG80" s="586">
        <f>SUM(U80:AF80)</f>
        <v>55000.000000000007</v>
      </c>
      <c r="AH80" s="52">
        <f>'Assumptions '!AI103</f>
        <v>5041.666666666667</v>
      </c>
      <c r="AI80" s="52">
        <f>'Assumptions '!AJ103</f>
        <v>5041.666666666667</v>
      </c>
      <c r="AJ80" s="52">
        <f>'Assumptions '!AK103</f>
        <v>5041.666666666667</v>
      </c>
      <c r="AK80" s="52">
        <f>'Assumptions '!AL103</f>
        <v>5041.666666666667</v>
      </c>
      <c r="AL80" s="52">
        <f>'Assumptions '!AM103</f>
        <v>5041.666666666667</v>
      </c>
      <c r="AM80" s="52">
        <f>'Assumptions '!AN103</f>
        <v>5041.666666666667</v>
      </c>
      <c r="AN80" s="52">
        <f>'Assumptions '!AO103</f>
        <v>5041.666666666667</v>
      </c>
      <c r="AO80" s="52">
        <f>'Assumptions '!AP103</f>
        <v>5041.666666666667</v>
      </c>
      <c r="AP80" s="52">
        <f>'Assumptions '!AQ103</f>
        <v>5041.666666666667</v>
      </c>
      <c r="AQ80" s="52">
        <f>'Assumptions '!AR103</f>
        <v>5041.666666666667</v>
      </c>
      <c r="AR80" s="52">
        <f>'Assumptions '!AS103</f>
        <v>5041.666666666667</v>
      </c>
      <c r="AS80" s="52">
        <f>'Assumptions '!AT103</f>
        <v>5041.666666666667</v>
      </c>
      <c r="AT80" s="586">
        <f>SUM(AH80:AS80)</f>
        <v>60499.999999999993</v>
      </c>
      <c r="AU80" s="52">
        <f>'Assumptions '!AV103</f>
        <v>5545.8333333333348</v>
      </c>
      <c r="AV80" s="52">
        <f>'Assumptions '!AW103</f>
        <v>5545.8333333333348</v>
      </c>
      <c r="AW80" s="52">
        <f>'Assumptions '!AX103</f>
        <v>5545.8333333333348</v>
      </c>
      <c r="AX80" s="52">
        <f>'Assumptions '!AY103</f>
        <v>5545.8333333333348</v>
      </c>
      <c r="AY80" s="52">
        <f>'Assumptions '!AZ103</f>
        <v>5545.8333333333348</v>
      </c>
      <c r="AZ80" s="52">
        <f>'Assumptions '!BA103</f>
        <v>5545.8333333333348</v>
      </c>
      <c r="BA80" s="52">
        <f>'Assumptions '!BB103</f>
        <v>5545.8333333333348</v>
      </c>
      <c r="BB80" s="52">
        <f>'Assumptions '!BC103</f>
        <v>5545.8333333333348</v>
      </c>
      <c r="BC80" s="52">
        <f>'Assumptions '!BD103</f>
        <v>5545.8333333333348</v>
      </c>
      <c r="BD80" s="52">
        <f>'Assumptions '!BE103</f>
        <v>5545.8333333333348</v>
      </c>
      <c r="BE80" s="52">
        <f>'Assumptions '!BF103</f>
        <v>5545.8333333333348</v>
      </c>
      <c r="BF80" s="52">
        <f>'Assumptions '!BG103</f>
        <v>5545.8333333333348</v>
      </c>
      <c r="BG80" s="586">
        <f>SUM(AU80:BF80)</f>
        <v>66550.000000000015</v>
      </c>
      <c r="BH80" s="52">
        <f>'Assumptions '!BI103</f>
        <v>6100.4166666666688</v>
      </c>
      <c r="BI80" s="52">
        <f>'Assumptions '!BJ103</f>
        <v>6100.4166666666688</v>
      </c>
      <c r="BJ80" s="52">
        <f>'Assumptions '!BK103</f>
        <v>6100.4166666666688</v>
      </c>
      <c r="BK80" s="52">
        <f>'Assumptions '!BL103</f>
        <v>6100.4166666666688</v>
      </c>
      <c r="BL80" s="52">
        <f>'Assumptions '!BM103</f>
        <v>6100.4166666666688</v>
      </c>
      <c r="BM80" s="52">
        <f>'Assumptions '!BN103</f>
        <v>6100.4166666666688</v>
      </c>
      <c r="BN80" s="52">
        <f>'Assumptions '!BO103</f>
        <v>6100.4166666666688</v>
      </c>
      <c r="BO80" s="52">
        <f>'Assumptions '!BP103</f>
        <v>6100.4166666666688</v>
      </c>
      <c r="BP80" s="52">
        <f>'Assumptions '!BQ103</f>
        <v>6100.4166666666688</v>
      </c>
      <c r="BQ80" s="52">
        <f>'Assumptions '!BR103</f>
        <v>6100.4166666666688</v>
      </c>
      <c r="BR80" s="52">
        <f>'Assumptions '!BS103</f>
        <v>6100.4166666666688</v>
      </c>
      <c r="BS80" s="52">
        <f>'Assumptions '!BT103</f>
        <v>6100.4166666666688</v>
      </c>
      <c r="BT80" s="586">
        <f>SUM(BH80:BS80)</f>
        <v>73205.000000000044</v>
      </c>
    </row>
    <row r="81" spans="1:72" ht="20.25" customHeight="1">
      <c r="B81" s="11" t="s">
        <v>207</v>
      </c>
      <c r="C81" s="17" t="s">
        <v>186</v>
      </c>
      <c r="D81" s="52">
        <f>'Assumptions '!E105</f>
        <v>2</v>
      </c>
      <c r="E81" s="52">
        <f>'Assumptions '!F105</f>
        <v>2</v>
      </c>
      <c r="F81" s="52">
        <f>'Assumptions '!G105</f>
        <v>2</v>
      </c>
      <c r="G81" s="586">
        <f>SUM(D81:F81)</f>
        <v>6</v>
      </c>
      <c r="H81" s="52">
        <f>'Assumptions '!I105</f>
        <v>2</v>
      </c>
      <c r="I81" s="52">
        <f>'Assumptions '!J105</f>
        <v>4</v>
      </c>
      <c r="J81" s="52">
        <f>'Assumptions '!K105</f>
        <v>4</v>
      </c>
      <c r="K81" s="52">
        <f>'Assumptions '!L105</f>
        <v>4</v>
      </c>
      <c r="L81" s="52">
        <f>'Assumptions '!M105</f>
        <v>4</v>
      </c>
      <c r="M81" s="52">
        <f>'Assumptions '!N105</f>
        <v>4</v>
      </c>
      <c r="N81" s="52">
        <f>'Assumptions '!O105</f>
        <v>4</v>
      </c>
      <c r="O81" s="52">
        <f>'Assumptions '!P105</f>
        <v>4</v>
      </c>
      <c r="P81" s="52">
        <f>'Assumptions '!Q105</f>
        <v>4</v>
      </c>
      <c r="Q81" s="52">
        <f>'Assumptions '!R105</f>
        <v>5</v>
      </c>
      <c r="R81" s="52">
        <f>'Assumptions '!S105</f>
        <v>5</v>
      </c>
      <c r="S81" s="52">
        <f>'Assumptions '!T105</f>
        <v>6</v>
      </c>
      <c r="T81" s="586">
        <f>SUM(H81:S81)</f>
        <v>50</v>
      </c>
      <c r="U81" s="52">
        <f>'Assumptions '!V105</f>
        <v>6</v>
      </c>
      <c r="V81" s="52">
        <f>'Assumptions '!W105</f>
        <v>6</v>
      </c>
      <c r="W81" s="52">
        <f>'Assumptions '!X105</f>
        <v>6</v>
      </c>
      <c r="X81" s="52">
        <f>'Assumptions '!Y105</f>
        <v>6</v>
      </c>
      <c r="Y81" s="52">
        <f>'Assumptions '!Z105</f>
        <v>6</v>
      </c>
      <c r="Z81" s="52">
        <f>'Assumptions '!AA105</f>
        <v>6</v>
      </c>
      <c r="AA81" s="52">
        <f>'Assumptions '!AB105</f>
        <v>6</v>
      </c>
      <c r="AB81" s="52">
        <f>'Assumptions '!AC105</f>
        <v>6</v>
      </c>
      <c r="AC81" s="52">
        <f>'Assumptions '!AD105</f>
        <v>6</v>
      </c>
      <c r="AD81" s="52">
        <f>'Assumptions '!AE105</f>
        <v>6</v>
      </c>
      <c r="AE81" s="52">
        <f>'Assumptions '!AF105</f>
        <v>6</v>
      </c>
      <c r="AF81" s="52">
        <f>'Assumptions '!AG105</f>
        <v>6</v>
      </c>
      <c r="AG81" s="586">
        <f>SUM(U81:AF81)</f>
        <v>72</v>
      </c>
      <c r="AH81" s="52">
        <f>'Assumptions '!AI105</f>
        <v>6</v>
      </c>
      <c r="AI81" s="52">
        <f>'Assumptions '!AJ105</f>
        <v>6</v>
      </c>
      <c r="AJ81" s="52">
        <f>'Assumptions '!AK105</f>
        <v>6</v>
      </c>
      <c r="AK81" s="52">
        <f>'Assumptions '!AL105</f>
        <v>6</v>
      </c>
      <c r="AL81" s="52">
        <f>'Assumptions '!AM105</f>
        <v>6</v>
      </c>
      <c r="AM81" s="52">
        <f>'Assumptions '!AN105</f>
        <v>6</v>
      </c>
      <c r="AN81" s="52">
        <f>'Assumptions '!AO105</f>
        <v>6</v>
      </c>
      <c r="AO81" s="52">
        <f>'Assumptions '!AP105</f>
        <v>6</v>
      </c>
      <c r="AP81" s="52">
        <f>'Assumptions '!AQ105</f>
        <v>6</v>
      </c>
      <c r="AQ81" s="52">
        <f>'Assumptions '!AR105</f>
        <v>6</v>
      </c>
      <c r="AR81" s="52">
        <f>'Assumptions '!AS105</f>
        <v>6</v>
      </c>
      <c r="AS81" s="52">
        <f>'Assumptions '!AT105</f>
        <v>6</v>
      </c>
      <c r="AT81" s="586">
        <f>SUM(AH81:AS81)</f>
        <v>72</v>
      </c>
      <c r="AU81" s="52">
        <f>'Assumptions '!AV105</f>
        <v>6</v>
      </c>
      <c r="AV81" s="52">
        <f>'Assumptions '!AW105</f>
        <v>6</v>
      </c>
      <c r="AW81" s="52">
        <f>'Assumptions '!AX105</f>
        <v>6</v>
      </c>
      <c r="AX81" s="52">
        <f>'Assumptions '!AY105</f>
        <v>6</v>
      </c>
      <c r="AY81" s="52">
        <f>'Assumptions '!AZ105</f>
        <v>6</v>
      </c>
      <c r="AZ81" s="52">
        <f>'Assumptions '!BA105</f>
        <v>6</v>
      </c>
      <c r="BA81" s="52">
        <f>'Assumptions '!BB105</f>
        <v>6</v>
      </c>
      <c r="BB81" s="52">
        <f>'Assumptions '!BC105</f>
        <v>6</v>
      </c>
      <c r="BC81" s="52">
        <f>'Assumptions '!BD105</f>
        <v>6</v>
      </c>
      <c r="BD81" s="52">
        <f>'Assumptions '!BE105</f>
        <v>6</v>
      </c>
      <c r="BE81" s="52">
        <f>'Assumptions '!BF105</f>
        <v>6</v>
      </c>
      <c r="BF81" s="52">
        <f>'Assumptions '!BG105</f>
        <v>6</v>
      </c>
      <c r="BG81" s="586">
        <f>SUM(AU81:BF81)</f>
        <v>72</v>
      </c>
      <c r="BH81" s="52">
        <f>'Assumptions '!BI105</f>
        <v>6</v>
      </c>
      <c r="BI81" s="52">
        <f>'Assumptions '!BJ105</f>
        <v>6</v>
      </c>
      <c r="BJ81" s="52">
        <f>'Assumptions '!BK105</f>
        <v>6</v>
      </c>
      <c r="BK81" s="52">
        <f>'Assumptions '!BL105</f>
        <v>6</v>
      </c>
      <c r="BL81" s="52">
        <f>'Assumptions '!BM105</f>
        <v>6</v>
      </c>
      <c r="BM81" s="52">
        <f>'Assumptions '!BN105</f>
        <v>6</v>
      </c>
      <c r="BN81" s="52">
        <f>'Assumptions '!BO105</f>
        <v>6</v>
      </c>
      <c r="BO81" s="52">
        <f>'Assumptions '!BP105</f>
        <v>6</v>
      </c>
      <c r="BP81" s="52">
        <f>'Assumptions '!BQ105</f>
        <v>6</v>
      </c>
      <c r="BQ81" s="52">
        <f>'Assumptions '!BR105</f>
        <v>6</v>
      </c>
      <c r="BR81" s="52">
        <f>'Assumptions '!BS105</f>
        <v>6</v>
      </c>
      <c r="BS81" s="52">
        <f>'Assumptions '!BT105</f>
        <v>6</v>
      </c>
      <c r="BT81" s="586">
        <f>SUM(BH81:BS81)</f>
        <v>72</v>
      </c>
    </row>
    <row r="82" spans="1:72" s="15" customFormat="1" ht="20.25" customHeight="1">
      <c r="A82" s="584"/>
      <c r="B82" s="11" t="s">
        <v>208</v>
      </c>
      <c r="C82" s="17" t="s">
        <v>8</v>
      </c>
      <c r="D82" s="18">
        <f>D80*D81</f>
        <v>8333.3333333333339</v>
      </c>
      <c r="E82" s="18">
        <f>E80*E81</f>
        <v>8333.3333333333339</v>
      </c>
      <c r="F82" s="18">
        <f>F80*F81</f>
        <v>8333.3333333333339</v>
      </c>
      <c r="G82" s="73">
        <f>SUM(D82:F82)</f>
        <v>25000</v>
      </c>
      <c r="H82" s="11">
        <f t="shared" ref="H82:S82" si="42">H80*H81</f>
        <v>8333.3333333333339</v>
      </c>
      <c r="I82" s="11">
        <f t="shared" si="42"/>
        <v>16666.666666666668</v>
      </c>
      <c r="J82" s="11">
        <f t="shared" si="42"/>
        <v>16666.666666666668</v>
      </c>
      <c r="K82" s="11">
        <f t="shared" si="42"/>
        <v>16666.666666666668</v>
      </c>
      <c r="L82" s="11">
        <f t="shared" si="42"/>
        <v>16666.666666666668</v>
      </c>
      <c r="M82" s="11">
        <f t="shared" si="42"/>
        <v>16666.666666666668</v>
      </c>
      <c r="N82" s="11">
        <f t="shared" si="42"/>
        <v>16666.666666666668</v>
      </c>
      <c r="O82" s="11">
        <f t="shared" si="42"/>
        <v>16666.666666666668</v>
      </c>
      <c r="P82" s="11">
        <f t="shared" si="42"/>
        <v>16666.666666666668</v>
      </c>
      <c r="Q82" s="11">
        <f t="shared" si="42"/>
        <v>20833.333333333336</v>
      </c>
      <c r="R82" s="11">
        <f t="shared" si="42"/>
        <v>20833.333333333336</v>
      </c>
      <c r="S82" s="11">
        <f t="shared" si="42"/>
        <v>25000</v>
      </c>
      <c r="T82" s="73">
        <f>SUM(H82:S82)</f>
        <v>208333.33333333337</v>
      </c>
      <c r="U82" s="11">
        <f t="shared" ref="U82:AF82" si="43">U80*U81</f>
        <v>27500</v>
      </c>
      <c r="V82" s="11">
        <f t="shared" si="43"/>
        <v>27500</v>
      </c>
      <c r="W82" s="11">
        <f t="shared" si="43"/>
        <v>27500</v>
      </c>
      <c r="X82" s="11">
        <f t="shared" si="43"/>
        <v>27500</v>
      </c>
      <c r="Y82" s="11">
        <f t="shared" si="43"/>
        <v>27500</v>
      </c>
      <c r="Z82" s="11">
        <f t="shared" si="43"/>
        <v>27500</v>
      </c>
      <c r="AA82" s="11">
        <f t="shared" si="43"/>
        <v>27500</v>
      </c>
      <c r="AB82" s="11">
        <f t="shared" si="43"/>
        <v>27500</v>
      </c>
      <c r="AC82" s="11">
        <f t="shared" si="43"/>
        <v>27500</v>
      </c>
      <c r="AD82" s="11">
        <f t="shared" si="43"/>
        <v>27500</v>
      </c>
      <c r="AE82" s="11">
        <f t="shared" si="43"/>
        <v>27500</v>
      </c>
      <c r="AF82" s="11">
        <f t="shared" si="43"/>
        <v>27500</v>
      </c>
      <c r="AG82" s="73">
        <f>SUM(U82:AF82)</f>
        <v>330000</v>
      </c>
      <c r="AH82" s="11">
        <f t="shared" ref="AH82:AS82" si="44">AH80*AH81</f>
        <v>30250</v>
      </c>
      <c r="AI82" s="11">
        <f t="shared" si="44"/>
        <v>30250</v>
      </c>
      <c r="AJ82" s="11">
        <f t="shared" si="44"/>
        <v>30250</v>
      </c>
      <c r="AK82" s="11">
        <f t="shared" si="44"/>
        <v>30250</v>
      </c>
      <c r="AL82" s="11">
        <f t="shared" si="44"/>
        <v>30250</v>
      </c>
      <c r="AM82" s="11">
        <f t="shared" si="44"/>
        <v>30250</v>
      </c>
      <c r="AN82" s="11">
        <f t="shared" si="44"/>
        <v>30250</v>
      </c>
      <c r="AO82" s="11">
        <f t="shared" si="44"/>
        <v>30250</v>
      </c>
      <c r="AP82" s="11">
        <f t="shared" si="44"/>
        <v>30250</v>
      </c>
      <c r="AQ82" s="11">
        <f t="shared" si="44"/>
        <v>30250</v>
      </c>
      <c r="AR82" s="11">
        <f t="shared" si="44"/>
        <v>30250</v>
      </c>
      <c r="AS82" s="11">
        <f t="shared" si="44"/>
        <v>30250</v>
      </c>
      <c r="AT82" s="73">
        <f>SUM(AH82:AS82)</f>
        <v>363000</v>
      </c>
      <c r="AU82" s="11">
        <f t="shared" ref="AU82:BF82" si="45">AU80*AU81</f>
        <v>33275.000000000007</v>
      </c>
      <c r="AV82" s="11">
        <f t="shared" si="45"/>
        <v>33275.000000000007</v>
      </c>
      <c r="AW82" s="11">
        <f t="shared" si="45"/>
        <v>33275.000000000007</v>
      </c>
      <c r="AX82" s="11">
        <f t="shared" si="45"/>
        <v>33275.000000000007</v>
      </c>
      <c r="AY82" s="11">
        <f t="shared" si="45"/>
        <v>33275.000000000007</v>
      </c>
      <c r="AZ82" s="11">
        <f t="shared" si="45"/>
        <v>33275.000000000007</v>
      </c>
      <c r="BA82" s="11">
        <f t="shared" si="45"/>
        <v>33275.000000000007</v>
      </c>
      <c r="BB82" s="11">
        <f t="shared" si="45"/>
        <v>33275.000000000007</v>
      </c>
      <c r="BC82" s="11">
        <f t="shared" si="45"/>
        <v>33275.000000000007</v>
      </c>
      <c r="BD82" s="11">
        <f t="shared" si="45"/>
        <v>33275.000000000007</v>
      </c>
      <c r="BE82" s="11">
        <f t="shared" si="45"/>
        <v>33275.000000000007</v>
      </c>
      <c r="BF82" s="11">
        <f t="shared" si="45"/>
        <v>33275.000000000007</v>
      </c>
      <c r="BG82" s="73">
        <f>SUM(AU82:BF82)</f>
        <v>399300.00000000006</v>
      </c>
      <c r="BH82" s="11">
        <f t="shared" ref="BH82:BS82" si="46">BH80*BH81</f>
        <v>36602.500000000015</v>
      </c>
      <c r="BI82" s="11">
        <f t="shared" si="46"/>
        <v>36602.500000000015</v>
      </c>
      <c r="BJ82" s="11">
        <f t="shared" si="46"/>
        <v>36602.500000000015</v>
      </c>
      <c r="BK82" s="11">
        <f t="shared" si="46"/>
        <v>36602.500000000015</v>
      </c>
      <c r="BL82" s="11">
        <f t="shared" si="46"/>
        <v>36602.500000000015</v>
      </c>
      <c r="BM82" s="11">
        <f t="shared" si="46"/>
        <v>36602.500000000015</v>
      </c>
      <c r="BN82" s="11">
        <f t="shared" si="46"/>
        <v>36602.500000000015</v>
      </c>
      <c r="BO82" s="11">
        <f t="shared" si="46"/>
        <v>36602.500000000015</v>
      </c>
      <c r="BP82" s="11">
        <f t="shared" si="46"/>
        <v>36602.500000000015</v>
      </c>
      <c r="BQ82" s="11">
        <f t="shared" si="46"/>
        <v>36602.500000000015</v>
      </c>
      <c r="BR82" s="11">
        <f t="shared" si="46"/>
        <v>36602.500000000015</v>
      </c>
      <c r="BS82" s="11">
        <f t="shared" si="46"/>
        <v>36602.500000000015</v>
      </c>
      <c r="BT82" s="73">
        <f>SUM(BH82:BS82)</f>
        <v>439230.00000000006</v>
      </c>
    </row>
    <row r="83" spans="1:72" ht="21.75" customHeight="1">
      <c r="B83" s="15"/>
      <c r="G83" s="71"/>
      <c r="T83" s="71"/>
      <c r="AG83" s="71"/>
      <c r="AT83" s="71"/>
      <c r="BG83" s="71"/>
      <c r="BT83" s="71"/>
    </row>
    <row r="84" spans="1:72" ht="21.75" customHeight="1" thickBot="1">
      <c r="B84" s="606" t="s">
        <v>257</v>
      </c>
      <c r="C84" s="607"/>
      <c r="D84" s="606">
        <f>SUM(D77,D82)</f>
        <v>9333.3333333333339</v>
      </c>
      <c r="E84" s="606">
        <f t="shared" ref="E84:BP84" si="47">SUM(E77,E82)</f>
        <v>9333.3333333333339</v>
      </c>
      <c r="F84" s="606">
        <f t="shared" si="47"/>
        <v>9333.3333333333339</v>
      </c>
      <c r="G84" s="609">
        <f t="shared" si="47"/>
        <v>28000</v>
      </c>
      <c r="H84" s="606">
        <f t="shared" si="47"/>
        <v>9333.3333333333339</v>
      </c>
      <c r="I84" s="606">
        <f t="shared" si="47"/>
        <v>17666.666666666668</v>
      </c>
      <c r="J84" s="606">
        <f t="shared" si="47"/>
        <v>17666.666666666668</v>
      </c>
      <c r="K84" s="606">
        <f t="shared" si="47"/>
        <v>17666.666666666668</v>
      </c>
      <c r="L84" s="606">
        <f t="shared" si="47"/>
        <v>17666.666666666668</v>
      </c>
      <c r="M84" s="606">
        <f t="shared" si="47"/>
        <v>17666.666666666668</v>
      </c>
      <c r="N84" s="606">
        <f t="shared" si="47"/>
        <v>17666.666666666668</v>
      </c>
      <c r="O84" s="606">
        <f t="shared" si="47"/>
        <v>17666.666666666668</v>
      </c>
      <c r="P84" s="606">
        <f t="shared" si="47"/>
        <v>17666.666666666668</v>
      </c>
      <c r="Q84" s="606">
        <f t="shared" si="47"/>
        <v>21833.333333333336</v>
      </c>
      <c r="R84" s="606">
        <f t="shared" si="47"/>
        <v>21833.333333333336</v>
      </c>
      <c r="S84" s="606">
        <f t="shared" si="47"/>
        <v>26000</v>
      </c>
      <c r="T84" s="609">
        <f t="shared" si="47"/>
        <v>220333.33333333337</v>
      </c>
      <c r="U84" s="606">
        <f t="shared" si="47"/>
        <v>28600</v>
      </c>
      <c r="V84" s="606">
        <f t="shared" si="47"/>
        <v>28600</v>
      </c>
      <c r="W84" s="606">
        <f t="shared" si="47"/>
        <v>28600</v>
      </c>
      <c r="X84" s="606">
        <f t="shared" si="47"/>
        <v>28600</v>
      </c>
      <c r="Y84" s="606">
        <f t="shared" si="47"/>
        <v>28600</v>
      </c>
      <c r="Z84" s="606">
        <f t="shared" si="47"/>
        <v>28600</v>
      </c>
      <c r="AA84" s="606">
        <f t="shared" si="47"/>
        <v>28600</v>
      </c>
      <c r="AB84" s="606">
        <f t="shared" si="47"/>
        <v>28600</v>
      </c>
      <c r="AC84" s="606">
        <f t="shared" si="47"/>
        <v>28600</v>
      </c>
      <c r="AD84" s="606">
        <f t="shared" si="47"/>
        <v>28600</v>
      </c>
      <c r="AE84" s="606">
        <f t="shared" si="47"/>
        <v>28600</v>
      </c>
      <c r="AF84" s="606">
        <f t="shared" si="47"/>
        <v>28600</v>
      </c>
      <c r="AG84" s="609">
        <f t="shared" si="47"/>
        <v>343200</v>
      </c>
      <c r="AH84" s="606">
        <f t="shared" si="47"/>
        <v>31460</v>
      </c>
      <c r="AI84" s="606">
        <f t="shared" si="47"/>
        <v>31460</v>
      </c>
      <c r="AJ84" s="606">
        <f t="shared" si="47"/>
        <v>31460</v>
      </c>
      <c r="AK84" s="606">
        <f t="shared" si="47"/>
        <v>31460</v>
      </c>
      <c r="AL84" s="606">
        <f t="shared" si="47"/>
        <v>31460</v>
      </c>
      <c r="AM84" s="606">
        <f t="shared" si="47"/>
        <v>31460</v>
      </c>
      <c r="AN84" s="606">
        <f t="shared" si="47"/>
        <v>31460</v>
      </c>
      <c r="AO84" s="606">
        <f t="shared" si="47"/>
        <v>31460</v>
      </c>
      <c r="AP84" s="606">
        <f t="shared" si="47"/>
        <v>31460</v>
      </c>
      <c r="AQ84" s="606">
        <f t="shared" si="47"/>
        <v>31460</v>
      </c>
      <c r="AR84" s="606">
        <f t="shared" si="47"/>
        <v>31460</v>
      </c>
      <c r="AS84" s="606">
        <f t="shared" si="47"/>
        <v>31460</v>
      </c>
      <c r="AT84" s="609">
        <f t="shared" si="47"/>
        <v>377520</v>
      </c>
      <c r="AU84" s="606">
        <f t="shared" si="47"/>
        <v>34606.000000000007</v>
      </c>
      <c r="AV84" s="606">
        <f t="shared" si="47"/>
        <v>34606.000000000007</v>
      </c>
      <c r="AW84" s="606">
        <f t="shared" si="47"/>
        <v>34606.000000000007</v>
      </c>
      <c r="AX84" s="606">
        <f t="shared" si="47"/>
        <v>34606.000000000007</v>
      </c>
      <c r="AY84" s="606">
        <f t="shared" si="47"/>
        <v>34606.000000000007</v>
      </c>
      <c r="AZ84" s="606">
        <f t="shared" si="47"/>
        <v>34606.000000000007</v>
      </c>
      <c r="BA84" s="606">
        <f t="shared" si="47"/>
        <v>34606.000000000007</v>
      </c>
      <c r="BB84" s="606">
        <f t="shared" si="47"/>
        <v>34606.000000000007</v>
      </c>
      <c r="BC84" s="606">
        <f t="shared" si="47"/>
        <v>34606.000000000007</v>
      </c>
      <c r="BD84" s="606">
        <f t="shared" si="47"/>
        <v>34606.000000000007</v>
      </c>
      <c r="BE84" s="606">
        <f t="shared" si="47"/>
        <v>34606.000000000007</v>
      </c>
      <c r="BF84" s="606">
        <f t="shared" si="47"/>
        <v>34606.000000000007</v>
      </c>
      <c r="BG84" s="609">
        <f t="shared" si="47"/>
        <v>415272.00000000006</v>
      </c>
      <c r="BH84" s="606">
        <f t="shared" si="47"/>
        <v>38066.600000000013</v>
      </c>
      <c r="BI84" s="606">
        <f t="shared" si="47"/>
        <v>38066.600000000013</v>
      </c>
      <c r="BJ84" s="606">
        <f t="shared" si="47"/>
        <v>38066.600000000013</v>
      </c>
      <c r="BK84" s="606">
        <f t="shared" si="47"/>
        <v>38066.600000000013</v>
      </c>
      <c r="BL84" s="606">
        <f t="shared" si="47"/>
        <v>38066.600000000013</v>
      </c>
      <c r="BM84" s="606">
        <f t="shared" si="47"/>
        <v>38066.600000000013</v>
      </c>
      <c r="BN84" s="606">
        <f t="shared" si="47"/>
        <v>38066.600000000013</v>
      </c>
      <c r="BO84" s="606">
        <f t="shared" si="47"/>
        <v>38066.600000000013</v>
      </c>
      <c r="BP84" s="606">
        <f t="shared" si="47"/>
        <v>38066.600000000013</v>
      </c>
      <c r="BQ84" s="606">
        <f t="shared" ref="BQ84:BS84" si="48">SUM(BQ77,BQ82)</f>
        <v>38066.600000000013</v>
      </c>
      <c r="BR84" s="606">
        <f t="shared" si="48"/>
        <v>38066.600000000013</v>
      </c>
      <c r="BS84" s="606">
        <f t="shared" si="48"/>
        <v>38066.600000000013</v>
      </c>
      <c r="BT84" s="609">
        <f>SUM(BT77,BT82)</f>
        <v>456799.20000000007</v>
      </c>
    </row>
    <row r="85" spans="1:72" s="53" customFormat="1" ht="21.75" customHeight="1" thickTop="1">
      <c r="A85" s="575"/>
      <c r="B85" s="612"/>
      <c r="C85" s="613"/>
    </row>
    <row r="86" spans="1:72" s="53" customFormat="1" ht="21.75" customHeight="1">
      <c r="A86" s="575"/>
      <c r="B86" s="612"/>
      <c r="C86" s="613"/>
    </row>
    <row r="87" spans="1:72" s="53" customFormat="1" ht="21.75" customHeight="1">
      <c r="A87" s="575"/>
      <c r="B87" s="612"/>
      <c r="C87" s="613"/>
    </row>
    <row r="88" spans="1:72" s="53" customFormat="1" ht="21.75" customHeight="1">
      <c r="A88" s="575"/>
      <c r="B88" s="612"/>
      <c r="C88" s="613"/>
    </row>
    <row r="89" spans="1:72" s="53" customFormat="1" ht="20.25" customHeight="1">
      <c r="A89" s="575"/>
      <c r="C89" s="613"/>
    </row>
    <row r="90" spans="1:72" ht="20.25" customHeight="1">
      <c r="B90" s="50" t="s">
        <v>24</v>
      </c>
      <c r="C90" s="49" t="s">
        <v>1</v>
      </c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/>
      <c r="BN90" s="48"/>
      <c r="BO90" s="48"/>
      <c r="BP90" s="48"/>
      <c r="BQ90" s="48"/>
      <c r="BR90" s="48"/>
      <c r="BS90" s="48"/>
      <c r="BT90" s="48"/>
    </row>
    <row r="91" spans="1:72" ht="20.25" customHeight="1">
      <c r="B91" s="13" t="s">
        <v>6</v>
      </c>
      <c r="C91" s="16" t="s">
        <v>8</v>
      </c>
      <c r="D91" s="43">
        <f>'Income Statement'!D8</f>
        <v>12500</v>
      </c>
      <c r="E91" s="43">
        <f>'Income Statement'!E8</f>
        <v>22000</v>
      </c>
      <c r="F91" s="43">
        <f>'Income Statement'!F8</f>
        <v>33750</v>
      </c>
      <c r="G91" s="81">
        <f>'Income Statement'!G8</f>
        <v>68250</v>
      </c>
      <c r="H91" s="43">
        <f>'Income Statement'!H8</f>
        <v>64166.666666666672</v>
      </c>
      <c r="I91" s="43">
        <f>'Income Statement'!I8</f>
        <v>72416.666666666672</v>
      </c>
      <c r="J91" s="43">
        <f>'Income Statement'!J8</f>
        <v>82666.666666666672</v>
      </c>
      <c r="K91" s="43">
        <f>'Income Statement'!K8</f>
        <v>92416.666666666672</v>
      </c>
      <c r="L91" s="43">
        <f>'Income Statement'!L8</f>
        <v>101666.66666666667</v>
      </c>
      <c r="M91" s="43">
        <f>'Income Statement'!M8</f>
        <v>110416.66666666667</v>
      </c>
      <c r="N91" s="43">
        <f>'Income Statement'!N8</f>
        <v>121166.66666666667</v>
      </c>
      <c r="O91" s="43">
        <f>'Income Statement'!O8</f>
        <v>131416.66666666669</v>
      </c>
      <c r="P91" s="43">
        <f>'Income Statement'!P8</f>
        <v>141166.66666666669</v>
      </c>
      <c r="Q91" s="43">
        <f>'Income Statement'!Q8</f>
        <v>150416.66666666669</v>
      </c>
      <c r="R91" s="43">
        <f>'Income Statement'!R8</f>
        <v>159166.66666666669</v>
      </c>
      <c r="S91" s="43">
        <f>'Income Statement'!S8</f>
        <v>167416.66666666669</v>
      </c>
      <c r="T91" s="81">
        <f>'Income Statement'!T8</f>
        <v>1394500.0000000002</v>
      </c>
      <c r="U91" s="43">
        <f>'Income Statement'!U8</f>
        <v>186375</v>
      </c>
      <c r="V91" s="43">
        <f>'Income Statement'!V8</f>
        <v>194250</v>
      </c>
      <c r="W91" s="43">
        <f>'Income Statement'!W8</f>
        <v>201862.5</v>
      </c>
      <c r="X91" s="43">
        <f>'Income Statement'!X8</f>
        <v>208950</v>
      </c>
      <c r="Y91" s="43">
        <f>'Income Statement'!Y8</f>
        <v>215775</v>
      </c>
      <c r="Z91" s="43">
        <f>'Income Statement'!Z8</f>
        <v>222337.5</v>
      </c>
      <c r="AA91" s="43">
        <f>'Income Statement'!AA8</f>
        <v>228375</v>
      </c>
      <c r="AB91" s="43">
        <f>'Income Statement'!AB8</f>
        <v>234150</v>
      </c>
      <c r="AC91" s="43">
        <f>'Income Statement'!AC8</f>
        <v>239662.5</v>
      </c>
      <c r="AD91" s="43">
        <f>'Income Statement'!AD8</f>
        <v>244912.5</v>
      </c>
      <c r="AE91" s="43">
        <f>'Income Statement'!AE8</f>
        <v>249900</v>
      </c>
      <c r="AF91" s="43">
        <f>'Income Statement'!AF8</f>
        <v>254625</v>
      </c>
      <c r="AG91" s="81">
        <f>'Income Statement'!AG8</f>
        <v>2681175</v>
      </c>
      <c r="AH91" s="43">
        <f>'Income Statement'!AH8</f>
        <v>277278.75</v>
      </c>
      <c r="AI91" s="43">
        <f>'Income Statement'!AI8</f>
        <v>286650</v>
      </c>
      <c r="AJ91" s="43">
        <f>'Income Statement'!AJ8</f>
        <v>295745.625</v>
      </c>
      <c r="AK91" s="43">
        <f>'Income Statement'!AK8</f>
        <v>304290</v>
      </c>
      <c r="AL91" s="43">
        <f>'Income Statement'!AL8</f>
        <v>312558.75</v>
      </c>
      <c r="AM91" s="43">
        <f>'Income Statement'!AM8</f>
        <v>320276.25</v>
      </c>
      <c r="AN91" s="43">
        <f>'Income Statement'!AN8</f>
        <v>327718.125</v>
      </c>
      <c r="AO91" s="43">
        <f>'Income Statement'!AO8</f>
        <v>334608.75</v>
      </c>
      <c r="AP91" s="43">
        <f>'Income Statement'!AP8</f>
        <v>341223.75</v>
      </c>
      <c r="AQ91" s="43">
        <f>'Income Statement'!AQ8</f>
        <v>347563.125</v>
      </c>
      <c r="AR91" s="43">
        <f>'Income Statement'!AR8</f>
        <v>353626.875</v>
      </c>
      <c r="AS91" s="43">
        <f>'Income Statement'!AS8</f>
        <v>359415</v>
      </c>
      <c r="AT91" s="81">
        <f>'Income Statement'!AT8</f>
        <v>3860955</v>
      </c>
      <c r="AU91" s="43">
        <f>'Income Statement'!AU8</f>
        <v>388672.59375</v>
      </c>
      <c r="AV91" s="43">
        <f>'Income Statement'!AV8</f>
        <v>399380.625</v>
      </c>
      <c r="AW91" s="43">
        <f>'Income Statement'!AW8</f>
        <v>409509.84375</v>
      </c>
      <c r="AX91" s="43">
        <f>'Income Statement'!AX8</f>
        <v>419060.25</v>
      </c>
      <c r="AY91" s="43">
        <f>'Income Statement'!AY8</f>
        <v>428031.84375</v>
      </c>
      <c r="AZ91" s="43">
        <f>'Income Statement'!AZ8</f>
        <v>436714.03125</v>
      </c>
      <c r="BA91" s="43">
        <f>'Income Statement'!BA8</f>
        <v>444817.40625</v>
      </c>
      <c r="BB91" s="43">
        <f>'Income Statement'!BB8</f>
        <v>452631.375</v>
      </c>
      <c r="BC91" s="43">
        <f>'Income Statement'!BC8</f>
        <v>460155.9375</v>
      </c>
      <c r="BD91" s="43">
        <f>'Income Statement'!BD8</f>
        <v>467101.6875</v>
      </c>
      <c r="BE91" s="43">
        <f>'Income Statement'!BE8</f>
        <v>473758.03125</v>
      </c>
      <c r="BF91" s="43">
        <f>'Income Statement'!BF8</f>
        <v>480124.96875</v>
      </c>
      <c r="BG91" s="81">
        <f>'Income Statement'!BG8</f>
        <v>5259958.59375</v>
      </c>
      <c r="BH91" s="43">
        <f>'Income Statement'!BH8</f>
        <v>516286.27968750003</v>
      </c>
      <c r="BI91" s="43">
        <f>'Income Statement'!BI8</f>
        <v>527833.58906250005</v>
      </c>
      <c r="BJ91" s="43">
        <f>'Income Statement'!BJ8</f>
        <v>538773.14531250007</v>
      </c>
      <c r="BK91" s="43">
        <f>'Income Statement'!BK8</f>
        <v>549104.94843750005</v>
      </c>
      <c r="BL91" s="43">
        <f>'Income Statement'!BL8</f>
        <v>558828.99843750009</v>
      </c>
      <c r="BM91" s="43">
        <f>'Income Statement'!BM8</f>
        <v>568249.17187500012</v>
      </c>
      <c r="BN91" s="43">
        <f>'Income Statement'!BN8</f>
        <v>577061.59218750009</v>
      </c>
      <c r="BO91" s="43">
        <f>'Income Statement'!BO8</f>
        <v>585570.13593750005</v>
      </c>
      <c r="BP91" s="43">
        <f>'Income Statement'!BP8</f>
        <v>593470.92656250007</v>
      </c>
      <c r="BQ91" s="43">
        <f>'Income Statement'!BQ8</f>
        <v>601067.84062500007</v>
      </c>
      <c r="BR91" s="43">
        <f>'Income Statement'!BR8</f>
        <v>608360.87812500005</v>
      </c>
      <c r="BS91" s="43">
        <f>'Income Statement'!BS8</f>
        <v>615350.03906250012</v>
      </c>
      <c r="BT91" s="81">
        <f>'Income Statement'!BT8</f>
        <v>6839957.5453125006</v>
      </c>
    </row>
    <row r="92" spans="1:72" ht="20.25" customHeight="1">
      <c r="G92" s="71"/>
      <c r="T92" s="71"/>
      <c r="AG92" s="71"/>
      <c r="AT92" s="71"/>
      <c r="BG92" s="71"/>
      <c r="BT92" s="71"/>
    </row>
    <row r="93" spans="1:72" ht="20.25" customHeight="1"/>
    <row r="94" spans="1:72" ht="20.25" customHeight="1"/>
    <row r="95" spans="1:72" ht="20.25" customHeight="1"/>
    <row r="96" spans="1:72" ht="20.25" customHeight="1"/>
    <row r="97" ht="20.25" customHeight="1"/>
    <row r="98" ht="20.25" customHeight="1"/>
    <row r="99" ht="20.25" customHeight="1"/>
    <row r="100" ht="20.25" customHeight="1"/>
    <row r="101" ht="20.25" customHeight="1"/>
    <row r="102" ht="20.25" customHeight="1"/>
    <row r="103" ht="20.25" customHeight="1"/>
    <row r="104" ht="20.25" customHeight="1"/>
    <row r="105" ht="20.25" customHeight="1"/>
    <row r="106" ht="20.25" customHeight="1"/>
    <row r="107" ht="20.25" customHeight="1"/>
    <row r="108" ht="20.25" customHeight="1"/>
    <row r="109" ht="20.25" customHeight="1"/>
    <row r="110" ht="20.25" customHeight="1"/>
    <row r="111" ht="20.25" customHeight="1"/>
    <row r="112" ht="20.25" customHeight="1"/>
    <row r="113" ht="20.25" customHeight="1"/>
    <row r="114" ht="20.25" customHeight="1"/>
    <row r="115" ht="20.25" customHeight="1"/>
    <row r="116" ht="20.25" customHeight="1"/>
    <row r="117" ht="20.25" customHeight="1"/>
    <row r="118" ht="20.25" customHeight="1"/>
    <row r="119" ht="20.25" customHeight="1"/>
    <row r="120" ht="20.25" customHeight="1"/>
    <row r="121" ht="20.25" customHeight="1"/>
    <row r="122" ht="20.25" customHeight="1"/>
    <row r="123" ht="20.25" customHeight="1"/>
    <row r="124" ht="20.25" customHeight="1"/>
    <row r="125" ht="20.25" customHeight="1"/>
    <row r="126" ht="20.25" customHeight="1"/>
    <row r="127" ht="20.25" customHeight="1"/>
    <row r="128" ht="20.25" customHeight="1"/>
    <row r="129" ht="20.25" customHeight="1"/>
    <row r="130" ht="20.25" customHeight="1"/>
    <row r="131" ht="20.25" customHeight="1"/>
    <row r="132" ht="20.25" customHeight="1"/>
    <row r="133" ht="20.25" customHeight="1"/>
    <row r="134" ht="20.25" customHeight="1"/>
    <row r="135" ht="20.25" customHeight="1"/>
    <row r="136" ht="20.25" customHeight="1"/>
    <row r="137" ht="20.25" customHeight="1"/>
    <row r="138" ht="20.25" customHeight="1"/>
    <row r="139" ht="20.25" customHeight="1"/>
    <row r="140" ht="20.25" customHeight="1"/>
    <row r="141" ht="20.25" customHeight="1"/>
    <row r="142" ht="20.25" customHeight="1"/>
    <row r="143" ht="20.25" customHeight="1"/>
    <row r="144" ht="20.25" customHeight="1"/>
    <row r="145" ht="20.25" customHeight="1"/>
    <row r="146" ht="20.25" customHeight="1"/>
    <row r="147" ht="20.25" customHeight="1"/>
    <row r="148" ht="20.25" customHeight="1"/>
    <row r="149" ht="20.25" customHeight="1"/>
    <row r="150" ht="20.25" customHeight="1"/>
    <row r="151" ht="20.25" customHeight="1"/>
    <row r="152" ht="20.25" customHeight="1"/>
    <row r="153" ht="20.25" customHeight="1"/>
    <row r="154" ht="20.25" customHeight="1"/>
    <row r="155" ht="20.25" customHeight="1"/>
    <row r="156" ht="20.25" customHeight="1"/>
    <row r="157" ht="20.25" customHeight="1"/>
    <row r="158" ht="20.25" customHeight="1"/>
    <row r="159" ht="20.25" customHeight="1"/>
    <row r="160" ht="20.25" customHeight="1"/>
    <row r="161" ht="20.25" customHeight="1"/>
    <row r="162" ht="20.25" customHeight="1"/>
    <row r="163" ht="20.25" customHeight="1"/>
    <row r="164" ht="20.25" customHeight="1"/>
    <row r="165" ht="20.25" customHeight="1"/>
    <row r="166" ht="20.25" customHeight="1"/>
    <row r="167" ht="20.25" customHeight="1"/>
    <row r="168" ht="20.25" customHeight="1"/>
    <row r="169" ht="20.25" customHeight="1"/>
    <row r="170" ht="20.25" customHeight="1"/>
    <row r="171" ht="20.25" customHeight="1"/>
    <row r="172" ht="20.25" customHeight="1"/>
    <row r="173" ht="20.25" customHeight="1"/>
    <row r="174" ht="20.25" customHeight="1"/>
    <row r="175" ht="20.25" customHeight="1"/>
    <row r="176" ht="20.25" customHeight="1"/>
    <row r="177" ht="20.25" customHeight="1"/>
    <row r="178" ht="20.25" customHeight="1"/>
    <row r="179" ht="20.25" customHeight="1"/>
    <row r="180" ht="20.25" customHeight="1"/>
    <row r="181" ht="20.25" customHeight="1"/>
    <row r="182" ht="20.25" customHeight="1"/>
    <row r="183" ht="20.25" customHeight="1"/>
    <row r="184" ht="20.25" customHeight="1"/>
    <row r="185" ht="20.25" customHeight="1"/>
    <row r="186" ht="20.25" customHeight="1"/>
    <row r="187" ht="20.25" customHeight="1"/>
    <row r="188" ht="20.25" customHeight="1"/>
    <row r="189" ht="20.25" customHeight="1"/>
    <row r="190" ht="20.25" customHeight="1"/>
    <row r="191" ht="20.25" customHeight="1"/>
    <row r="192" ht="20.25" customHeight="1"/>
    <row r="193" ht="20.25" customHeight="1"/>
    <row r="194" ht="20.25" customHeight="1"/>
    <row r="195" ht="20.25" customHeight="1"/>
    <row r="196" ht="20.25" customHeight="1"/>
    <row r="197" ht="20.25" customHeight="1"/>
    <row r="198" ht="20.25" customHeight="1"/>
    <row r="199" ht="20.25" customHeight="1"/>
    <row r="200" ht="20.25" customHeight="1"/>
  </sheetData>
  <hyperlinks>
    <hyperlink ref="C2" location="Index!A1" tooltip="Index" display="Index " xr:uid="{00000000-0004-0000-0700-000000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11</vt:i4>
      </vt:variant>
    </vt:vector>
  </HeadingPairs>
  <TitlesOfParts>
    <vt:vector size="19" baseType="lpstr">
      <vt:lpstr>Index</vt:lpstr>
      <vt:lpstr>Summary</vt:lpstr>
      <vt:lpstr>Funding - Share Dilution</vt:lpstr>
      <vt:lpstr>IRR </vt:lpstr>
      <vt:lpstr>Assumptions </vt:lpstr>
      <vt:lpstr>Revenues</vt:lpstr>
      <vt:lpstr>Income Statement</vt:lpstr>
      <vt:lpstr>Cost Projections</vt:lpstr>
      <vt:lpstr>Summary!Print_Area</vt:lpstr>
      <vt:lpstr>'Funding - Share Dilution'!rngBridgeAnd1</vt:lpstr>
      <vt:lpstr>'Funding - Share Dilution'!rngBridgeRound</vt:lpstr>
      <vt:lpstr>'Funding - Share Dilution'!rngHiddenRows</vt:lpstr>
      <vt:lpstr>'Funding - Share Dilution'!rngInvestmentSummary</vt:lpstr>
      <vt:lpstr>'Funding - Share Dilution'!rngRound2and3</vt:lpstr>
      <vt:lpstr>'Funding - Share Dilution'!rngShares</vt:lpstr>
      <vt:lpstr>'Funding - Share Dilution'!rngValuation</vt:lpstr>
      <vt:lpstr>'Funding - Share Dilution'!rngVC1</vt:lpstr>
      <vt:lpstr>'Funding - Share Dilution'!rngVC2</vt:lpstr>
      <vt:lpstr>'Funding - Share Dilution'!rngVC3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</dc:creator>
  <cp:lastModifiedBy>Will Rosellini</cp:lastModifiedBy>
  <cp:lastPrinted>2019-09-01T20:31:26Z</cp:lastPrinted>
  <dcterms:created xsi:type="dcterms:W3CDTF">2018-11-03T17:50:45Z</dcterms:created>
  <dcterms:modified xsi:type="dcterms:W3CDTF">2019-12-23T13:45:53Z</dcterms:modified>
</cp:coreProperties>
</file>