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25" windowWidth="11100" windowHeight="5940" tabRatio="706" activeTab="0"/>
  </bookViews>
  <sheets>
    <sheet name="MF1" sheetId="1" r:id="rId1"/>
    <sheet name="MF1.1" sheetId="2" r:id="rId2"/>
    <sheet name="MF1.2" sheetId="3" r:id="rId3"/>
    <sheet name="MF1.3" sheetId="4" r:id="rId4"/>
    <sheet name="MF1.4" sheetId="5" r:id="rId5"/>
    <sheet name="MF1.5" sheetId="6" r:id="rId6"/>
    <sheet name="MF1.6" sheetId="7" r:id="rId7"/>
    <sheet name="MF1.7" sheetId="8" r:id="rId8"/>
    <sheet name="MF1.8" sheetId="9" r:id="rId9"/>
    <sheet name="MF1.9" sheetId="10" r:id="rId10"/>
    <sheet name="MF1.10" sheetId="11" r:id="rId11"/>
    <sheet name="SUM" sheetId="12" r:id="rId12"/>
    <sheet name="SUM OF REMAIN BAR" sheetId="13" r:id="rId13"/>
  </sheets>
  <externalReferences>
    <externalReference r:id="rId16"/>
  </externalReferences>
  <definedNames>
    <definedName name="DB_16" localSheetId="0">'MF1'!$AR$1:$BG$1</definedName>
    <definedName name="DB_16" localSheetId="1">'MF1.1'!$AR$1:$BG$1</definedName>
    <definedName name="DB_16" localSheetId="10">'MF1.10'!$AR$1:$BG$1</definedName>
    <definedName name="DB_16" localSheetId="2">'MF1.2'!$AR$1:$BG$1</definedName>
    <definedName name="DB_16" localSheetId="3">'MF1.3'!$AR$1:$BG$1</definedName>
    <definedName name="DB_16" localSheetId="4">'MF1.4'!$AR$1:$BG$1</definedName>
    <definedName name="DB_16" localSheetId="5">'MF1.5'!$AR$1:$BG$1</definedName>
    <definedName name="DB_16" localSheetId="6">'MF1.6'!$AR$1:$BG$1</definedName>
    <definedName name="DB_16" localSheetId="7">'MF1.7'!$AR$1:$BG$1</definedName>
    <definedName name="DB_16" localSheetId="8">'MF1.8'!$AR$1:$BG$1</definedName>
    <definedName name="DB_16" localSheetId="9">'MF1.9'!$AR$1:$BG$1</definedName>
    <definedName name="DB_16">'[1]Rev.000'!$AT$1:$BI$1</definedName>
    <definedName name="_xlnm.Print_Area" localSheetId="0">'MF1'!$A$1:$AP$70</definedName>
    <definedName name="_xlnm.Print_Area" localSheetId="1">'MF1.1'!$A$1:$AP$70</definedName>
    <definedName name="_xlnm.Print_Area" localSheetId="10">'MF1.10'!$A$1:$AP$70</definedName>
    <definedName name="_xlnm.Print_Area" localSheetId="2">'MF1.2'!$A$1:$AP$70</definedName>
    <definedName name="_xlnm.Print_Area" localSheetId="3">'MF1.3'!$A$1:$AP$70</definedName>
    <definedName name="_xlnm.Print_Area" localSheetId="4">'MF1.4'!$A$1:$AP$70</definedName>
    <definedName name="_xlnm.Print_Area" localSheetId="5">'MF1.5'!$A$1:$AP$70</definedName>
    <definedName name="_xlnm.Print_Area" localSheetId="6">'MF1.6'!$A$1:$AP$70</definedName>
    <definedName name="_xlnm.Print_Area" localSheetId="7">'MF1.7'!$A$1:$AP$70</definedName>
    <definedName name="_xlnm.Print_Area" localSheetId="8">'MF1.8'!$A$1:$AP$70</definedName>
    <definedName name="_xlnm.Print_Area" localSheetId="9">'MF1.9'!$A$1:$AP$70</definedName>
    <definedName name="_xlnm.Print_Area" localSheetId="11">'SUM'!$A$1:$W$53</definedName>
    <definedName name="_xlnm.Print_Area" localSheetId="12">'SUM OF REMAIN BAR'!$A$1:$V$65</definedName>
    <definedName name="_xlnm.Print_Titles" localSheetId="0">'MF1'!$1:$12</definedName>
    <definedName name="_xlnm.Print_Titles" localSheetId="1">'MF1.1'!$1:$12</definedName>
    <definedName name="_xlnm.Print_Titles" localSheetId="10">'MF1.10'!$1:$12</definedName>
    <definedName name="_xlnm.Print_Titles" localSheetId="2">'MF1.2'!$1:$12</definedName>
    <definedName name="_xlnm.Print_Titles" localSheetId="3">'MF1.3'!$1:$12</definedName>
    <definedName name="_xlnm.Print_Titles" localSheetId="4">'MF1.4'!$1:$12</definedName>
    <definedName name="_xlnm.Print_Titles" localSheetId="5">'MF1.5'!$1:$12</definedName>
    <definedName name="_xlnm.Print_Titles" localSheetId="6">'MF1.6'!$1:$12</definedName>
    <definedName name="_xlnm.Print_Titles" localSheetId="7">'MF1.7'!$1:$12</definedName>
    <definedName name="_xlnm.Print_Titles" localSheetId="8">'MF1.8'!$1:$12</definedName>
    <definedName name="_xlnm.Print_Titles" localSheetId="9">'MF1.9'!$1:$12</definedName>
    <definedName name="_xlnm.Print_Titles" localSheetId="12">'SUM OF REMAIN BAR'!$1:$10</definedName>
  </definedNames>
  <calcPr fullCalcOnLoad="1"/>
</workbook>
</file>

<file path=xl/sharedStrings.xml><?xml version="1.0" encoding="utf-8"?>
<sst xmlns="http://schemas.openxmlformats.org/spreadsheetml/2006/main" count="2994" uniqueCount="271">
  <si>
    <t>PROJECT</t>
  </si>
  <si>
    <t>CONTRACTOR</t>
  </si>
  <si>
    <t>TITLE</t>
  </si>
  <si>
    <t>:</t>
  </si>
  <si>
    <t>DATE :</t>
  </si>
  <si>
    <t>PAGE :</t>
  </si>
  <si>
    <t>BAR LIST</t>
  </si>
  <si>
    <t>DB 10</t>
  </si>
  <si>
    <t>DB 12</t>
  </si>
  <si>
    <t>DB 16</t>
  </si>
  <si>
    <t>DB 20</t>
  </si>
  <si>
    <t>DB 25</t>
  </si>
  <si>
    <t>DB 28</t>
  </si>
  <si>
    <t>DB 32</t>
  </si>
  <si>
    <t>RB 25</t>
  </si>
  <si>
    <t>RB 20</t>
  </si>
  <si>
    <t>RB 19</t>
  </si>
  <si>
    <t>RB 15</t>
  </si>
  <si>
    <t>RB 12</t>
  </si>
  <si>
    <t>RB 10</t>
  </si>
  <si>
    <t>RB 9</t>
  </si>
  <si>
    <t>RB 6</t>
  </si>
  <si>
    <t>SPEC</t>
  </si>
  <si>
    <t>Langth</t>
  </si>
  <si>
    <t>JOB</t>
  </si>
  <si>
    <t>ESTIMATE :</t>
  </si>
  <si>
    <t>REF. DOC</t>
  </si>
  <si>
    <t>Item</t>
  </si>
  <si>
    <t>Description</t>
  </si>
  <si>
    <t>NO. of member</t>
  </si>
  <si>
    <t>Bar shape</t>
  </si>
  <si>
    <t>Bar of use</t>
  </si>
  <si>
    <t>Remain bar to use</t>
  </si>
  <si>
    <t>Actual  weight</t>
  </si>
  <si>
    <t>Number of bar cut</t>
  </si>
  <si>
    <t>Quantity bar</t>
  </si>
  <si>
    <t xml:space="preserve">Quantity </t>
  </si>
  <si>
    <t xml:space="preserve">Per mamber </t>
  </si>
  <si>
    <t xml:space="preserve">Total mamber </t>
  </si>
  <si>
    <t xml:space="preserve">NO. per </t>
  </si>
  <si>
    <t>m.</t>
  </si>
  <si>
    <t>NO.</t>
  </si>
  <si>
    <t>PCS.</t>
  </si>
  <si>
    <t>to use</t>
  </si>
  <si>
    <t>kg.</t>
  </si>
  <si>
    <t>Type</t>
  </si>
  <si>
    <t>PCS</t>
  </si>
  <si>
    <t>x</t>
  </si>
  <si>
    <t>SUM</t>
  </si>
  <si>
    <t>RB 6x10</t>
  </si>
  <si>
    <t>=</t>
  </si>
  <si>
    <t>PSC.</t>
  </si>
  <si>
    <t>RB 9x10</t>
  </si>
  <si>
    <t>RB 6 mm.</t>
  </si>
  <si>
    <t>Kg.</t>
  </si>
  <si>
    <t>RB 10x10</t>
  </si>
  <si>
    <t>RB 12x10</t>
  </si>
  <si>
    <t>RB 9 mm.</t>
  </si>
  <si>
    <t>RB 15x10</t>
  </si>
  <si>
    <t>RB 19x10</t>
  </si>
  <si>
    <t>RB 10 mm.</t>
  </si>
  <si>
    <t>RB 20x10</t>
  </si>
  <si>
    <t>RB 25x10</t>
  </si>
  <si>
    <t>RB 12 mm.</t>
  </si>
  <si>
    <t>DB 10x10</t>
  </si>
  <si>
    <t>DB 10x12</t>
  </si>
  <si>
    <t>RB 15 mm.</t>
  </si>
  <si>
    <t>DB 12x10</t>
  </si>
  <si>
    <t>DB 12x12</t>
  </si>
  <si>
    <t>RB 19 mm.</t>
  </si>
  <si>
    <t>DB 16x10</t>
  </si>
  <si>
    <t>DB 16x12</t>
  </si>
  <si>
    <t>RB 20 mm.</t>
  </si>
  <si>
    <t>DB 20x10</t>
  </si>
  <si>
    <t>DB 20x12</t>
  </si>
  <si>
    <t>RB 25 mm.</t>
  </si>
  <si>
    <t>DB 25x10</t>
  </si>
  <si>
    <t>DB 25x12</t>
  </si>
  <si>
    <t>DB 10 mm.</t>
  </si>
  <si>
    <t>DB 28x10</t>
  </si>
  <si>
    <t>DB 28x12</t>
  </si>
  <si>
    <t>DB 12 mm.</t>
  </si>
  <si>
    <t>DB 32x10</t>
  </si>
  <si>
    <t>DB 32x12</t>
  </si>
  <si>
    <t>DB 16 mm.</t>
  </si>
  <si>
    <t>DB 20 mm.</t>
  </si>
  <si>
    <t>DB 25 mm.</t>
  </si>
  <si>
    <t>DB 28 mm.</t>
  </si>
  <si>
    <t>%</t>
  </si>
  <si>
    <t>DB 32 mm.</t>
  </si>
  <si>
    <t>KG.</t>
  </si>
  <si>
    <t>Total</t>
  </si>
  <si>
    <t>Use</t>
  </si>
  <si>
    <t>% Loss =</t>
  </si>
  <si>
    <t>Weight =</t>
  </si>
  <si>
    <t>SUMMARY OF REBAR</t>
  </si>
  <si>
    <t>REF.DOC.</t>
  </si>
  <si>
    <t>ITEM</t>
  </si>
  <si>
    <t>DESCRIPTION</t>
  </si>
  <si>
    <t>ROUND BAR</t>
  </si>
  <si>
    <t>REFORCEMENT BAR</t>
  </si>
  <si>
    <t>RB6</t>
  </si>
  <si>
    <t>RB9</t>
  </si>
  <si>
    <t>RB12</t>
  </si>
  <si>
    <t>DB10</t>
  </si>
  <si>
    <t>DB12</t>
  </si>
  <si>
    <t>DB16</t>
  </si>
  <si>
    <t>DB20</t>
  </si>
  <si>
    <t>DB25</t>
  </si>
  <si>
    <t>DB28</t>
  </si>
  <si>
    <t>DB32</t>
  </si>
  <si>
    <t>TOTAL</t>
  </si>
  <si>
    <t>WEIGHT / M.</t>
  </si>
  <si>
    <t>TOTAL WEIGHT</t>
  </si>
  <si>
    <t>GRAND TOTAL WEIGHT</t>
  </si>
  <si>
    <t>242 ถนนกรุงธนบุรี  แขวงคลองต้นไทร เขตคลองสาน กรุงเทพฯ 10600</t>
  </si>
  <si>
    <t>242 Krunthonburi Road, Khlong Ton Sai, Khlong Sarn, Bangkok 10600</t>
  </si>
  <si>
    <t>Tel. 0-2860-1250 - 7 Fax : 0-2860-1258 - 9  E-mail : engineering@tiesco.co.th</t>
  </si>
  <si>
    <t>Type Bar</t>
  </si>
  <si>
    <t>TOTAL (m.)</t>
  </si>
  <si>
    <t>SUMMARY OF REMAIN BAR</t>
  </si>
  <si>
    <t>REMARK</t>
  </si>
  <si>
    <t>LOSS</t>
  </si>
  <si>
    <t>TOTAL LOSS</t>
  </si>
  <si>
    <t>SHARE BAR  3 %</t>
  </si>
  <si>
    <t>WEIGHT (KG.)</t>
  </si>
  <si>
    <t>% LOSS</t>
  </si>
  <si>
    <t>1/2</t>
  </si>
  <si>
    <t>2/2</t>
  </si>
  <si>
    <t>Code</t>
  </si>
  <si>
    <t>Code to use</t>
  </si>
  <si>
    <t>STRUCTURE - G</t>
  </si>
  <si>
    <t>Type &amp; Length</t>
  </si>
  <si>
    <t>Length</t>
  </si>
  <si>
    <t>Total Length</t>
  </si>
  <si>
    <t>PAGE</t>
  </si>
  <si>
    <t>BB-001/1</t>
  </si>
  <si>
    <t>BB-001/2</t>
  </si>
  <si>
    <t>BB-002/1</t>
  </si>
  <si>
    <t>BB-002/2</t>
  </si>
  <si>
    <t>MAIN CONTROL BUILDING</t>
  </si>
  <si>
    <t>MF1</t>
  </si>
  <si>
    <t>L=25.60 m. , H=0.90 m.</t>
  </si>
  <si>
    <t>50-DB20@0.20 m.</t>
  </si>
  <si>
    <t>BB-001/3</t>
  </si>
  <si>
    <t>L=30.60 m.</t>
  </si>
  <si>
    <t>140-DB20@0.20 m.</t>
  </si>
  <si>
    <t>BB-002/3</t>
  </si>
  <si>
    <t>BB--002/4</t>
  </si>
  <si>
    <t>MCB-MF1-001</t>
  </si>
  <si>
    <t>MCB-MF1-002</t>
  </si>
  <si>
    <t>L=43.60 m.</t>
  </si>
  <si>
    <t>83-DB20@0.20 m.</t>
  </si>
  <si>
    <t>BB-003/1</t>
  </si>
  <si>
    <t>BB-003/2</t>
  </si>
  <si>
    <t>BB-003/3</t>
  </si>
  <si>
    <t>BB-003/4</t>
  </si>
  <si>
    <t>BB-003/5</t>
  </si>
  <si>
    <t>MCB-MF1-003</t>
  </si>
  <si>
    <t>MCB-MF1-004</t>
  </si>
  <si>
    <t>REV.000</t>
  </si>
  <si>
    <t>L=16.60 m.</t>
  </si>
  <si>
    <t>65-DB20@0.20 m.</t>
  </si>
  <si>
    <t>BT-004/1</t>
  </si>
  <si>
    <t>BT-004/2</t>
  </si>
  <si>
    <t>L=54.60 m.</t>
  </si>
  <si>
    <t>128-DB20@0.20</t>
  </si>
  <si>
    <t>TB-005/1</t>
  </si>
  <si>
    <t>TB-005/2</t>
  </si>
  <si>
    <t>TB-005/3</t>
  </si>
  <si>
    <t>TB-005/4</t>
  </si>
  <si>
    <t>TB-005/5</t>
  </si>
  <si>
    <t>TB-005/6</t>
  </si>
  <si>
    <t>MCB-MF1-005</t>
  </si>
  <si>
    <t>MCB-MF1-006</t>
  </si>
  <si>
    <t>L=44.60 m.</t>
  </si>
  <si>
    <t>25-DB20@0.20 m.</t>
  </si>
  <si>
    <t>BT-006/1</t>
  </si>
  <si>
    <t>BT-006/2</t>
  </si>
  <si>
    <t>BT-006/3</t>
  </si>
  <si>
    <t>BT-006/4</t>
  </si>
  <si>
    <t>BT-006/5</t>
  </si>
  <si>
    <t>MCB-MF1-007</t>
  </si>
  <si>
    <t>MCB-MF1-008</t>
  </si>
  <si>
    <t>BT-007/1</t>
  </si>
  <si>
    <t>BT-007/2</t>
  </si>
  <si>
    <t>128-DB20@0.20 m.</t>
  </si>
  <si>
    <t>BT-008/1</t>
  </si>
  <si>
    <t>BT-008/2</t>
  </si>
  <si>
    <t>BT-008/3</t>
  </si>
  <si>
    <t>BT-008/4</t>
  </si>
  <si>
    <t>BT-008/5</t>
  </si>
  <si>
    <t>BT-008/6</t>
  </si>
  <si>
    <t>MCB-MF1-009</t>
  </si>
  <si>
    <t>MCB-MF1-010</t>
  </si>
  <si>
    <t>BT-009/1</t>
  </si>
  <si>
    <t>BT-009/2</t>
  </si>
  <si>
    <t>BT-009/3</t>
  </si>
  <si>
    <t>BT-009/4</t>
  </si>
  <si>
    <t>BT-009/5</t>
  </si>
  <si>
    <t>MCB-MF1-011</t>
  </si>
  <si>
    <t>MCB-MF1-012</t>
  </si>
  <si>
    <t>MCB-MF1-008.1</t>
  </si>
  <si>
    <t>L = 25.60 m.</t>
  </si>
  <si>
    <t>50 - DB20@0.20</t>
  </si>
  <si>
    <t>TT - 010/1</t>
  </si>
  <si>
    <t>TT - 010/2</t>
  </si>
  <si>
    <t>TT - 010/3</t>
  </si>
  <si>
    <t>L = 30.60 m.</t>
  </si>
  <si>
    <t>140 - DB20@0.20</t>
  </si>
  <si>
    <t>TT - 011/1</t>
  </si>
  <si>
    <t>TT - 011/2</t>
  </si>
  <si>
    <t>TT - 011/3</t>
  </si>
  <si>
    <t>TT - 011/4</t>
  </si>
  <si>
    <t>L = 43.60 m.</t>
  </si>
  <si>
    <t>83 - DB20@0.20</t>
  </si>
  <si>
    <t>TT - 012/1</t>
  </si>
  <si>
    <t>TT - 012/2</t>
  </si>
  <si>
    <t>TT - 012/3</t>
  </si>
  <si>
    <t>TT - 012/4</t>
  </si>
  <si>
    <t>TT - 012/5</t>
  </si>
  <si>
    <t>MCB-MF1-004.1</t>
  </si>
  <si>
    <t>L = 16.60 m.</t>
  </si>
  <si>
    <t>2 - DB20</t>
  </si>
  <si>
    <t>AR - 013</t>
  </si>
  <si>
    <t>AR - 014</t>
  </si>
  <si>
    <t>AR - 015</t>
  </si>
  <si>
    <t>AR - 016</t>
  </si>
  <si>
    <t>AR - 017</t>
  </si>
  <si>
    <t>AR - 018</t>
  </si>
  <si>
    <t>L = 44.60 m.</t>
  </si>
  <si>
    <t>AR - 019</t>
  </si>
  <si>
    <t>AR - 020</t>
  </si>
  <si>
    <t>MCB-MF1-013</t>
  </si>
  <si>
    <t>AR - 021</t>
  </si>
  <si>
    <t>AR - 022</t>
  </si>
  <si>
    <t>L = 5.00 m.</t>
  </si>
  <si>
    <t>AR - 023</t>
  </si>
  <si>
    <t>L = 10.00 m.</t>
  </si>
  <si>
    <t>AR - 024</t>
  </si>
  <si>
    <t>AR - 025</t>
  </si>
  <si>
    <t>AR - 026</t>
  </si>
  <si>
    <t>L = 38.00 m.</t>
  </si>
  <si>
    <t>AR - 027</t>
  </si>
  <si>
    <t>AR - 028</t>
  </si>
  <si>
    <t>AR - 029</t>
  </si>
  <si>
    <t>AR - 030</t>
  </si>
  <si>
    <t>L = 13.00 m.</t>
  </si>
  <si>
    <t>AR - 031</t>
  </si>
  <si>
    <t>DB20@1.00#</t>
  </si>
  <si>
    <t>AR - 032</t>
  </si>
  <si>
    <t>MCB-MF1-014</t>
  </si>
  <si>
    <t>MCB-MF1-002.1</t>
  </si>
  <si>
    <t>MCB-MF1-006.1</t>
  </si>
  <si>
    <t>MCB-MF1-010.1</t>
  </si>
  <si>
    <t>MCB-MF1-012.1</t>
  </si>
  <si>
    <t>FOOTING MF1</t>
  </si>
  <si>
    <t>1/11</t>
  </si>
  <si>
    <t>2/11</t>
  </si>
  <si>
    <t>3/11</t>
  </si>
  <si>
    <t>4/11</t>
  </si>
  <si>
    <t>5/11</t>
  </si>
  <si>
    <t>6/11</t>
  </si>
  <si>
    <t>7/11</t>
  </si>
  <si>
    <t>8/11</t>
  </si>
  <si>
    <t>9/11</t>
  </si>
  <si>
    <t>10/11</t>
  </si>
  <si>
    <t>11/11</t>
  </si>
  <si>
    <t>REV.</t>
  </si>
  <si>
    <t>REF. NO DWG.</t>
  </si>
  <si>
    <t>DISCRIPOTION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</si>
</sst>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#,##0.00_-;\-#,##0.00_-;_-&quot;-&quot;??_-;_-@_-"/>
    <numFmt numFmtId="181" formatCode="_-* #,##0.000_-;\-* #,##0.000_-;_-* &quot;-&quot;???_-;_-@_-"/>
    <numFmt numFmtId="182" formatCode="#,##0_ ;\-#,##0\ "/>
    <numFmt numFmtId="183" formatCode="#,##0.00_ ;\-#,##0.00\ "/>
    <numFmt numFmtId="184" formatCode="[$-41E]d\ mmmm\ yyyy"/>
    <numFmt numFmtId="185" formatCode="[$-1010000]d/m/yy;@"/>
    <numFmt numFmtId="186" formatCode="[$-1070000]d/mm/yyyy;@"/>
    <numFmt numFmtId="187" formatCode="_-* #,##0_-;\-* #,##0_-;_-* &quot;-&quot;??_-;_-@_-"/>
    <numFmt numFmtId="188" formatCode="0.000"/>
    <numFmt numFmtId="189" formatCode="#,##0.000"/>
    <numFmt numFmtId="190" formatCode="[$-1070000]d/m/yy;@"/>
    <numFmt numFmtId="191" formatCode="0_ ;\-0\ "/>
    <numFmt numFmtId="192" formatCode="0.0"/>
  </numFmts>
  <fonts count="64">
    <font>
      <sz val="14"/>
      <name val="Cordia New"/>
      <family val="0"/>
    </font>
    <font>
      <sz val="14"/>
      <name val="AngsanaUPC"/>
      <family val="1"/>
    </font>
    <font>
      <b/>
      <sz val="12"/>
      <name val="Arial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2"/>
      <name val="นูลมรผ"/>
      <family val="0"/>
    </font>
    <font>
      <b/>
      <sz val="14"/>
      <name val="EucrosiaUPC"/>
      <family val="1"/>
    </font>
    <font>
      <b/>
      <sz val="28"/>
      <name val="BrowalliaUPC"/>
      <family val="2"/>
    </font>
    <font>
      <sz val="14"/>
      <name val="BrowalliaUPC"/>
      <family val="2"/>
    </font>
    <font>
      <b/>
      <sz val="14"/>
      <name val="BrowalliaUPC"/>
      <family val="2"/>
    </font>
    <font>
      <b/>
      <sz val="14"/>
      <name val="Cordia New"/>
      <family val="2"/>
    </font>
    <font>
      <i/>
      <sz val="14"/>
      <name val="BrowalliaUPC"/>
      <family val="2"/>
    </font>
    <font>
      <b/>
      <sz val="13"/>
      <name val="BrowalliaUPC"/>
      <family val="2"/>
    </font>
    <font>
      <sz val="13"/>
      <name val="BrowalliaUPC"/>
      <family val="2"/>
    </font>
    <font>
      <b/>
      <sz val="28"/>
      <name val="AngsanaUPC"/>
      <family val="1"/>
    </font>
    <font>
      <sz val="28"/>
      <name val="AngsanaUPC"/>
      <family val="1"/>
    </font>
    <font>
      <b/>
      <sz val="16"/>
      <name val="AngsanaUPC"/>
      <family val="1"/>
    </font>
    <font>
      <b/>
      <sz val="16"/>
      <name val="Angsana New"/>
      <family val="1"/>
    </font>
    <font>
      <sz val="16"/>
      <name val="AngsanaUPC"/>
      <family val="1"/>
    </font>
    <font>
      <sz val="14"/>
      <name val="EucrosiaUPC"/>
      <family val="1"/>
    </font>
    <font>
      <sz val="16"/>
      <color indexed="10"/>
      <name val="AngsanaUPC"/>
      <family val="1"/>
    </font>
    <font>
      <sz val="16"/>
      <color indexed="12"/>
      <name val="AngsanaUPC"/>
      <family val="1"/>
    </font>
    <font>
      <sz val="12"/>
      <name val="Angsana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BrowalliaUPC"/>
      <family val="2"/>
    </font>
    <font>
      <b/>
      <sz val="16"/>
      <color indexed="10"/>
      <name val="AngsanaUPC"/>
      <family val="1"/>
    </font>
    <font>
      <sz val="13"/>
      <color indexed="56"/>
      <name val="Browall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BrowalliaUPC"/>
      <family val="2"/>
    </font>
    <font>
      <b/>
      <sz val="16"/>
      <color rgb="FFFF0000"/>
      <name val="AngsanaUPC"/>
      <family val="1"/>
    </font>
    <font>
      <sz val="16"/>
      <color rgb="FFFF0000"/>
      <name val="AngsanaUPC"/>
      <family val="1"/>
    </font>
    <font>
      <sz val="13"/>
      <color rgb="FF002060"/>
      <name val="BrowalliaUP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tted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 diagonalUp="1">
      <left/>
      <right/>
      <top/>
      <bottom/>
      <diagonal style="thin"/>
    </border>
    <border diagonalDown="1">
      <left/>
      <right/>
      <top/>
      <bottom/>
      <diagonal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1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3" applyNumberFormat="0" applyAlignment="0" applyProtection="0"/>
    <xf numFmtId="0" fontId="2" fillId="0" borderId="4">
      <alignment horizontal="left" vertical="center"/>
      <protection/>
    </xf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8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56" fillId="27" borderId="10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5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>
      <alignment/>
      <protection/>
    </xf>
  </cellStyleXfs>
  <cellXfs count="636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33" borderId="0" xfId="0" applyFill="1" applyAlignment="1" applyProtection="1">
      <alignment horizontal="center"/>
      <protection locked="0"/>
    </xf>
    <xf numFmtId="0" fontId="0" fillId="34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>
      <alignment/>
    </xf>
    <xf numFmtId="0" fontId="10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0" fillId="35" borderId="13" xfId="0" applyFill="1" applyBorder="1" applyAlignment="1" applyProtection="1">
      <alignment horizontal="center"/>
      <protection locked="0"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Alignment="1">
      <alignment horizontal="right"/>
    </xf>
    <xf numFmtId="0" fontId="0" fillId="35" borderId="15" xfId="0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2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3" fillId="0" borderId="23" xfId="0" applyFont="1" applyBorder="1" applyAlignment="1">
      <alignment/>
    </xf>
    <xf numFmtId="0" fontId="8" fillId="0" borderId="2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2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22" xfId="0" applyFont="1" applyBorder="1" applyAlignment="1">
      <alignment/>
    </xf>
    <xf numFmtId="2" fontId="0" fillId="0" borderId="0" xfId="0" applyNumberFormat="1" applyFont="1" applyBorder="1" applyAlignment="1">
      <alignment horizontal="center" textRotation="90"/>
    </xf>
    <xf numFmtId="0" fontId="13" fillId="0" borderId="16" xfId="0" applyFont="1" applyBorder="1" applyAlignment="1">
      <alignment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43" fontId="12" fillId="0" borderId="18" xfId="45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43" fontId="8" fillId="0" borderId="12" xfId="45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187" fontId="8" fillId="0" borderId="12" xfId="45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12" xfId="0" applyFont="1" applyBorder="1" applyAlignment="1">
      <alignment/>
    </xf>
    <xf numFmtId="43" fontId="10" fillId="0" borderId="12" xfId="0" applyNumberFormat="1" applyFont="1" applyBorder="1" applyAlignment="1">
      <alignment/>
    </xf>
    <xf numFmtId="0" fontId="8" fillId="0" borderId="14" xfId="0" applyFont="1" applyBorder="1" applyAlignment="1">
      <alignment horizontal="left"/>
    </xf>
    <xf numFmtId="0" fontId="13" fillId="0" borderId="3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60" fillId="0" borderId="31" xfId="0" applyFont="1" applyBorder="1" applyAlignment="1">
      <alignment horizontal="center" vertical="center"/>
    </xf>
    <xf numFmtId="0" fontId="60" fillId="0" borderId="31" xfId="45" applyNumberFormat="1" applyFont="1" applyBorder="1" applyAlignment="1">
      <alignment horizontal="center" vertical="center"/>
    </xf>
    <xf numFmtId="0" fontId="60" fillId="0" borderId="33" xfId="45" applyNumberFormat="1" applyFont="1" applyBorder="1" applyAlignment="1">
      <alignment horizontal="center" vertical="center"/>
    </xf>
    <xf numFmtId="0" fontId="60" fillId="0" borderId="32" xfId="45" applyNumberFormat="1" applyFont="1" applyBorder="1" applyAlignment="1">
      <alignment horizontal="center" vertical="center"/>
    </xf>
    <xf numFmtId="2" fontId="13" fillId="0" borderId="31" xfId="0" applyNumberFormat="1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43" fontId="60" fillId="0" borderId="32" xfId="45" applyFont="1" applyBorder="1" applyAlignment="1">
      <alignment horizontal="center" vertical="center"/>
    </xf>
    <xf numFmtId="43" fontId="60" fillId="0" borderId="31" xfId="45" applyFont="1" applyBorder="1" applyAlignment="1">
      <alignment horizontal="center" vertical="center"/>
    </xf>
    <xf numFmtId="43" fontId="60" fillId="0" borderId="33" xfId="45" applyFont="1" applyBorder="1" applyAlignment="1">
      <alignment horizontal="center" vertical="center"/>
    </xf>
    <xf numFmtId="43" fontId="60" fillId="0" borderId="18" xfId="45" applyFont="1" applyBorder="1" applyAlignment="1">
      <alignment horizontal="center" vertical="center"/>
    </xf>
    <xf numFmtId="43" fontId="8" fillId="0" borderId="14" xfId="43" applyFont="1" applyBorder="1" applyAlignment="1">
      <alignment horizontal="center"/>
    </xf>
    <xf numFmtId="43" fontId="8" fillId="0" borderId="12" xfId="43" applyFont="1" applyBorder="1" applyAlignment="1">
      <alignment horizontal="center"/>
    </xf>
    <xf numFmtId="43" fontId="8" fillId="0" borderId="14" xfId="43" applyFont="1" applyBorder="1" applyAlignment="1">
      <alignment/>
    </xf>
    <xf numFmtId="43" fontId="8" fillId="0" borderId="34" xfId="43" applyFont="1" applyBorder="1" applyAlignment="1">
      <alignment horizontal="center"/>
    </xf>
    <xf numFmtId="0" fontId="60" fillId="0" borderId="26" xfId="45" applyNumberFormat="1" applyFont="1" applyBorder="1" applyAlignment="1">
      <alignment vertical="center"/>
    </xf>
    <xf numFmtId="0" fontId="60" fillId="0" borderId="21" xfId="45" applyNumberFormat="1" applyFont="1" applyBorder="1" applyAlignment="1">
      <alignment vertical="center"/>
    </xf>
    <xf numFmtId="0" fontId="60" fillId="0" borderId="24" xfId="45" applyNumberFormat="1" applyFont="1" applyBorder="1" applyAlignment="1">
      <alignment vertical="center"/>
    </xf>
    <xf numFmtId="0" fontId="60" fillId="0" borderId="28" xfId="45" applyNumberFormat="1" applyFont="1" applyBorder="1" applyAlignment="1">
      <alignment vertical="center"/>
    </xf>
    <xf numFmtId="43" fontId="8" fillId="0" borderId="14" xfId="0" applyNumberFormat="1" applyFont="1" applyBorder="1" applyAlignment="1">
      <alignment/>
    </xf>
    <xf numFmtId="43" fontId="8" fillId="0" borderId="12" xfId="43" applyFont="1" applyBorder="1" applyAlignment="1">
      <alignment/>
    </xf>
    <xf numFmtId="0" fontId="60" fillId="0" borderId="31" xfId="45" applyNumberFormat="1" applyFont="1" applyBorder="1" applyAlignment="1">
      <alignment horizontal="center" vertical="center"/>
    </xf>
    <xf numFmtId="0" fontId="60" fillId="0" borderId="33" xfId="45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left"/>
    </xf>
    <xf numFmtId="2" fontId="13" fillId="0" borderId="32" xfId="0" applyNumberFormat="1" applyFont="1" applyBorder="1" applyAlignment="1">
      <alignment horizontal="center" vertical="center"/>
    </xf>
    <xf numFmtId="2" fontId="13" fillId="0" borderId="33" xfId="0" applyNumberFormat="1" applyFont="1" applyBorder="1" applyAlignment="1">
      <alignment horizontal="center" vertical="center"/>
    </xf>
    <xf numFmtId="2" fontId="13" fillId="0" borderId="18" xfId="0" applyNumberFormat="1" applyFont="1" applyBorder="1" applyAlignment="1">
      <alignment horizontal="center" vertical="center"/>
    </xf>
    <xf numFmtId="189" fontId="13" fillId="0" borderId="31" xfId="0" applyNumberFormat="1" applyFont="1" applyBorder="1" applyAlignment="1">
      <alignment horizontal="center" vertical="center"/>
    </xf>
    <xf numFmtId="0" fontId="15" fillId="0" borderId="0" xfId="64" applyFont="1">
      <alignment/>
      <protection/>
    </xf>
    <xf numFmtId="0" fontId="16" fillId="0" borderId="0" xfId="64" applyFont="1" applyAlignment="1">
      <alignment/>
      <protection/>
    </xf>
    <xf numFmtId="0" fontId="18" fillId="0" borderId="0" xfId="64" applyFont="1" applyAlignment="1">
      <alignment horizontal="center"/>
      <protection/>
    </xf>
    <xf numFmtId="0" fontId="18" fillId="0" borderId="0" xfId="64" applyFont="1" applyBorder="1" applyAlignment="1">
      <alignment horizontal="center"/>
      <protection/>
    </xf>
    <xf numFmtId="0" fontId="16" fillId="0" borderId="0" xfId="64" applyFont="1" applyAlignment="1">
      <alignment horizontal="center"/>
      <protection/>
    </xf>
    <xf numFmtId="0" fontId="16" fillId="0" borderId="0" xfId="64" applyFont="1" applyAlignment="1">
      <alignment horizontal="right"/>
      <protection/>
    </xf>
    <xf numFmtId="0" fontId="18" fillId="0" borderId="0" xfId="64" applyFont="1">
      <alignment/>
      <protection/>
    </xf>
    <xf numFmtId="0" fontId="18" fillId="0" borderId="35" xfId="64" applyFont="1" applyBorder="1" applyAlignment="1">
      <alignment horizontal="center"/>
      <protection/>
    </xf>
    <xf numFmtId="0" fontId="16" fillId="0" borderId="35" xfId="64" applyFont="1" applyBorder="1">
      <alignment/>
      <protection/>
    </xf>
    <xf numFmtId="0" fontId="18" fillId="0" borderId="0" xfId="64" applyFont="1" applyAlignment="1">
      <alignment/>
      <protection/>
    </xf>
    <xf numFmtId="0" fontId="16" fillId="0" borderId="36" xfId="64" applyFont="1" applyBorder="1" applyAlignment="1">
      <alignment horizontal="center" vertical="center"/>
      <protection/>
    </xf>
    <xf numFmtId="0" fontId="16" fillId="0" borderId="0" xfId="64" applyFont="1" applyAlignment="1">
      <alignment horizontal="center" vertical="center"/>
      <protection/>
    </xf>
    <xf numFmtId="0" fontId="16" fillId="0" borderId="31" xfId="64" applyFont="1" applyBorder="1" applyAlignment="1">
      <alignment horizontal="center" vertical="center"/>
      <protection/>
    </xf>
    <xf numFmtId="0" fontId="16" fillId="0" borderId="37" xfId="64" applyFont="1" applyBorder="1" applyAlignment="1">
      <alignment horizontal="center" vertical="center"/>
      <protection/>
    </xf>
    <xf numFmtId="191" fontId="16" fillId="0" borderId="17" xfId="64" applyNumberFormat="1" applyFont="1" applyBorder="1" applyAlignment="1">
      <alignment horizontal="center" vertical="center"/>
      <protection/>
    </xf>
    <xf numFmtId="0" fontId="18" fillId="0" borderId="38" xfId="64" applyFont="1" applyBorder="1" applyAlignment="1" quotePrefix="1">
      <alignment horizontal="center"/>
      <protection/>
    </xf>
    <xf numFmtId="0" fontId="18" fillId="0" borderId="39" xfId="64" applyFont="1" applyBorder="1" applyAlignment="1">
      <alignment horizontal="center"/>
      <protection/>
    </xf>
    <xf numFmtId="0" fontId="18" fillId="0" borderId="40" xfId="64" applyFont="1" applyBorder="1" applyAlignment="1">
      <alignment horizontal="center"/>
      <protection/>
    </xf>
    <xf numFmtId="41" fontId="18" fillId="0" borderId="38" xfId="64" applyNumberFormat="1" applyFont="1" applyBorder="1" applyAlignment="1">
      <alignment horizontal="center"/>
      <protection/>
    </xf>
    <xf numFmtId="0" fontId="18" fillId="0" borderId="41" xfId="64" applyFont="1" applyBorder="1" applyAlignment="1" quotePrefix="1">
      <alignment horizontal="center"/>
      <protection/>
    </xf>
    <xf numFmtId="0" fontId="18" fillId="0" borderId="42" xfId="64" applyFont="1" applyBorder="1" applyAlignment="1">
      <alignment horizontal="center"/>
      <protection/>
    </xf>
    <xf numFmtId="41" fontId="18" fillId="0" borderId="41" xfId="64" applyNumberFormat="1" applyFont="1" applyBorder="1" applyAlignment="1">
      <alignment horizontal="center"/>
      <protection/>
    </xf>
    <xf numFmtId="0" fontId="18" fillId="0" borderId="17" xfId="64" applyFont="1" applyBorder="1" applyAlignment="1">
      <alignment horizontal="center"/>
      <protection/>
    </xf>
    <xf numFmtId="41" fontId="18" fillId="0" borderId="17" xfId="64" applyNumberFormat="1" applyFont="1" applyBorder="1" applyAlignment="1">
      <alignment horizontal="center"/>
      <protection/>
    </xf>
    <xf numFmtId="0" fontId="20" fillId="0" borderId="17" xfId="64" applyFont="1" applyBorder="1" applyAlignment="1">
      <alignment horizontal="center"/>
      <protection/>
    </xf>
    <xf numFmtId="43" fontId="20" fillId="0" borderId="17" xfId="64" applyNumberFormat="1" applyFont="1" applyBorder="1" applyAlignment="1">
      <alignment horizontal="center"/>
      <protection/>
    </xf>
    <xf numFmtId="0" fontId="20" fillId="0" borderId="0" xfId="64" applyFont="1">
      <alignment/>
      <protection/>
    </xf>
    <xf numFmtId="0" fontId="21" fillId="0" borderId="17" xfId="64" applyFont="1" applyBorder="1" applyAlignment="1">
      <alignment horizontal="center"/>
      <protection/>
    </xf>
    <xf numFmtId="43" fontId="21" fillId="0" borderId="17" xfId="64" applyNumberFormat="1" applyFont="1" applyBorder="1" applyAlignment="1">
      <alignment horizontal="center"/>
      <protection/>
    </xf>
    <xf numFmtId="0" fontId="21" fillId="0" borderId="0" xfId="64" applyFont="1">
      <alignment/>
      <protection/>
    </xf>
    <xf numFmtId="0" fontId="16" fillId="0" borderId="37" xfId="64" applyFont="1" applyBorder="1" applyAlignment="1">
      <alignment horizontal="center"/>
      <protection/>
    </xf>
    <xf numFmtId="0" fontId="16" fillId="0" borderId="0" xfId="64" applyFont="1">
      <alignment/>
      <protection/>
    </xf>
    <xf numFmtId="0" fontId="18" fillId="0" borderId="43" xfId="64" applyFont="1" applyBorder="1" applyAlignment="1">
      <alignment horizontal="center"/>
      <protection/>
    </xf>
    <xf numFmtId="0" fontId="18" fillId="0" borderId="0" xfId="64" applyFont="1" applyBorder="1">
      <alignment/>
      <protection/>
    </xf>
    <xf numFmtId="0" fontId="22" fillId="0" borderId="0" xfId="64" applyFont="1" applyAlignment="1">
      <alignment horizontal="center"/>
      <protection/>
    </xf>
    <xf numFmtId="0" fontId="22" fillId="0" borderId="0" xfId="64" applyFont="1">
      <alignment/>
      <protection/>
    </xf>
    <xf numFmtId="2" fontId="18" fillId="0" borderId="44" xfId="64" applyNumberFormat="1" applyFont="1" applyBorder="1" applyAlignment="1">
      <alignment horizontal="center"/>
      <protection/>
    </xf>
    <xf numFmtId="43" fontId="17" fillId="0" borderId="0" xfId="47" applyFont="1" applyBorder="1" applyAlignment="1">
      <alignment horizontal="center"/>
    </xf>
    <xf numFmtId="0" fontId="16" fillId="0" borderId="35" xfId="64" applyFont="1" applyBorder="1" applyAlignment="1">
      <alignment horizontal="center"/>
      <protection/>
    </xf>
    <xf numFmtId="2" fontId="18" fillId="0" borderId="45" xfId="64" applyNumberFormat="1" applyFont="1" applyBorder="1" applyAlignment="1">
      <alignment horizontal="center"/>
      <protection/>
    </xf>
    <xf numFmtId="0" fontId="19" fillId="0" borderId="35" xfId="64" applyFont="1" applyBorder="1" applyAlignment="1">
      <alignment horizontal="center"/>
      <protection/>
    </xf>
    <xf numFmtId="0" fontId="19" fillId="0" borderId="35" xfId="64" applyFont="1" applyBorder="1">
      <alignment/>
      <protection/>
    </xf>
    <xf numFmtId="0" fontId="12" fillId="0" borderId="4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8" fillId="0" borderId="0" xfId="0" applyNumberFormat="1" applyFont="1" applyAlignment="1">
      <alignment/>
    </xf>
    <xf numFmtId="43" fontId="18" fillId="0" borderId="41" xfId="43" applyFont="1" applyBorder="1" applyAlignment="1">
      <alignment horizontal="center"/>
    </xf>
    <xf numFmtId="43" fontId="18" fillId="0" borderId="47" xfId="43" applyFont="1" applyBorder="1" applyAlignment="1">
      <alignment horizontal="center"/>
    </xf>
    <xf numFmtId="43" fontId="17" fillId="0" borderId="40" xfId="47" applyFont="1" applyBorder="1" applyAlignment="1">
      <alignment/>
    </xf>
    <xf numFmtId="0" fontId="18" fillId="0" borderId="48" xfId="64" applyFont="1" applyBorder="1" applyAlignment="1">
      <alignment horizontal="center"/>
      <protection/>
    </xf>
    <xf numFmtId="2" fontId="18" fillId="0" borderId="41" xfId="64" applyNumberFormat="1" applyFont="1" applyBorder="1" applyAlignment="1">
      <alignment horizontal="center"/>
      <protection/>
    </xf>
    <xf numFmtId="0" fontId="18" fillId="0" borderId="0" xfId="64" applyFont="1" applyBorder="1" applyAlignment="1">
      <alignment/>
      <protection/>
    </xf>
    <xf numFmtId="0" fontId="19" fillId="0" borderId="35" xfId="64" applyFont="1" applyBorder="1" applyAlignment="1">
      <alignment horizontal="left"/>
      <protection/>
    </xf>
    <xf numFmtId="0" fontId="16" fillId="0" borderId="40" xfId="64" applyFont="1" applyBorder="1" applyAlignment="1">
      <alignment horizontal="left"/>
      <protection/>
    </xf>
    <xf numFmtId="43" fontId="17" fillId="0" borderId="40" xfId="47" applyFont="1" applyBorder="1" applyAlignment="1">
      <alignment horizontal="left"/>
    </xf>
    <xf numFmtId="0" fontId="16" fillId="0" borderId="49" xfId="64" applyFont="1" applyBorder="1" applyAlignment="1">
      <alignment horizontal="center"/>
      <protection/>
    </xf>
    <xf numFmtId="0" fontId="16" fillId="0" borderId="50" xfId="64" applyFont="1" applyBorder="1" applyAlignment="1">
      <alignment horizontal="center"/>
      <protection/>
    </xf>
    <xf numFmtId="0" fontId="16" fillId="0" borderId="49" xfId="64" applyFont="1" applyBorder="1" applyAlignment="1">
      <alignment horizontal="centerContinuous"/>
      <protection/>
    </xf>
    <xf numFmtId="0" fontId="21" fillId="0" borderId="46" xfId="64" applyFont="1" applyBorder="1" applyAlignment="1">
      <alignment horizontal="center"/>
      <protection/>
    </xf>
    <xf numFmtId="43" fontId="21" fillId="0" borderId="46" xfId="64" applyNumberFormat="1" applyFont="1" applyBorder="1" applyAlignment="1">
      <alignment horizontal="center"/>
      <protection/>
    </xf>
    <xf numFmtId="41" fontId="18" fillId="0" borderId="37" xfId="64" applyNumberFormat="1" applyFont="1" applyBorder="1" applyAlignment="1">
      <alignment horizontal="center"/>
      <protection/>
    </xf>
    <xf numFmtId="43" fontId="20" fillId="0" borderId="37" xfId="64" applyNumberFormat="1" applyFont="1" applyBorder="1" applyAlignment="1">
      <alignment horizontal="center"/>
      <protection/>
    </xf>
    <xf numFmtId="0" fontId="14" fillId="0" borderId="0" xfId="64" applyFont="1" applyBorder="1" applyAlignment="1">
      <alignment/>
      <protection/>
    </xf>
    <xf numFmtId="43" fontId="18" fillId="0" borderId="37" xfId="43" applyFont="1" applyBorder="1" applyAlignment="1">
      <alignment horizontal="center"/>
    </xf>
    <xf numFmtId="0" fontId="18" fillId="0" borderId="51" xfId="64" applyFont="1" applyBorder="1">
      <alignment/>
      <protection/>
    </xf>
    <xf numFmtId="0" fontId="18" fillId="0" borderId="52" xfId="64" applyFont="1" applyBorder="1">
      <alignment/>
      <protection/>
    </xf>
    <xf numFmtId="0" fontId="18" fillId="0" borderId="36" xfId="64" applyFont="1" applyBorder="1">
      <alignment/>
      <protection/>
    </xf>
    <xf numFmtId="0" fontId="20" fillId="0" borderId="36" xfId="64" applyFont="1" applyBorder="1">
      <alignment/>
      <protection/>
    </xf>
    <xf numFmtId="0" fontId="21" fillId="0" borderId="36" xfId="64" applyFont="1" applyBorder="1">
      <alignment/>
      <protection/>
    </xf>
    <xf numFmtId="0" fontId="16" fillId="0" borderId="53" xfId="64" applyFont="1" applyBorder="1">
      <alignment/>
      <protection/>
    </xf>
    <xf numFmtId="16" fontId="18" fillId="0" borderId="0" xfId="64" applyNumberFormat="1" applyFont="1" applyBorder="1" applyAlignment="1" quotePrefix="1">
      <alignment/>
      <protection/>
    </xf>
    <xf numFmtId="190" fontId="18" fillId="0" borderId="0" xfId="64" applyNumberFormat="1" applyFont="1" applyBorder="1" applyAlignment="1">
      <alignment/>
      <protection/>
    </xf>
    <xf numFmtId="43" fontId="18" fillId="0" borderId="54" xfId="43" applyFont="1" applyBorder="1" applyAlignment="1">
      <alignment/>
    </xf>
    <xf numFmtId="43" fontId="18" fillId="0" borderId="55" xfId="43" applyFont="1" applyBorder="1" applyAlignment="1">
      <alignment/>
    </xf>
    <xf numFmtId="0" fontId="16" fillId="0" borderId="50" xfId="64" applyFont="1" applyBorder="1" applyAlignment="1">
      <alignment horizontal="left"/>
      <protection/>
    </xf>
    <xf numFmtId="43" fontId="16" fillId="0" borderId="37" xfId="64" applyNumberFormat="1" applyFont="1" applyBorder="1" applyAlignment="1">
      <alignment horizontal="center"/>
      <protection/>
    </xf>
    <xf numFmtId="0" fontId="16" fillId="0" borderId="36" xfId="64" applyFont="1" applyBorder="1">
      <alignment/>
      <protection/>
    </xf>
    <xf numFmtId="0" fontId="18" fillId="0" borderId="56" xfId="64" applyFont="1" applyBorder="1">
      <alignment/>
      <protection/>
    </xf>
    <xf numFmtId="0" fontId="18" fillId="0" borderId="57" xfId="64" applyFont="1" applyBorder="1" applyAlignment="1">
      <alignment horizontal="center"/>
      <protection/>
    </xf>
    <xf numFmtId="0" fontId="18" fillId="0" borderId="57" xfId="64" applyFont="1" applyBorder="1">
      <alignment/>
      <protection/>
    </xf>
    <xf numFmtId="43" fontId="18" fillId="0" borderId="0" xfId="64" applyNumberFormat="1" applyFont="1">
      <alignment/>
      <protection/>
    </xf>
    <xf numFmtId="43" fontId="16" fillId="0" borderId="58" xfId="64" applyNumberFormat="1" applyFont="1" applyBorder="1" applyAlignment="1">
      <alignment horizontal="center"/>
      <protection/>
    </xf>
    <xf numFmtId="0" fontId="18" fillId="0" borderId="59" xfId="64" applyFont="1" applyBorder="1">
      <alignment/>
      <protection/>
    </xf>
    <xf numFmtId="0" fontId="16" fillId="0" borderId="57" xfId="64" applyFont="1" applyBorder="1" applyAlignment="1">
      <alignment/>
      <protection/>
    </xf>
    <xf numFmtId="0" fontId="16" fillId="0" borderId="60" xfId="64" applyFont="1" applyBorder="1" applyAlignment="1">
      <alignment horizontal="centerContinuous"/>
      <protection/>
    </xf>
    <xf numFmtId="0" fontId="18" fillId="0" borderId="44" xfId="64" applyFont="1" applyBorder="1" applyAlignment="1">
      <alignment horizontal="center"/>
      <protection/>
    </xf>
    <xf numFmtId="0" fontId="16" fillId="0" borderId="46" xfId="64" applyFont="1" applyBorder="1" applyAlignment="1">
      <alignment horizontal="center" vertical="center"/>
      <protection/>
    </xf>
    <xf numFmtId="0" fontId="13" fillId="0" borderId="31" xfId="0" applyNumberFormat="1" applyFont="1" applyBorder="1" applyAlignment="1">
      <alignment horizontal="center" vertical="center"/>
    </xf>
    <xf numFmtId="43" fontId="18" fillId="0" borderId="61" xfId="43" applyFont="1" applyBorder="1" applyAlignment="1">
      <alignment horizontal="center"/>
    </xf>
    <xf numFmtId="0" fontId="60" fillId="0" borderId="31" xfId="45" applyNumberFormat="1" applyFont="1" applyBorder="1" applyAlignment="1">
      <alignment horizontal="center" vertical="center"/>
    </xf>
    <xf numFmtId="0" fontId="60" fillId="0" borderId="33" xfId="45" applyNumberFormat="1" applyFont="1" applyBorder="1" applyAlignment="1">
      <alignment horizontal="center" vertical="center"/>
    </xf>
    <xf numFmtId="0" fontId="60" fillId="0" borderId="32" xfId="45" applyNumberFormat="1" applyFont="1" applyBorder="1" applyAlignment="1">
      <alignment horizontal="center" vertical="center"/>
    </xf>
    <xf numFmtId="0" fontId="60" fillId="0" borderId="31" xfId="45" applyNumberFormat="1" applyFont="1" applyBorder="1" applyAlignment="1">
      <alignment horizontal="center" vertical="center"/>
    </xf>
    <xf numFmtId="43" fontId="13" fillId="0" borderId="31" xfId="0" applyNumberFormat="1" applyFont="1" applyBorder="1" applyAlignment="1">
      <alignment horizontal="center" vertical="center"/>
    </xf>
    <xf numFmtId="0" fontId="60" fillId="0" borderId="33" xfId="45" applyNumberFormat="1" applyFont="1" applyBorder="1" applyAlignment="1">
      <alignment horizontal="center" vertical="center"/>
    </xf>
    <xf numFmtId="43" fontId="8" fillId="0" borderId="12" xfId="0" applyNumberFormat="1" applyFont="1" applyBorder="1" applyAlignment="1">
      <alignment/>
    </xf>
    <xf numFmtId="188" fontId="7" fillId="0" borderId="0" xfId="0" applyNumberFormat="1" applyFont="1" applyAlignment="1">
      <alignment vertical="center"/>
    </xf>
    <xf numFmtId="188" fontId="8" fillId="0" borderId="0" xfId="0" applyNumberFormat="1" applyFont="1" applyAlignment="1">
      <alignment/>
    </xf>
    <xf numFmtId="188" fontId="12" fillId="0" borderId="18" xfId="0" applyNumberFormat="1" applyFont="1" applyBorder="1" applyAlignment="1">
      <alignment horizontal="center" vertical="center"/>
    </xf>
    <xf numFmtId="188" fontId="13" fillId="0" borderId="32" xfId="0" applyNumberFormat="1" applyFont="1" applyBorder="1" applyAlignment="1">
      <alignment horizontal="center" vertical="center"/>
    </xf>
    <xf numFmtId="188" fontId="13" fillId="0" borderId="31" xfId="0" applyNumberFormat="1" applyFont="1" applyBorder="1" applyAlignment="1">
      <alignment horizontal="center" vertical="center"/>
    </xf>
    <xf numFmtId="188" fontId="13" fillId="0" borderId="33" xfId="0" applyNumberFormat="1" applyFont="1" applyBorder="1" applyAlignment="1">
      <alignment horizontal="center" vertical="center"/>
    </xf>
    <xf numFmtId="188" fontId="13" fillId="0" borderId="18" xfId="0" applyNumberFormat="1" applyFont="1" applyBorder="1" applyAlignment="1">
      <alignment horizontal="center" vertical="center"/>
    </xf>
    <xf numFmtId="188" fontId="12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2" fontId="0" fillId="0" borderId="21" xfId="0" applyNumberFormat="1" applyFont="1" applyBorder="1" applyAlignment="1">
      <alignment vertical="center"/>
    </xf>
    <xf numFmtId="2" fontId="0" fillId="0" borderId="22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textRotation="90"/>
    </xf>
    <xf numFmtId="188" fontId="17" fillId="0" borderId="0" xfId="47" applyNumberFormat="1" applyFont="1" applyBorder="1" applyAlignment="1">
      <alignment horizontal="center"/>
    </xf>
    <xf numFmtId="188" fontId="19" fillId="0" borderId="35" xfId="64" applyNumberFormat="1" applyFont="1" applyBorder="1" applyAlignment="1">
      <alignment horizontal="center"/>
      <protection/>
    </xf>
    <xf numFmtId="188" fontId="16" fillId="0" borderId="35" xfId="64" applyNumberFormat="1" applyFont="1" applyBorder="1" applyAlignment="1">
      <alignment horizontal="center"/>
      <protection/>
    </xf>
    <xf numFmtId="188" fontId="18" fillId="0" borderId="0" xfId="64" applyNumberFormat="1" applyFont="1" applyAlignment="1">
      <alignment horizontal="center"/>
      <protection/>
    </xf>
    <xf numFmtId="188" fontId="16" fillId="0" borderId="62" xfId="64" applyNumberFormat="1" applyFont="1" applyBorder="1" applyAlignment="1">
      <alignment horizontal="center" vertical="center"/>
      <protection/>
    </xf>
    <xf numFmtId="188" fontId="18" fillId="0" borderId="38" xfId="64" applyNumberFormat="1" applyFont="1" applyBorder="1" applyAlignment="1">
      <alignment horizontal="center"/>
      <protection/>
    </xf>
    <xf numFmtId="188" fontId="18" fillId="0" borderId="41" xfId="64" applyNumberFormat="1" applyFont="1" applyBorder="1" applyAlignment="1">
      <alignment horizontal="center"/>
      <protection/>
    </xf>
    <xf numFmtId="188" fontId="18" fillId="0" borderId="17" xfId="64" applyNumberFormat="1" applyFont="1" applyBorder="1" applyAlignment="1">
      <alignment horizontal="center"/>
      <protection/>
    </xf>
    <xf numFmtId="188" fontId="20" fillId="0" borderId="17" xfId="64" applyNumberFormat="1" applyFont="1" applyBorder="1" applyAlignment="1">
      <alignment horizontal="center"/>
      <protection/>
    </xf>
    <xf numFmtId="188" fontId="21" fillId="0" borderId="46" xfId="64" applyNumberFormat="1" applyFont="1" applyBorder="1" applyAlignment="1">
      <alignment horizontal="center"/>
      <protection/>
    </xf>
    <xf numFmtId="188" fontId="16" fillId="0" borderId="50" xfId="64" applyNumberFormat="1" applyFont="1" applyBorder="1" applyAlignment="1">
      <alignment horizontal="center"/>
      <protection/>
    </xf>
    <xf numFmtId="188" fontId="18" fillId="0" borderId="0" xfId="64" applyNumberFormat="1" applyFont="1" applyBorder="1" applyAlignment="1">
      <alignment horizontal="center"/>
      <protection/>
    </xf>
    <xf numFmtId="0" fontId="18" fillId="0" borderId="63" xfId="64" applyFont="1" applyBorder="1" applyAlignment="1">
      <alignment horizontal="center"/>
      <protection/>
    </xf>
    <xf numFmtId="0" fontId="18" fillId="0" borderId="64" xfId="64" applyFont="1" applyBorder="1" applyAlignment="1">
      <alignment horizontal="center"/>
      <protection/>
    </xf>
    <xf numFmtId="0" fontId="18" fillId="0" borderId="65" xfId="64" applyFont="1" applyBorder="1" applyAlignment="1">
      <alignment horizontal="center"/>
      <protection/>
    </xf>
    <xf numFmtId="188" fontId="18" fillId="0" borderId="66" xfId="64" applyNumberFormat="1" applyFont="1" applyBorder="1" applyAlignment="1">
      <alignment horizontal="center"/>
      <protection/>
    </xf>
    <xf numFmtId="2" fontId="18" fillId="0" borderId="66" xfId="64" applyNumberFormat="1" applyFont="1" applyBorder="1" applyAlignment="1">
      <alignment horizontal="center"/>
      <protection/>
    </xf>
    <xf numFmtId="191" fontId="16" fillId="0" borderId="37" xfId="64" applyNumberFormat="1" applyFont="1" applyBorder="1" applyAlignment="1">
      <alignment horizontal="center" vertical="center"/>
      <protection/>
    </xf>
    <xf numFmtId="43" fontId="8" fillId="0" borderId="37" xfId="0" applyNumberFormat="1" applyFont="1" applyBorder="1" applyAlignment="1">
      <alignment/>
    </xf>
    <xf numFmtId="187" fontId="8" fillId="0" borderId="37" xfId="0" applyNumberFormat="1" applyFont="1" applyBorder="1" applyAlignment="1">
      <alignment/>
    </xf>
    <xf numFmtId="0" fontId="60" fillId="0" borderId="26" xfId="46" applyNumberFormat="1" applyFont="1" applyBorder="1" applyAlignment="1">
      <alignment vertical="center"/>
    </xf>
    <xf numFmtId="0" fontId="60" fillId="0" borderId="32" xfId="46" applyNumberFormat="1" applyFont="1" applyBorder="1" applyAlignment="1">
      <alignment horizontal="center" vertical="center"/>
    </xf>
    <xf numFmtId="0" fontId="60" fillId="0" borderId="21" xfId="46" applyNumberFormat="1" applyFont="1" applyBorder="1" applyAlignment="1">
      <alignment vertical="center"/>
    </xf>
    <xf numFmtId="0" fontId="60" fillId="0" borderId="31" xfId="46" applyNumberFormat="1" applyFont="1" applyBorder="1" applyAlignment="1">
      <alignment horizontal="center" vertical="center"/>
    </xf>
    <xf numFmtId="0" fontId="60" fillId="0" borderId="33" xfId="46" applyNumberFormat="1" applyFont="1" applyBorder="1" applyAlignment="1">
      <alignment horizontal="center" vertical="center"/>
    </xf>
    <xf numFmtId="43" fontId="60" fillId="0" borderId="32" xfId="46" applyFont="1" applyBorder="1" applyAlignment="1">
      <alignment horizontal="center" vertical="center"/>
    </xf>
    <xf numFmtId="43" fontId="60" fillId="0" borderId="31" xfId="46" applyFont="1" applyBorder="1" applyAlignment="1">
      <alignment horizontal="center" vertical="center"/>
    </xf>
    <xf numFmtId="43" fontId="60" fillId="0" borderId="33" xfId="46" applyFont="1" applyBorder="1" applyAlignment="1">
      <alignment horizontal="center" vertical="center"/>
    </xf>
    <xf numFmtId="0" fontId="60" fillId="0" borderId="28" xfId="46" applyNumberFormat="1" applyFont="1" applyBorder="1" applyAlignment="1">
      <alignment vertical="center"/>
    </xf>
    <xf numFmtId="43" fontId="60" fillId="0" borderId="18" xfId="46" applyFont="1" applyBorder="1" applyAlignment="1">
      <alignment horizontal="center" vertical="center"/>
    </xf>
    <xf numFmtId="43" fontId="12" fillId="0" borderId="18" xfId="46" applyFont="1" applyBorder="1" applyAlignment="1">
      <alignment horizontal="center" vertical="center"/>
    </xf>
    <xf numFmtId="43" fontId="8" fillId="0" borderId="12" xfId="46" applyFont="1" applyBorder="1" applyAlignment="1">
      <alignment/>
    </xf>
    <xf numFmtId="187" fontId="8" fillId="0" borderId="12" xfId="46" applyNumberFormat="1" applyFont="1" applyBorder="1" applyAlignment="1">
      <alignment/>
    </xf>
    <xf numFmtId="43" fontId="8" fillId="0" borderId="12" xfId="48" applyFont="1" applyBorder="1" applyAlignment="1">
      <alignment horizontal="center"/>
    </xf>
    <xf numFmtId="43" fontId="8" fillId="0" borderId="14" xfId="48" applyFont="1" applyBorder="1" applyAlignment="1">
      <alignment horizontal="center"/>
    </xf>
    <xf numFmtId="43" fontId="8" fillId="0" borderId="14" xfId="48" applyFont="1" applyBorder="1" applyAlignment="1">
      <alignment/>
    </xf>
    <xf numFmtId="43" fontId="8" fillId="0" borderId="12" xfId="48" applyFont="1" applyBorder="1" applyAlignment="1">
      <alignment/>
    </xf>
    <xf numFmtId="43" fontId="8" fillId="0" borderId="34" xfId="48" applyFont="1" applyBorder="1" applyAlignment="1">
      <alignment horizontal="center"/>
    </xf>
    <xf numFmtId="2" fontId="13" fillId="0" borderId="0" xfId="0" applyNumberFormat="1" applyFont="1" applyBorder="1" applyAlignment="1">
      <alignment textRotation="90"/>
    </xf>
    <xf numFmtId="2" fontId="13" fillId="0" borderId="12" xfId="0" applyNumberFormat="1" applyFont="1" applyBorder="1" applyAlignment="1">
      <alignment textRotation="90"/>
    </xf>
    <xf numFmtId="0" fontId="13" fillId="0" borderId="22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20" xfId="0" applyFont="1" applyBorder="1" applyAlignment="1">
      <alignment/>
    </xf>
    <xf numFmtId="0" fontId="0" fillId="0" borderId="29" xfId="0" applyBorder="1" applyAlignment="1">
      <alignment vertical="center"/>
    </xf>
    <xf numFmtId="0" fontId="13" fillId="0" borderId="67" xfId="0" applyFont="1" applyBorder="1" applyAlignment="1">
      <alignment vertical="center"/>
    </xf>
    <xf numFmtId="0" fontId="13" fillId="0" borderId="68" xfId="0" applyFont="1" applyBorder="1" applyAlignment="1">
      <alignment vertical="center"/>
    </xf>
    <xf numFmtId="2" fontId="0" fillId="0" borderId="20" xfId="0" applyNumberFormat="1" applyFont="1" applyBorder="1" applyAlignment="1">
      <alignment horizontal="center" textRotation="90"/>
    </xf>
    <xf numFmtId="0" fontId="13" fillId="0" borderId="29" xfId="0" applyFont="1" applyBorder="1" applyAlignment="1">
      <alignment vertical="center"/>
    </xf>
    <xf numFmtId="0" fontId="13" fillId="0" borderId="29" xfId="0" applyFont="1" applyBorder="1" applyAlignment="1">
      <alignment/>
    </xf>
    <xf numFmtId="0" fontId="13" fillId="0" borderId="68" xfId="0" applyFont="1" applyBorder="1" applyAlignment="1">
      <alignment/>
    </xf>
    <xf numFmtId="2" fontId="0" fillId="0" borderId="68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2" fontId="13" fillId="0" borderId="19" xfId="0" applyNumberFormat="1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2" fontId="13" fillId="0" borderId="22" xfId="0" applyNumberFormat="1" applyFont="1" applyBorder="1" applyAlignment="1">
      <alignment vertical="center"/>
    </xf>
    <xf numFmtId="188" fontId="13" fillId="0" borderId="0" xfId="0" applyNumberFormat="1" applyFont="1" applyBorder="1" applyAlignment="1">
      <alignment textRotation="90"/>
    </xf>
    <xf numFmtId="0" fontId="13" fillId="0" borderId="23" xfId="0" applyFont="1" applyBorder="1" applyAlignment="1">
      <alignment horizontal="center" vertical="center"/>
    </xf>
    <xf numFmtId="2" fontId="13" fillId="0" borderId="21" xfId="0" applyNumberFormat="1" applyFont="1" applyBorder="1" applyAlignment="1">
      <alignment vertical="center"/>
    </xf>
    <xf numFmtId="0" fontId="60" fillId="0" borderId="31" xfId="45" applyNumberFormat="1" applyFont="1" applyBorder="1" applyAlignment="1">
      <alignment horizontal="center" vertical="center"/>
    </xf>
    <xf numFmtId="0" fontId="60" fillId="0" borderId="33" xfId="45" applyNumberFormat="1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60" fillId="0" borderId="31" xfId="45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textRotation="90"/>
    </xf>
    <xf numFmtId="2" fontId="0" fillId="0" borderId="29" xfId="0" applyNumberFormat="1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/>
    </xf>
    <xf numFmtId="188" fontId="13" fillId="0" borderId="0" xfId="0" applyNumberFormat="1" applyFont="1" applyBorder="1" applyAlignment="1">
      <alignment horizontal="center" textRotation="90"/>
    </xf>
    <xf numFmtId="2" fontId="0" fillId="0" borderId="0" xfId="0" applyNumberFormat="1" applyFont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vertical="center" textRotation="90"/>
    </xf>
    <xf numFmtId="0" fontId="13" fillId="0" borderId="12" xfId="0" applyFont="1" applyBorder="1" applyAlignment="1">
      <alignment vertical="center"/>
    </xf>
    <xf numFmtId="0" fontId="13" fillId="0" borderId="0" xfId="0" applyFont="1" applyBorder="1" applyAlignment="1">
      <alignment vertical="center" textRotation="90"/>
    </xf>
    <xf numFmtId="2" fontId="13" fillId="0" borderId="20" xfId="0" applyNumberFormat="1" applyFont="1" applyBorder="1" applyAlignment="1">
      <alignment vertical="center"/>
    </xf>
    <xf numFmtId="2" fontId="0" fillId="0" borderId="20" xfId="0" applyNumberFormat="1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188" fontId="13" fillId="0" borderId="0" xfId="0" applyNumberFormat="1" applyFont="1" applyBorder="1" applyAlignment="1">
      <alignment textRotation="90"/>
    </xf>
    <xf numFmtId="188" fontId="13" fillId="0" borderId="0" xfId="0" applyNumberFormat="1" applyFont="1" applyBorder="1" applyAlignment="1">
      <alignment vertical="center" textRotation="90"/>
    </xf>
    <xf numFmtId="188" fontId="13" fillId="0" borderId="12" xfId="0" applyNumberFormat="1" applyFont="1" applyBorder="1" applyAlignment="1">
      <alignment textRotation="90"/>
    </xf>
    <xf numFmtId="2" fontId="13" fillId="0" borderId="12" xfId="0" applyNumberFormat="1" applyFont="1" applyBorder="1" applyAlignment="1">
      <alignment vertical="center"/>
    </xf>
    <xf numFmtId="2" fontId="8" fillId="0" borderId="21" xfId="0" applyNumberFormat="1" applyFont="1" applyBorder="1" applyAlignment="1">
      <alignment vertical="center"/>
    </xf>
    <xf numFmtId="2" fontId="0" fillId="0" borderId="67" xfId="0" applyNumberFormat="1" applyFont="1" applyBorder="1" applyAlignment="1">
      <alignment textRotation="90"/>
    </xf>
    <xf numFmtId="2" fontId="0" fillId="0" borderId="20" xfId="0" applyNumberFormat="1" applyFont="1" applyBorder="1" applyAlignment="1">
      <alignment textRotation="90"/>
    </xf>
    <xf numFmtId="2" fontId="13" fillId="0" borderId="16" xfId="0" applyNumberFormat="1" applyFont="1" applyBorder="1" applyAlignment="1">
      <alignment vertical="center"/>
    </xf>
    <xf numFmtId="2" fontId="13" fillId="0" borderId="20" xfId="0" applyNumberFormat="1" applyFont="1" applyBorder="1" applyAlignment="1">
      <alignment textRotation="90"/>
    </xf>
    <xf numFmtId="0" fontId="13" fillId="0" borderId="20" xfId="0" applyFont="1" applyBorder="1" applyAlignment="1">
      <alignment/>
    </xf>
    <xf numFmtId="2" fontId="13" fillId="0" borderId="0" xfId="0" applyNumberFormat="1" applyFont="1" applyBorder="1" applyAlignment="1">
      <alignment vertical="center" textRotation="90"/>
    </xf>
    <xf numFmtId="188" fontId="13" fillId="0" borderId="0" xfId="0" applyNumberFormat="1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68" xfId="0" applyNumberFormat="1" applyFont="1" applyBorder="1" applyAlignment="1">
      <alignment vertical="center"/>
    </xf>
    <xf numFmtId="188" fontId="13" fillId="0" borderId="22" xfId="0" applyNumberFormat="1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7" xfId="0" applyFont="1" applyBorder="1" applyAlignment="1">
      <alignment vertical="center" textRotation="90"/>
    </xf>
    <xf numFmtId="188" fontId="13" fillId="0" borderId="21" xfId="0" applyNumberFormat="1" applyFont="1" applyBorder="1" applyAlignment="1">
      <alignment vertical="center"/>
    </xf>
    <xf numFmtId="188" fontId="13" fillId="0" borderId="20" xfId="0" applyNumberFormat="1" applyFont="1" applyBorder="1" applyAlignment="1">
      <alignment vertical="center"/>
    </xf>
    <xf numFmtId="188" fontId="13" fillId="0" borderId="68" xfId="0" applyNumberFormat="1" applyFont="1" applyBorder="1" applyAlignment="1">
      <alignment vertical="center"/>
    </xf>
    <xf numFmtId="188" fontId="13" fillId="0" borderId="29" xfId="0" applyNumberFormat="1" applyFont="1" applyBorder="1" applyAlignment="1">
      <alignment textRotation="90"/>
    </xf>
    <xf numFmtId="0" fontId="13" fillId="0" borderId="19" xfId="0" applyFont="1" applyBorder="1" applyAlignment="1">
      <alignment vertical="center"/>
    </xf>
    <xf numFmtId="2" fontId="13" fillId="0" borderId="21" xfId="0" applyNumberFormat="1" applyFont="1" applyBorder="1" applyAlignment="1">
      <alignment vertical="center"/>
    </xf>
    <xf numFmtId="2" fontId="13" fillId="0" borderId="67" xfId="0" applyNumberFormat="1" applyFont="1" applyBorder="1" applyAlignment="1">
      <alignment vertical="center"/>
    </xf>
    <xf numFmtId="2" fontId="13" fillId="0" borderId="23" xfId="0" applyNumberFormat="1" applyFont="1" applyBorder="1" applyAlignment="1">
      <alignment vertical="center"/>
    </xf>
    <xf numFmtId="188" fontId="13" fillId="0" borderId="19" xfId="0" applyNumberFormat="1" applyFont="1" applyBorder="1" applyAlignment="1">
      <alignment vertical="center"/>
    </xf>
    <xf numFmtId="188" fontId="13" fillId="0" borderId="0" xfId="0" applyNumberFormat="1" applyFont="1" applyBorder="1" applyAlignment="1">
      <alignment vertical="center"/>
    </xf>
    <xf numFmtId="188" fontId="13" fillId="0" borderId="67" xfId="0" applyNumberFormat="1" applyFont="1" applyBorder="1" applyAlignment="1">
      <alignment vertical="center"/>
    </xf>
    <xf numFmtId="188" fontId="13" fillId="0" borderId="0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13" fillId="0" borderId="68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88" fontId="13" fillId="0" borderId="21" xfId="0" applyNumberFormat="1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2" fontId="13" fillId="0" borderId="29" xfId="0" applyNumberFormat="1" applyFont="1" applyBorder="1" applyAlignment="1">
      <alignment vertical="center"/>
    </xf>
    <xf numFmtId="2" fontId="13" fillId="0" borderId="29" xfId="0" applyNumberFormat="1" applyFont="1" applyBorder="1" applyAlignment="1">
      <alignment horizontal="center" textRotation="90"/>
    </xf>
    <xf numFmtId="188" fontId="13" fillId="0" borderId="0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67" xfId="0" applyBorder="1" applyAlignment="1">
      <alignment vertical="center"/>
    </xf>
    <xf numFmtId="188" fontId="13" fillId="0" borderId="28" xfId="0" applyNumberFormat="1" applyFont="1" applyBorder="1" applyAlignment="1">
      <alignment vertical="center"/>
    </xf>
    <xf numFmtId="188" fontId="13" fillId="0" borderId="29" xfId="0" applyNumberFormat="1" applyFont="1" applyBorder="1" applyAlignment="1">
      <alignment/>
    </xf>
    <xf numFmtId="0" fontId="60" fillId="0" borderId="32" xfId="0" applyNumberFormat="1" applyFont="1" applyBorder="1" applyAlignment="1">
      <alignment vertical="center"/>
    </xf>
    <xf numFmtId="0" fontId="60" fillId="0" borderId="31" xfId="0" applyNumberFormat="1" applyFont="1" applyBorder="1" applyAlignment="1">
      <alignment vertical="center"/>
    </xf>
    <xf numFmtId="43" fontId="60" fillId="0" borderId="33" xfId="48" applyFont="1" applyBorder="1" applyAlignment="1">
      <alignment vertical="center"/>
    </xf>
    <xf numFmtId="0" fontId="60" fillId="0" borderId="32" xfId="0" applyFont="1" applyFill="1" applyBorder="1" applyAlignment="1">
      <alignment horizontal="center" vertical="center"/>
    </xf>
    <xf numFmtId="188" fontId="13" fillId="0" borderId="32" xfId="0" applyNumberFormat="1" applyFont="1" applyFill="1" applyBorder="1" applyAlignment="1">
      <alignment horizontal="center" vertical="center"/>
    </xf>
    <xf numFmtId="0" fontId="60" fillId="0" borderId="31" xfId="45" applyNumberFormat="1" applyFont="1" applyFill="1" applyBorder="1" applyAlignment="1">
      <alignment horizontal="center" vertical="center"/>
    </xf>
    <xf numFmtId="0" fontId="13" fillId="0" borderId="31" xfId="43" applyNumberFormat="1" applyFont="1" applyBorder="1" applyAlignment="1">
      <alignment horizontal="center" vertical="center"/>
    </xf>
    <xf numFmtId="43" fontId="18" fillId="0" borderId="17" xfId="43" applyFont="1" applyBorder="1" applyAlignment="1">
      <alignment horizontal="center"/>
    </xf>
    <xf numFmtId="43" fontId="21" fillId="0" borderId="0" xfId="64" applyNumberFormat="1" applyFont="1">
      <alignment/>
      <protection/>
    </xf>
    <xf numFmtId="43" fontId="61" fillId="0" borderId="43" xfId="64" applyNumberFormat="1" applyFont="1" applyBorder="1">
      <alignment/>
      <protection/>
    </xf>
    <xf numFmtId="43" fontId="61" fillId="0" borderId="58" xfId="43" applyFont="1" applyBorder="1" applyAlignment="1">
      <alignment/>
    </xf>
    <xf numFmtId="43" fontId="62" fillId="0" borderId="43" xfId="64" applyNumberFormat="1" applyFont="1" applyBorder="1">
      <alignment/>
      <protection/>
    </xf>
    <xf numFmtId="0" fontId="8" fillId="0" borderId="52" xfId="0" applyFont="1" applyBorder="1" applyAlignment="1">
      <alignment/>
    </xf>
    <xf numFmtId="0" fontId="8" fillId="0" borderId="56" xfId="0" applyFont="1" applyBorder="1" applyAlignment="1">
      <alignment/>
    </xf>
    <xf numFmtId="0" fontId="8" fillId="0" borderId="56" xfId="0" applyFont="1" applyBorder="1" applyAlignment="1">
      <alignment horizontal="right"/>
    </xf>
    <xf numFmtId="0" fontId="8" fillId="0" borderId="56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37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14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0" fillId="0" borderId="26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70" xfId="0" applyFont="1" applyBorder="1" applyAlignment="1">
      <alignment horizontal="center"/>
    </xf>
    <xf numFmtId="188" fontId="13" fillId="0" borderId="21" xfId="0" applyNumberFormat="1" applyFont="1" applyBorder="1" applyAlignment="1">
      <alignment horizontal="center" vertical="center" wrapText="1"/>
    </xf>
    <xf numFmtId="188" fontId="13" fillId="0" borderId="22" xfId="0" applyNumberFormat="1" applyFont="1" applyBorder="1" applyAlignment="1">
      <alignment horizontal="center" vertical="center" wrapText="1"/>
    </xf>
    <xf numFmtId="188" fontId="13" fillId="0" borderId="24" xfId="0" applyNumberFormat="1" applyFont="1" applyBorder="1" applyAlignment="1">
      <alignment horizontal="center" vertical="center" wrapText="1"/>
    </xf>
    <xf numFmtId="188" fontId="13" fillId="0" borderId="25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28" xfId="0" applyFont="1" applyBorder="1" applyAlignment="1">
      <alignment horizontal="center" wrapText="1"/>
    </xf>
    <xf numFmtId="0" fontId="12" fillId="0" borderId="30" xfId="0" applyFont="1" applyBorder="1" applyAlignment="1">
      <alignment horizontal="center" wrapText="1"/>
    </xf>
    <xf numFmtId="0" fontId="13" fillId="0" borderId="17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60" fillId="0" borderId="5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0" borderId="21" xfId="60" applyFont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43" fontId="13" fillId="0" borderId="17" xfId="45" applyFont="1" applyBorder="1" applyAlignment="1">
      <alignment horizontal="center" vertical="center"/>
    </xf>
    <xf numFmtId="43" fontId="13" fillId="0" borderId="31" xfId="45" applyFont="1" applyBorder="1" applyAlignment="1">
      <alignment horizontal="center" vertical="center"/>
    </xf>
    <xf numFmtId="43" fontId="13" fillId="0" borderId="33" xfId="45" applyFont="1" applyBorder="1" applyAlignment="1">
      <alignment horizontal="center" vertical="center"/>
    </xf>
    <xf numFmtId="43" fontId="13" fillId="0" borderId="31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188" fontId="13" fillId="0" borderId="21" xfId="45" applyNumberFormat="1" applyFont="1" applyBorder="1" applyAlignment="1">
      <alignment horizontal="center" vertical="center" wrapText="1"/>
    </xf>
    <xf numFmtId="188" fontId="13" fillId="0" borderId="22" xfId="45" applyNumberFormat="1" applyFont="1" applyBorder="1" applyAlignment="1">
      <alignment horizontal="center" vertical="center" wrapText="1"/>
    </xf>
    <xf numFmtId="188" fontId="13" fillId="0" borderId="24" xfId="45" applyNumberFormat="1" applyFont="1" applyBorder="1" applyAlignment="1">
      <alignment horizontal="center" vertical="center" wrapText="1"/>
    </xf>
    <xf numFmtId="188" fontId="13" fillId="0" borderId="25" xfId="45" applyNumberFormat="1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0" fontId="60" fillId="0" borderId="17" xfId="0" applyNumberFormat="1" applyFont="1" applyBorder="1" applyAlignment="1">
      <alignment horizontal="center" vertical="center"/>
    </xf>
    <xf numFmtId="0" fontId="60" fillId="0" borderId="31" xfId="0" applyNumberFormat="1" applyFont="1" applyBorder="1" applyAlignment="1">
      <alignment horizontal="center" vertical="center"/>
    </xf>
    <xf numFmtId="0" fontId="60" fillId="0" borderId="33" xfId="0" applyNumberFormat="1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2" fontId="13" fillId="0" borderId="28" xfId="0" applyNumberFormat="1" applyFont="1" applyBorder="1" applyAlignment="1">
      <alignment horizontal="center" vertical="center"/>
    </xf>
    <xf numFmtId="2" fontId="13" fillId="0" borderId="29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60" fillId="0" borderId="32" xfId="0" applyNumberFormat="1" applyFont="1" applyBorder="1" applyAlignment="1">
      <alignment horizontal="center" vertical="center"/>
    </xf>
    <xf numFmtId="43" fontId="60" fillId="0" borderId="31" xfId="43" applyFont="1" applyBorder="1" applyAlignment="1">
      <alignment horizontal="center" vertical="center"/>
    </xf>
    <xf numFmtId="43" fontId="60" fillId="0" borderId="33" xfId="43" applyFont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0" xfId="60" applyFont="1" applyBorder="1" applyAlignment="1" applyProtection="1">
      <alignment horizontal="center"/>
      <protection/>
    </xf>
    <xf numFmtId="0" fontId="13" fillId="0" borderId="2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2" fontId="13" fillId="0" borderId="0" xfId="0" applyNumberFormat="1" applyFont="1" applyBorder="1" applyAlignment="1">
      <alignment horizontal="center" textRotation="90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188" fontId="13" fillId="0" borderId="29" xfId="0" applyNumberFormat="1" applyFont="1" applyBorder="1" applyAlignment="1">
      <alignment horizontal="center" vertical="center"/>
    </xf>
    <xf numFmtId="0" fontId="63" fillId="0" borderId="31" xfId="46" applyNumberFormat="1" applyFont="1" applyBorder="1" applyAlignment="1">
      <alignment horizontal="center" vertical="center"/>
    </xf>
    <xf numFmtId="0" fontId="63" fillId="0" borderId="33" xfId="46" applyNumberFormat="1" applyFont="1" applyBorder="1" applyAlignment="1">
      <alignment horizontal="center" vertical="center"/>
    </xf>
    <xf numFmtId="49" fontId="3" fillId="0" borderId="21" xfId="60" applyNumberForma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60" fillId="0" borderId="18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188" fontId="13" fillId="0" borderId="26" xfId="45" applyNumberFormat="1" applyFont="1" applyBorder="1" applyAlignment="1">
      <alignment horizontal="center" vertical="center" wrapText="1"/>
    </xf>
    <xf numFmtId="188" fontId="13" fillId="0" borderId="27" xfId="45" applyNumberFormat="1" applyFont="1" applyBorder="1" applyAlignment="1">
      <alignment horizontal="center" vertical="center" wrapText="1"/>
    </xf>
    <xf numFmtId="188" fontId="13" fillId="0" borderId="28" xfId="45" applyNumberFormat="1" applyFont="1" applyBorder="1" applyAlignment="1">
      <alignment horizontal="center" vertical="center" wrapText="1"/>
    </xf>
    <xf numFmtId="188" fontId="13" fillId="0" borderId="30" xfId="45" applyNumberFormat="1" applyFont="1" applyBorder="1" applyAlignment="1">
      <alignment horizontal="center" vertical="center" wrapText="1"/>
    </xf>
    <xf numFmtId="43" fontId="63" fillId="0" borderId="32" xfId="45" applyFont="1" applyBorder="1" applyAlignment="1">
      <alignment horizontal="center" vertical="center"/>
    </xf>
    <xf numFmtId="43" fontId="63" fillId="0" borderId="31" xfId="45" applyFont="1" applyBorder="1" applyAlignment="1">
      <alignment horizontal="center" vertical="center"/>
    </xf>
    <xf numFmtId="43" fontId="63" fillId="0" borderId="18" xfId="45" applyFont="1" applyBorder="1" applyAlignment="1">
      <alignment horizontal="center" vertical="center"/>
    </xf>
    <xf numFmtId="0" fontId="60" fillId="0" borderId="32" xfId="45" applyNumberFormat="1" applyFont="1" applyBorder="1" applyAlignment="1">
      <alignment horizontal="center" vertical="center"/>
    </xf>
    <xf numFmtId="0" fontId="60" fillId="0" borderId="31" xfId="45" applyNumberFormat="1" applyFont="1" applyBorder="1" applyAlignment="1">
      <alignment horizontal="center" vertical="center"/>
    </xf>
    <xf numFmtId="0" fontId="60" fillId="0" borderId="18" xfId="45" applyNumberFormat="1" applyFont="1" applyBorder="1" applyAlignment="1">
      <alignment horizontal="center" vertical="center"/>
    </xf>
    <xf numFmtId="188" fontId="13" fillId="0" borderId="0" xfId="0" applyNumberFormat="1" applyFont="1" applyBorder="1" applyAlignment="1">
      <alignment horizontal="center" textRotation="90"/>
    </xf>
    <xf numFmtId="188" fontId="13" fillId="0" borderId="29" xfId="0" applyNumberFormat="1" applyFont="1" applyBorder="1" applyAlignment="1">
      <alignment horizontal="center" textRotation="90"/>
    </xf>
    <xf numFmtId="2" fontId="13" fillId="0" borderId="0" xfId="0" applyNumberFormat="1" applyFont="1" applyBorder="1" applyAlignment="1">
      <alignment horizontal="center" vertical="center"/>
    </xf>
    <xf numFmtId="43" fontId="60" fillId="0" borderId="52" xfId="45" applyFont="1" applyBorder="1" applyAlignment="1">
      <alignment horizontal="center" vertical="center"/>
    </xf>
    <xf numFmtId="43" fontId="60" fillId="0" borderId="56" xfId="45" applyFont="1" applyBorder="1" applyAlignment="1">
      <alignment horizontal="center" vertical="center"/>
    </xf>
    <xf numFmtId="43" fontId="13" fillId="0" borderId="32" xfId="45" applyFont="1" applyBorder="1" applyAlignment="1">
      <alignment horizontal="center" vertical="center"/>
    </xf>
    <xf numFmtId="43" fontId="13" fillId="0" borderId="18" xfId="45" applyFont="1" applyBorder="1" applyAlignment="1">
      <alignment horizontal="center" vertical="center"/>
    </xf>
    <xf numFmtId="0" fontId="16" fillId="0" borderId="19" xfId="64" applyFont="1" applyBorder="1" applyAlignment="1">
      <alignment horizontal="center" vertical="center"/>
      <protection/>
    </xf>
    <xf numFmtId="0" fontId="16" fillId="0" borderId="20" xfId="64" applyFont="1" applyBorder="1" applyAlignment="1">
      <alignment horizontal="center" vertical="center"/>
      <protection/>
    </xf>
    <xf numFmtId="0" fontId="16" fillId="0" borderId="36" xfId="64" applyFont="1" applyBorder="1" applyAlignment="1">
      <alignment horizontal="center" vertical="center"/>
      <protection/>
    </xf>
    <xf numFmtId="0" fontId="16" fillId="0" borderId="4" xfId="64" applyFont="1" applyBorder="1" applyAlignment="1">
      <alignment horizontal="center" vertical="center"/>
      <protection/>
    </xf>
    <xf numFmtId="0" fontId="16" fillId="0" borderId="70" xfId="64" applyFont="1" applyBorder="1" applyAlignment="1">
      <alignment horizontal="center" vertical="center"/>
      <protection/>
    </xf>
    <xf numFmtId="0" fontId="16" fillId="0" borderId="23" xfId="64" applyFont="1" applyBorder="1" applyAlignment="1">
      <alignment horizontal="center" vertical="center"/>
      <protection/>
    </xf>
    <xf numFmtId="43" fontId="13" fillId="0" borderId="32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 textRotation="90"/>
    </xf>
    <xf numFmtId="2" fontId="13" fillId="0" borderId="30" xfId="0" applyNumberFormat="1" applyFont="1" applyBorder="1" applyAlignment="1">
      <alignment horizontal="center" vertical="center"/>
    </xf>
    <xf numFmtId="2" fontId="13" fillId="0" borderId="22" xfId="0" applyNumberFormat="1" applyFont="1" applyBorder="1" applyAlignment="1">
      <alignment horizontal="center" textRotation="90"/>
    </xf>
    <xf numFmtId="188" fontId="13" fillId="0" borderId="30" xfId="0" applyNumberFormat="1" applyFont="1" applyBorder="1" applyAlignment="1">
      <alignment horizontal="center" vertical="center"/>
    </xf>
    <xf numFmtId="188" fontId="13" fillId="0" borderId="21" xfId="46" applyNumberFormat="1" applyFont="1" applyBorder="1" applyAlignment="1">
      <alignment horizontal="center" vertical="center" wrapText="1"/>
    </xf>
    <xf numFmtId="188" fontId="13" fillId="0" borderId="22" xfId="46" applyNumberFormat="1" applyFont="1" applyBorder="1" applyAlignment="1">
      <alignment horizontal="center" vertical="center" wrapText="1"/>
    </xf>
    <xf numFmtId="188" fontId="13" fillId="0" borderId="24" xfId="46" applyNumberFormat="1" applyFont="1" applyBorder="1" applyAlignment="1">
      <alignment horizontal="center" vertical="center" wrapText="1"/>
    </xf>
    <xf numFmtId="188" fontId="13" fillId="0" borderId="25" xfId="46" applyNumberFormat="1" applyFont="1" applyBorder="1" applyAlignment="1">
      <alignment horizontal="center" vertical="center" wrapText="1"/>
    </xf>
    <xf numFmtId="43" fontId="63" fillId="0" borderId="33" xfId="45" applyFont="1" applyBorder="1" applyAlignment="1">
      <alignment horizontal="center" vertical="center"/>
    </xf>
    <xf numFmtId="0" fontId="60" fillId="0" borderId="33" xfId="45" applyNumberFormat="1" applyFont="1" applyBorder="1" applyAlignment="1">
      <alignment horizontal="center" vertical="center"/>
    </xf>
    <xf numFmtId="188" fontId="13" fillId="0" borderId="26" xfId="46" applyNumberFormat="1" applyFont="1" applyBorder="1" applyAlignment="1">
      <alignment horizontal="center" vertical="center" wrapText="1"/>
    </xf>
    <xf numFmtId="188" fontId="13" fillId="0" borderId="27" xfId="46" applyNumberFormat="1" applyFont="1" applyBorder="1" applyAlignment="1">
      <alignment horizontal="center" vertical="center" wrapText="1"/>
    </xf>
    <xf numFmtId="188" fontId="13" fillId="0" borderId="28" xfId="46" applyNumberFormat="1" applyFont="1" applyBorder="1" applyAlignment="1">
      <alignment horizontal="center" vertical="center" wrapText="1"/>
    </xf>
    <xf numFmtId="188" fontId="13" fillId="0" borderId="30" xfId="46" applyNumberFormat="1" applyFont="1" applyBorder="1" applyAlignment="1">
      <alignment horizontal="center" vertical="center" wrapText="1"/>
    </xf>
    <xf numFmtId="188" fontId="13" fillId="0" borderId="29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 textRotation="90"/>
    </xf>
    <xf numFmtId="0" fontId="60" fillId="0" borderId="56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textRotation="90"/>
    </xf>
    <xf numFmtId="2" fontId="13" fillId="0" borderId="29" xfId="0" applyNumberFormat="1" applyFont="1" applyBorder="1" applyAlignment="1">
      <alignment horizontal="center" vertical="center"/>
    </xf>
    <xf numFmtId="2" fontId="13" fillId="0" borderId="30" xfId="0" applyNumberFormat="1" applyFont="1" applyBorder="1" applyAlignment="1">
      <alignment horizontal="center" vertical="center"/>
    </xf>
    <xf numFmtId="188" fontId="13" fillId="0" borderId="19" xfId="46" applyNumberFormat="1" applyFont="1" applyBorder="1" applyAlignment="1">
      <alignment horizontal="center" vertical="center" wrapText="1"/>
    </xf>
    <xf numFmtId="188" fontId="13" fillId="0" borderId="23" xfId="46" applyNumberFormat="1" applyFont="1" applyBorder="1" applyAlignment="1">
      <alignment horizontal="center" vertical="center" wrapText="1"/>
    </xf>
    <xf numFmtId="2" fontId="13" fillId="0" borderId="26" xfId="0" applyNumberFormat="1" applyFont="1" applyBorder="1" applyAlignment="1">
      <alignment horizontal="center" textRotation="90"/>
    </xf>
    <xf numFmtId="2" fontId="13" fillId="0" borderId="21" xfId="0" applyNumberFormat="1" applyFont="1" applyBorder="1" applyAlignment="1">
      <alignment horizontal="center" textRotation="90"/>
    </xf>
    <xf numFmtId="2" fontId="13" fillId="0" borderId="16" xfId="0" applyNumberFormat="1" applyFont="1" applyBorder="1" applyAlignment="1">
      <alignment horizontal="center" textRotation="90"/>
    </xf>
    <xf numFmtId="0" fontId="60" fillId="0" borderId="28" xfId="0" applyFont="1" applyBorder="1" applyAlignment="1">
      <alignment horizontal="center" vertical="center"/>
    </xf>
    <xf numFmtId="188" fontId="12" fillId="0" borderId="17" xfId="0" applyNumberFormat="1" applyFont="1" applyBorder="1" applyAlignment="1">
      <alignment horizontal="center" vertical="center"/>
    </xf>
    <xf numFmtId="188" fontId="12" fillId="0" borderId="31" xfId="0" applyNumberFormat="1" applyFont="1" applyBorder="1" applyAlignment="1">
      <alignment horizontal="center" vertical="center"/>
    </xf>
    <xf numFmtId="43" fontId="60" fillId="0" borderId="18" xfId="43" applyFont="1" applyBorder="1" applyAlignment="1">
      <alignment horizontal="center" vertical="center"/>
    </xf>
    <xf numFmtId="2" fontId="13" fillId="0" borderId="71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0" fontId="60" fillId="0" borderId="31" xfId="43" applyNumberFormat="1" applyFont="1" applyBorder="1" applyAlignment="1">
      <alignment horizontal="center" vertical="center"/>
    </xf>
    <xf numFmtId="0" fontId="60" fillId="0" borderId="33" xfId="43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43" fontId="13" fillId="0" borderId="17" xfId="46" applyFont="1" applyBorder="1" applyAlignment="1">
      <alignment horizontal="center" vertical="center"/>
    </xf>
    <xf numFmtId="43" fontId="13" fillId="0" borderId="31" xfId="46" applyFont="1" applyBorder="1" applyAlignment="1">
      <alignment horizontal="center" vertical="center"/>
    </xf>
    <xf numFmtId="43" fontId="13" fillId="0" borderId="33" xfId="46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88" fontId="1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29" xfId="0" applyBorder="1" applyAlignment="1">
      <alignment/>
    </xf>
    <xf numFmtId="43" fontId="13" fillId="0" borderId="32" xfId="46" applyFont="1" applyBorder="1" applyAlignment="1">
      <alignment horizontal="center" vertical="center"/>
    </xf>
    <xf numFmtId="43" fontId="13" fillId="0" borderId="18" xfId="46" applyFont="1" applyBorder="1" applyAlignment="1">
      <alignment horizontal="center" vertical="center"/>
    </xf>
    <xf numFmtId="0" fontId="60" fillId="0" borderId="32" xfId="46" applyNumberFormat="1" applyFont="1" applyBorder="1" applyAlignment="1">
      <alignment horizontal="center" vertical="center"/>
    </xf>
    <xf numFmtId="0" fontId="60" fillId="0" borderId="31" xfId="46" applyNumberFormat="1" applyFont="1" applyBorder="1" applyAlignment="1">
      <alignment horizontal="center" vertical="center"/>
    </xf>
    <xf numFmtId="0" fontId="60" fillId="0" borderId="18" xfId="46" applyNumberFormat="1" applyFont="1" applyBorder="1" applyAlignment="1">
      <alignment horizontal="center" vertical="center"/>
    </xf>
    <xf numFmtId="43" fontId="60" fillId="0" borderId="31" xfId="48" applyFont="1" applyBorder="1" applyAlignment="1">
      <alignment horizontal="center" vertical="center"/>
    </xf>
    <xf numFmtId="43" fontId="60" fillId="0" borderId="33" xfId="48" applyFont="1" applyBorder="1" applyAlignment="1">
      <alignment horizontal="center" vertical="center"/>
    </xf>
    <xf numFmtId="0" fontId="60" fillId="0" borderId="33" xfId="46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43" fontId="60" fillId="0" borderId="18" xfId="48" applyFont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188" fontId="13" fillId="0" borderId="22" xfId="0" applyNumberFormat="1" applyFont="1" applyBorder="1" applyAlignment="1">
      <alignment horizontal="center" textRotation="90"/>
    </xf>
    <xf numFmtId="188" fontId="13" fillId="0" borderId="20" xfId="0" applyNumberFormat="1" applyFont="1" applyBorder="1" applyAlignment="1">
      <alignment horizontal="center" vertical="center"/>
    </xf>
    <xf numFmtId="188" fontId="13" fillId="0" borderId="20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13" fillId="0" borderId="72" xfId="0" applyFont="1" applyBorder="1" applyAlignment="1">
      <alignment horizontal="center" vertical="center"/>
    </xf>
    <xf numFmtId="43" fontId="60" fillId="0" borderId="52" xfId="46" applyFont="1" applyBorder="1" applyAlignment="1">
      <alignment horizontal="center" vertical="center"/>
    </xf>
    <xf numFmtId="43" fontId="60" fillId="0" borderId="56" xfId="46" applyFont="1" applyBorder="1" applyAlignment="1">
      <alignment horizontal="center" vertical="center"/>
    </xf>
    <xf numFmtId="0" fontId="0" fillId="0" borderId="28" xfId="0" applyBorder="1" applyAlignment="1">
      <alignment horizontal="center" vertical="center" textRotation="90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82" fontId="63" fillId="0" borderId="31" xfId="0" applyNumberFormat="1" applyFont="1" applyBorder="1" applyAlignment="1">
      <alignment horizontal="center" vertical="center"/>
    </xf>
    <xf numFmtId="182" fontId="63" fillId="0" borderId="33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 textRotation="90"/>
    </xf>
    <xf numFmtId="188" fontId="13" fillId="0" borderId="21" xfId="0" applyNumberFormat="1" applyFont="1" applyBorder="1" applyAlignment="1">
      <alignment horizontal="center" vertical="center" textRotation="90"/>
    </xf>
    <xf numFmtId="188" fontId="0" fillId="0" borderId="21" xfId="0" applyNumberFormat="1" applyBorder="1" applyAlignment="1">
      <alignment horizontal="center" vertical="center" textRotation="90"/>
    </xf>
    <xf numFmtId="188" fontId="13" fillId="0" borderId="0" xfId="0" applyNumberFormat="1" applyFont="1" applyBorder="1" applyAlignment="1">
      <alignment horizontal="center"/>
    </xf>
    <xf numFmtId="0" fontId="18" fillId="0" borderId="42" xfId="64" applyFont="1" applyBorder="1" applyAlignment="1">
      <alignment horizontal="center"/>
      <protection/>
    </xf>
    <xf numFmtId="0" fontId="18" fillId="0" borderId="35" xfId="64" applyFont="1" applyBorder="1" applyAlignment="1">
      <alignment horizontal="center"/>
      <protection/>
    </xf>
    <xf numFmtId="0" fontId="18" fillId="0" borderId="44" xfId="64" applyFont="1" applyBorder="1" applyAlignment="1">
      <alignment horizontal="center"/>
      <protection/>
    </xf>
    <xf numFmtId="0" fontId="18" fillId="0" borderId="73" xfId="64" applyFont="1" applyBorder="1" applyAlignment="1">
      <alignment horizontal="center"/>
      <protection/>
    </xf>
    <xf numFmtId="0" fontId="18" fillId="0" borderId="74" xfId="64" applyFont="1" applyBorder="1" applyAlignment="1">
      <alignment horizontal="center"/>
      <protection/>
    </xf>
    <xf numFmtId="0" fontId="18" fillId="0" borderId="75" xfId="64" applyFont="1" applyBorder="1" applyAlignment="1">
      <alignment horizontal="center"/>
      <protection/>
    </xf>
    <xf numFmtId="43" fontId="16" fillId="0" borderId="36" xfId="64" applyNumberFormat="1" applyFont="1" applyBorder="1" applyAlignment="1">
      <alignment horizontal="center"/>
      <protection/>
    </xf>
    <xf numFmtId="43" fontId="16" fillId="0" borderId="70" xfId="64" applyNumberFormat="1" applyFont="1" applyBorder="1" applyAlignment="1">
      <alignment horizontal="center"/>
      <protection/>
    </xf>
    <xf numFmtId="0" fontId="18" fillId="0" borderId="17" xfId="64" applyFont="1" applyBorder="1" applyAlignment="1">
      <alignment horizontal="center"/>
      <protection/>
    </xf>
    <xf numFmtId="0" fontId="16" fillId="0" borderId="17" xfId="64" applyFont="1" applyBorder="1" applyAlignment="1">
      <alignment horizontal="center" vertical="center"/>
      <protection/>
    </xf>
    <xf numFmtId="0" fontId="16" fillId="0" borderId="31" xfId="64" applyFont="1" applyBorder="1" applyAlignment="1">
      <alignment horizontal="center" vertical="center"/>
      <protection/>
    </xf>
    <xf numFmtId="0" fontId="16" fillId="0" borderId="21" xfId="64" applyFont="1" applyBorder="1" applyAlignment="1">
      <alignment horizontal="center" vertical="center"/>
      <protection/>
    </xf>
    <xf numFmtId="0" fontId="16" fillId="0" borderId="0" xfId="64" applyFont="1" applyBorder="1" applyAlignment="1">
      <alignment horizontal="center" vertical="center"/>
      <protection/>
    </xf>
    <xf numFmtId="0" fontId="16" fillId="0" borderId="22" xfId="64" applyFont="1" applyBorder="1" applyAlignment="1">
      <alignment horizontal="center" vertical="center"/>
      <protection/>
    </xf>
    <xf numFmtId="0" fontId="16" fillId="0" borderId="49" xfId="64" applyFont="1" applyBorder="1" applyAlignment="1">
      <alignment horizontal="center" vertical="center"/>
      <protection/>
    </xf>
    <xf numFmtId="0" fontId="16" fillId="0" borderId="50" xfId="64" applyFont="1" applyBorder="1" applyAlignment="1">
      <alignment horizontal="center" vertical="center"/>
      <protection/>
    </xf>
    <xf numFmtId="0" fontId="16" fillId="0" borderId="76" xfId="64" applyFont="1" applyBorder="1" applyAlignment="1">
      <alignment horizontal="center" vertical="center"/>
      <protection/>
    </xf>
    <xf numFmtId="0" fontId="22" fillId="0" borderId="0" xfId="64" applyFont="1" applyAlignment="1">
      <alignment horizontal="center"/>
      <protection/>
    </xf>
    <xf numFmtId="43" fontId="18" fillId="0" borderId="37" xfId="43" applyFont="1" applyBorder="1" applyAlignment="1">
      <alignment horizontal="center" vertical="center"/>
    </xf>
    <xf numFmtId="43" fontId="18" fillId="0" borderId="46" xfId="43" applyFont="1" applyBorder="1" applyAlignment="1">
      <alignment horizontal="center" vertical="center"/>
    </xf>
    <xf numFmtId="43" fontId="18" fillId="0" borderId="17" xfId="43" applyFont="1" applyBorder="1" applyAlignment="1">
      <alignment horizontal="center" vertical="center"/>
    </xf>
    <xf numFmtId="43" fontId="18" fillId="0" borderId="31" xfId="43" applyFont="1" applyBorder="1" applyAlignment="1">
      <alignment horizontal="center" vertical="center"/>
    </xf>
    <xf numFmtId="43" fontId="18" fillId="0" borderId="62" xfId="43" applyFont="1" applyBorder="1" applyAlignment="1">
      <alignment horizontal="center" vertical="center"/>
    </xf>
    <xf numFmtId="0" fontId="16" fillId="0" borderId="77" xfId="64" applyFont="1" applyBorder="1" applyAlignment="1">
      <alignment horizontal="center"/>
      <protection/>
    </xf>
    <xf numFmtId="0" fontId="16" fillId="0" borderId="43" xfId="64" applyFont="1" applyBorder="1" applyAlignment="1">
      <alignment horizontal="center"/>
      <protection/>
    </xf>
    <xf numFmtId="0" fontId="16" fillId="0" borderId="62" xfId="64" applyFont="1" applyBorder="1" applyAlignment="1">
      <alignment horizontal="center"/>
      <protection/>
    </xf>
    <xf numFmtId="0" fontId="16" fillId="0" borderId="78" xfId="64" applyFont="1" applyBorder="1" applyAlignment="1">
      <alignment horizontal="center"/>
      <protection/>
    </xf>
    <xf numFmtId="0" fontId="16" fillId="0" borderId="58" xfId="64" applyFont="1" applyBorder="1" applyAlignment="1">
      <alignment horizontal="center"/>
      <protection/>
    </xf>
    <xf numFmtId="43" fontId="16" fillId="0" borderId="78" xfId="64" applyNumberFormat="1" applyFont="1" applyBorder="1" applyAlignment="1">
      <alignment horizontal="center"/>
      <protection/>
    </xf>
    <xf numFmtId="43" fontId="16" fillId="0" borderId="58" xfId="64" applyNumberFormat="1" applyFont="1" applyBorder="1" applyAlignment="1">
      <alignment horizontal="center"/>
      <protection/>
    </xf>
    <xf numFmtId="0" fontId="18" fillId="0" borderId="79" xfId="64" applyFont="1" applyBorder="1" applyAlignment="1">
      <alignment horizontal="center"/>
      <protection/>
    </xf>
    <xf numFmtId="0" fontId="18" fillId="0" borderId="48" xfId="64" applyFont="1" applyBorder="1" applyAlignment="1">
      <alignment horizontal="center"/>
      <protection/>
    </xf>
    <xf numFmtId="0" fontId="18" fillId="0" borderId="80" xfId="64" applyFont="1" applyBorder="1" applyAlignment="1">
      <alignment horizontal="center"/>
      <protection/>
    </xf>
    <xf numFmtId="0" fontId="20" fillId="0" borderId="17" xfId="64" applyFont="1" applyBorder="1" applyAlignment="1">
      <alignment horizontal="center"/>
      <protection/>
    </xf>
    <xf numFmtId="0" fontId="21" fillId="0" borderId="37" xfId="64" applyFont="1" applyBorder="1" applyAlignment="1">
      <alignment horizontal="center"/>
      <protection/>
    </xf>
    <xf numFmtId="0" fontId="16" fillId="0" borderId="37" xfId="64" applyFont="1" applyBorder="1" applyAlignment="1">
      <alignment horizontal="center"/>
      <protection/>
    </xf>
    <xf numFmtId="49" fontId="18" fillId="0" borderId="40" xfId="64" applyNumberFormat="1" applyFont="1" applyBorder="1" applyAlignment="1">
      <alignment horizontal="center"/>
      <protection/>
    </xf>
    <xf numFmtId="49" fontId="18" fillId="0" borderId="40" xfId="64" applyNumberFormat="1" applyFont="1" applyBorder="1" applyAlignment="1" quotePrefix="1">
      <alignment horizontal="center"/>
      <protection/>
    </xf>
    <xf numFmtId="14" fontId="18" fillId="0" borderId="35" xfId="64" applyNumberFormat="1" applyFont="1" applyBorder="1" applyAlignment="1" quotePrefix="1">
      <alignment horizontal="center"/>
      <protection/>
    </xf>
    <xf numFmtId="16" fontId="18" fillId="0" borderId="35" xfId="64" applyNumberFormat="1" applyFont="1" applyBorder="1" applyAlignment="1">
      <alignment horizontal="center"/>
      <protection/>
    </xf>
    <xf numFmtId="16" fontId="18" fillId="0" borderId="35" xfId="64" applyNumberFormat="1" applyFont="1" applyBorder="1" applyAlignment="1" quotePrefix="1">
      <alignment horizontal="center"/>
      <protection/>
    </xf>
    <xf numFmtId="0" fontId="14" fillId="0" borderId="0" xfId="64" applyFont="1" applyBorder="1" applyAlignment="1">
      <alignment horizontal="center"/>
      <protection/>
    </xf>
    <xf numFmtId="0" fontId="16" fillId="0" borderId="37" xfId="64" applyFont="1" applyBorder="1" applyAlignment="1">
      <alignment horizontal="center" vertical="center"/>
      <protection/>
    </xf>
    <xf numFmtId="0" fontId="16" fillId="0" borderId="46" xfId="64" applyFont="1" applyBorder="1" applyAlignment="1">
      <alignment horizontal="center" vertical="center"/>
      <protection/>
    </xf>
    <xf numFmtId="49" fontId="18" fillId="0" borderId="12" xfId="64" applyNumberFormat="1" applyFont="1" applyBorder="1" applyAlignment="1">
      <alignment horizontal="center"/>
      <protection/>
    </xf>
    <xf numFmtId="190" fontId="18" fillId="0" borderId="14" xfId="64" applyNumberFormat="1" applyFont="1" applyBorder="1" applyAlignment="1">
      <alignment horizontal="center"/>
      <protection/>
    </xf>
    <xf numFmtId="188" fontId="16" fillId="0" borderId="17" xfId="64" applyNumberFormat="1" applyFont="1" applyBorder="1" applyAlignment="1">
      <alignment horizontal="center" vertical="center"/>
      <protection/>
    </xf>
    <xf numFmtId="188" fontId="16" fillId="0" borderId="18" xfId="64" applyNumberFormat="1" applyFont="1" applyBorder="1" applyAlignment="1">
      <alignment horizontal="center" vertical="center"/>
      <protection/>
    </xf>
    <xf numFmtId="0" fontId="12" fillId="0" borderId="62" xfId="0" applyFont="1" applyBorder="1" applyAlignment="1">
      <alignment horizontal="center" vertical="center" wrapText="1"/>
    </xf>
    <xf numFmtId="43" fontId="16" fillId="0" borderId="77" xfId="64" applyNumberFormat="1" applyFont="1" applyBorder="1" applyAlignment="1">
      <alignment horizontal="center"/>
      <protection/>
    </xf>
    <xf numFmtId="43" fontId="16" fillId="0" borderId="43" xfId="64" applyNumberFormat="1" applyFont="1" applyBorder="1" applyAlignment="1">
      <alignment horizontal="center"/>
      <protection/>
    </xf>
    <xf numFmtId="43" fontId="16" fillId="0" borderId="59" xfId="64" applyNumberFormat="1" applyFont="1" applyBorder="1" applyAlignment="1">
      <alignment horizontal="center"/>
      <protection/>
    </xf>
    <xf numFmtId="0" fontId="21" fillId="0" borderId="46" xfId="64" applyFont="1" applyBorder="1" applyAlignment="1">
      <alignment horizont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75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2" xfId="46"/>
    <cellStyle name="Comma 3" xfId="47"/>
    <cellStyle name="Comma 4" xfId="48"/>
    <cellStyle name="Currency" xfId="49"/>
    <cellStyle name="Currency [0]" xfId="50"/>
    <cellStyle name="Explanatory Text" xfId="51"/>
    <cellStyle name="Followed Hyperlink" xfId="52"/>
    <cellStyle name="Good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น้บะภฒ_95" xfId="71"/>
    <cellStyle name="ฤธถ [0]_95" xfId="72"/>
    <cellStyle name="ฤธถ_95" xfId="73"/>
    <cellStyle name="ล๋ศญ [0]_95" xfId="74"/>
    <cellStyle name="ล๋ศญ_95" xfId="75"/>
    <cellStyle name="วฅมุ_4ฟ๙ฝวภ๛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ngineering%20Data\FORM\FORM%20BAR%20LIST%20-%20IRP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.000"/>
      <sheetName val="Bar list"/>
      <sheetName val="Bar list (3)"/>
    </sheetNames>
    <sheetDataSet>
      <sheetData sheetId="0">
        <row r="1">
          <cell r="AT1" t="str">
            <v>DB 16</v>
          </cell>
          <cell r="AU1" t="str">
            <v>DB 20</v>
          </cell>
          <cell r="AV1" t="str">
            <v>DB 25</v>
          </cell>
          <cell r="AW1" t="str">
            <v>DB 28</v>
          </cell>
          <cell r="AX1" t="str">
            <v>DB 32</v>
          </cell>
          <cell r="AY1" t="str">
            <v>RB 25</v>
          </cell>
          <cell r="AZ1" t="str">
            <v>RB 20</v>
          </cell>
          <cell r="BA1" t="str">
            <v>RB 19</v>
          </cell>
          <cell r="BB1" t="str">
            <v>RB 15</v>
          </cell>
          <cell r="BC1" t="str">
            <v>RB 12</v>
          </cell>
          <cell r="BD1" t="str">
            <v>RB 10</v>
          </cell>
          <cell r="BE1" t="str">
            <v>RB 9</v>
          </cell>
          <cell r="BF1" t="str">
            <v>RB 6</v>
          </cell>
          <cell r="BG1" t="str">
            <v>SPEC</v>
          </cell>
          <cell r="BH1">
            <v>10</v>
          </cell>
          <cell r="BI1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50-DB20@0.20%20m." TargetMode="External" /><Relationship Id="rId2" Type="http://schemas.openxmlformats.org/officeDocument/2006/relationships/hyperlink" Target="mailto:140-DB20@0.20%20m.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83-DB20@0.20%20m.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65-DB20@0.20%20m." TargetMode="External" /><Relationship Id="rId2" Type="http://schemas.openxmlformats.org/officeDocument/2006/relationships/hyperlink" Target="mailto:128-DB20@0.20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25-DB20@0.20%20m.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65-DB20@0.20%20m." TargetMode="External" /><Relationship Id="rId2" Type="http://schemas.openxmlformats.org/officeDocument/2006/relationships/hyperlink" Target="mailto:128-DB20@0.20%20m.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25-DB20@0.20%20m.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DB16@1.00%20m.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DB16@1.00%20m.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J75"/>
  <sheetViews>
    <sheetView tabSelected="1" view="pageBreakPreview" zoomScale="85" zoomScaleSheetLayoutView="85" workbookViewId="0" topLeftCell="A1">
      <selection activeCell="AO5" sqref="AO5:AP5"/>
    </sheetView>
  </sheetViews>
  <sheetFormatPr defaultColWidth="9.140625" defaultRowHeight="21.75"/>
  <cols>
    <col min="1" max="1" width="5.7109375" style="4" customWidth="1"/>
    <col min="2" max="2" width="9.8515625" style="4" customWidth="1"/>
    <col min="3" max="3" width="1.57421875" style="4" customWidth="1"/>
    <col min="4" max="4" width="11.140625" style="4" customWidth="1"/>
    <col min="5" max="5" width="10.28125" style="4" customWidth="1"/>
    <col min="6" max="6" width="8.8515625" style="4" customWidth="1"/>
    <col min="7" max="7" width="2.7109375" style="4" customWidth="1"/>
    <col min="8" max="8" width="11.140625" style="4" customWidth="1"/>
    <col min="9" max="9" width="7.57421875" style="4" customWidth="1"/>
    <col min="10" max="10" width="2.28125" style="4" customWidth="1"/>
    <col min="11" max="11" width="6.00390625" style="4" customWidth="1"/>
    <col min="12" max="30" width="3.28125" style="4" customWidth="1"/>
    <col min="31" max="31" width="1.57421875" style="4" customWidth="1"/>
    <col min="32" max="32" width="9.140625" style="4" customWidth="1"/>
    <col min="33" max="33" width="10.7109375" style="4" customWidth="1"/>
    <col min="34" max="35" width="11.57421875" style="4" customWidth="1"/>
    <col min="36" max="36" width="10.00390625" style="4" customWidth="1"/>
    <col min="37" max="37" width="10.8515625" style="4" customWidth="1"/>
    <col min="38" max="38" width="14.28125" style="4" customWidth="1"/>
    <col min="39" max="40" width="9.8515625" style="4" customWidth="1"/>
    <col min="41" max="41" width="12.140625" style="4" customWidth="1"/>
    <col min="42" max="42" width="10.7109375" style="4" customWidth="1"/>
    <col min="43" max="16384" width="9.140625" style="4" customWidth="1"/>
  </cols>
  <sheetData>
    <row r="1" spans="1:62" ht="20.2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59" t="s">
        <v>6</v>
      </c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 t="s">
        <v>160</v>
      </c>
      <c r="AR1" s="5" t="s">
        <v>7</v>
      </c>
      <c r="AS1" s="5" t="s">
        <v>8</v>
      </c>
      <c r="AT1" s="5" t="s">
        <v>9</v>
      </c>
      <c r="AU1" s="5" t="s">
        <v>10</v>
      </c>
      <c r="AV1" s="5" t="s">
        <v>11</v>
      </c>
      <c r="AW1" s="5" t="s">
        <v>12</v>
      </c>
      <c r="AX1" s="5" t="s">
        <v>13</v>
      </c>
      <c r="AY1" s="6" t="s">
        <v>14</v>
      </c>
      <c r="AZ1" s="6" t="s">
        <v>15</v>
      </c>
      <c r="BA1" s="6" t="s">
        <v>16</v>
      </c>
      <c r="BB1" s="6" t="s">
        <v>17</v>
      </c>
      <c r="BC1" s="6" t="s">
        <v>18</v>
      </c>
      <c r="BD1" s="6" t="s">
        <v>19</v>
      </c>
      <c r="BE1" s="6" t="s">
        <v>20</v>
      </c>
      <c r="BF1" s="6" t="s">
        <v>21</v>
      </c>
      <c r="BG1" s="7" t="s">
        <v>22</v>
      </c>
      <c r="BH1" s="4">
        <v>10</v>
      </c>
      <c r="BI1" s="4">
        <v>12</v>
      </c>
      <c r="BJ1" s="4" t="s">
        <v>133</v>
      </c>
    </row>
    <row r="2" spans="1:59" ht="20.25" customHeight="1">
      <c r="A2" s="8" t="s">
        <v>0</v>
      </c>
      <c r="C2" s="4" t="s">
        <v>3</v>
      </c>
      <c r="D2" s="67"/>
      <c r="E2" s="9"/>
      <c r="F2" s="10"/>
      <c r="G2" s="10"/>
      <c r="H2" s="1"/>
      <c r="I2" s="1"/>
      <c r="J2" s="1"/>
      <c r="K2" s="8"/>
      <c r="L2" s="359" t="s">
        <v>140</v>
      </c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R2" s="5">
        <v>10</v>
      </c>
      <c r="AS2" s="5">
        <v>12</v>
      </c>
      <c r="AT2" s="5">
        <v>16</v>
      </c>
      <c r="AU2" s="5">
        <v>20</v>
      </c>
      <c r="AV2" s="5">
        <v>25</v>
      </c>
      <c r="AW2" s="5">
        <v>28</v>
      </c>
      <c r="AX2" s="5">
        <v>32</v>
      </c>
      <c r="AY2" s="6">
        <v>25</v>
      </c>
      <c r="AZ2" s="6">
        <v>20</v>
      </c>
      <c r="BA2" s="6">
        <v>19</v>
      </c>
      <c r="BB2" s="6">
        <v>15</v>
      </c>
      <c r="BC2" s="6">
        <v>12</v>
      </c>
      <c r="BD2" s="6">
        <v>10</v>
      </c>
      <c r="BE2" s="6">
        <v>9</v>
      </c>
      <c r="BF2" s="6">
        <v>6</v>
      </c>
      <c r="BG2" s="11"/>
    </row>
    <row r="3" spans="1:59" ht="22.5" thickBot="1">
      <c r="A3" s="8" t="s">
        <v>1</v>
      </c>
      <c r="C3" s="4" t="s">
        <v>3</v>
      </c>
      <c r="D3" s="12"/>
      <c r="E3" s="12"/>
      <c r="F3" s="12"/>
      <c r="G3" s="12"/>
      <c r="H3" s="13"/>
      <c r="I3" s="13"/>
      <c r="J3" s="13"/>
      <c r="K3" s="13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N3" s="14" t="s">
        <v>5</v>
      </c>
      <c r="AO3" s="352" t="s">
        <v>257</v>
      </c>
      <c r="AP3" s="352"/>
      <c r="AR3" s="5">
        <v>0.617</v>
      </c>
      <c r="AS3" s="5">
        <v>0.888</v>
      </c>
      <c r="AT3" s="5">
        <v>1.58</v>
      </c>
      <c r="AU3" s="5">
        <v>2.47</v>
      </c>
      <c r="AV3" s="5">
        <v>3.85</v>
      </c>
      <c r="AW3" s="5">
        <v>4.83</v>
      </c>
      <c r="AX3" s="5">
        <v>6.31</v>
      </c>
      <c r="AY3" s="6">
        <v>3.85</v>
      </c>
      <c r="AZ3" s="6">
        <v>2.47</v>
      </c>
      <c r="BA3" s="6">
        <v>2.23</v>
      </c>
      <c r="BB3" s="6">
        <v>1.39</v>
      </c>
      <c r="BC3" s="6">
        <v>0.888</v>
      </c>
      <c r="BD3" s="6">
        <v>0.617</v>
      </c>
      <c r="BE3" s="6">
        <v>0.499</v>
      </c>
      <c r="BF3" s="6">
        <v>0.222</v>
      </c>
      <c r="BG3" s="15"/>
    </row>
    <row r="4" spans="1:42" ht="21.75">
      <c r="A4" s="8" t="s">
        <v>2</v>
      </c>
      <c r="C4" s="4" t="s">
        <v>3</v>
      </c>
      <c r="D4" s="16"/>
      <c r="E4" s="16"/>
      <c r="F4" s="13"/>
      <c r="G4" s="13"/>
      <c r="H4" s="13"/>
      <c r="I4" s="13"/>
      <c r="J4" s="13"/>
      <c r="K4" s="13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N4" s="14" t="s">
        <v>4</v>
      </c>
      <c r="AO4" s="353">
        <f ca="1">TODAY()</f>
        <v>41830</v>
      </c>
      <c r="AP4" s="354"/>
    </row>
    <row r="5" spans="1:42" ht="21">
      <c r="A5" s="8" t="s">
        <v>24</v>
      </c>
      <c r="C5" s="4" t="s">
        <v>3</v>
      </c>
      <c r="D5" s="68"/>
      <c r="E5" s="18"/>
      <c r="F5" s="12"/>
      <c r="G5" s="12"/>
      <c r="H5" s="12"/>
      <c r="I5" s="12"/>
      <c r="J5" s="12"/>
      <c r="K5" s="12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N5" s="14" t="s">
        <v>25</v>
      </c>
      <c r="AO5" s="354"/>
      <c r="AP5" s="354"/>
    </row>
    <row r="6" spans="1:29" ht="21">
      <c r="A6" s="8" t="s">
        <v>26</v>
      </c>
      <c r="C6" s="4" t="s">
        <v>3</v>
      </c>
      <c r="D6" s="99"/>
      <c r="E6" s="19"/>
      <c r="F6" s="13"/>
      <c r="G6" s="13"/>
      <c r="H6" s="13"/>
      <c r="I6" s="13"/>
      <c r="J6" s="13"/>
      <c r="K6" s="13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13.5" customHeight="1">
      <c r="A7" s="8"/>
      <c r="E7" s="20"/>
      <c r="F7" s="21"/>
      <c r="G7" s="21"/>
      <c r="H7" s="21"/>
      <c r="I7" s="21"/>
      <c r="J7" s="21"/>
      <c r="K7" s="21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</row>
    <row r="8" ht="10.5" customHeight="1"/>
    <row r="9" spans="1:46" s="23" customFormat="1" ht="17.25" customHeight="1">
      <c r="A9" s="357" t="s">
        <v>27</v>
      </c>
      <c r="B9" s="373" t="s">
        <v>28</v>
      </c>
      <c r="C9" s="403"/>
      <c r="D9" s="403"/>
      <c r="E9" s="403"/>
      <c r="F9" s="355" t="s">
        <v>29</v>
      </c>
      <c r="G9" s="373" t="s">
        <v>129</v>
      </c>
      <c r="H9" s="374"/>
      <c r="I9" s="363" t="s">
        <v>132</v>
      </c>
      <c r="J9" s="379"/>
      <c r="K9" s="380"/>
      <c r="L9" s="373" t="s">
        <v>30</v>
      </c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  <c r="AA9" s="403"/>
      <c r="AB9" s="403"/>
      <c r="AC9" s="403"/>
      <c r="AD9" s="374"/>
      <c r="AE9" s="365" t="s">
        <v>31</v>
      </c>
      <c r="AF9" s="366"/>
      <c r="AG9" s="366"/>
      <c r="AH9" s="366"/>
      <c r="AI9" s="366"/>
      <c r="AJ9" s="366"/>
      <c r="AK9" s="367"/>
      <c r="AL9" s="365" t="s">
        <v>32</v>
      </c>
      <c r="AM9" s="366"/>
      <c r="AN9" s="367"/>
      <c r="AO9" s="355" t="s">
        <v>134</v>
      </c>
      <c r="AP9" s="355" t="s">
        <v>33</v>
      </c>
      <c r="AR9" s="24"/>
      <c r="AS9" s="24"/>
      <c r="AT9" s="24"/>
    </row>
    <row r="10" spans="1:46" s="23" customFormat="1" ht="17.25" customHeight="1">
      <c r="A10" s="358"/>
      <c r="B10" s="375"/>
      <c r="C10" s="404"/>
      <c r="D10" s="404"/>
      <c r="E10" s="404"/>
      <c r="F10" s="356"/>
      <c r="G10" s="375"/>
      <c r="H10" s="376"/>
      <c r="I10" s="364"/>
      <c r="J10" s="381"/>
      <c r="K10" s="382"/>
      <c r="L10" s="375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376"/>
      <c r="AE10" s="363" t="s">
        <v>133</v>
      </c>
      <c r="AF10" s="380"/>
      <c r="AG10" s="386" t="s">
        <v>34</v>
      </c>
      <c r="AH10" s="387"/>
      <c r="AI10" s="387"/>
      <c r="AJ10" s="387"/>
      <c r="AK10" s="355" t="s">
        <v>35</v>
      </c>
      <c r="AL10" s="363" t="s">
        <v>129</v>
      </c>
      <c r="AM10" s="357" t="s">
        <v>133</v>
      </c>
      <c r="AN10" s="355" t="s">
        <v>36</v>
      </c>
      <c r="AO10" s="356"/>
      <c r="AP10" s="356"/>
      <c r="AR10" s="24"/>
      <c r="AS10" s="24"/>
      <c r="AT10" s="24"/>
    </row>
    <row r="11" spans="1:46" s="23" customFormat="1" ht="15" customHeight="1">
      <c r="A11" s="358"/>
      <c r="B11" s="375"/>
      <c r="C11" s="404"/>
      <c r="D11" s="404"/>
      <c r="E11" s="404"/>
      <c r="F11" s="356"/>
      <c r="G11" s="375"/>
      <c r="H11" s="376"/>
      <c r="I11" s="364"/>
      <c r="J11" s="381"/>
      <c r="K11" s="382"/>
      <c r="L11" s="375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  <c r="AD11" s="376"/>
      <c r="AE11" s="364"/>
      <c r="AF11" s="382"/>
      <c r="AG11" s="22" t="s">
        <v>37</v>
      </c>
      <c r="AH11" s="26" t="s">
        <v>38</v>
      </c>
      <c r="AI11" s="75" t="s">
        <v>92</v>
      </c>
      <c r="AJ11" s="75" t="s">
        <v>39</v>
      </c>
      <c r="AK11" s="356"/>
      <c r="AL11" s="364"/>
      <c r="AM11" s="358"/>
      <c r="AN11" s="356"/>
      <c r="AO11" s="356"/>
      <c r="AP11" s="356"/>
      <c r="AR11" s="24"/>
      <c r="AS11" s="24"/>
      <c r="AT11" s="24"/>
    </row>
    <row r="12" spans="1:57" s="23" customFormat="1" ht="15" customHeight="1">
      <c r="A12" s="407"/>
      <c r="B12" s="377"/>
      <c r="C12" s="405"/>
      <c r="D12" s="405"/>
      <c r="E12" s="405"/>
      <c r="F12" s="372"/>
      <c r="G12" s="377"/>
      <c r="H12" s="378"/>
      <c r="I12" s="383"/>
      <c r="J12" s="384"/>
      <c r="K12" s="385"/>
      <c r="L12" s="377"/>
      <c r="M12" s="405"/>
      <c r="N12" s="405"/>
      <c r="O12" s="405"/>
      <c r="P12" s="405"/>
      <c r="Q12" s="405"/>
      <c r="R12" s="405"/>
      <c r="S12" s="405"/>
      <c r="T12" s="405"/>
      <c r="U12" s="405"/>
      <c r="V12" s="405"/>
      <c r="W12" s="405"/>
      <c r="X12" s="405"/>
      <c r="Y12" s="405"/>
      <c r="Z12" s="405"/>
      <c r="AA12" s="405"/>
      <c r="AB12" s="405"/>
      <c r="AC12" s="405"/>
      <c r="AD12" s="378"/>
      <c r="AE12" s="388" t="s">
        <v>40</v>
      </c>
      <c r="AF12" s="389"/>
      <c r="AG12" s="27" t="s">
        <v>41</v>
      </c>
      <c r="AH12" s="27" t="s">
        <v>41</v>
      </c>
      <c r="AI12" s="27" t="s">
        <v>41</v>
      </c>
      <c r="AJ12" s="74" t="s">
        <v>41</v>
      </c>
      <c r="AK12" s="28" t="s">
        <v>42</v>
      </c>
      <c r="AL12" s="74" t="s">
        <v>43</v>
      </c>
      <c r="AM12" s="27" t="s">
        <v>40</v>
      </c>
      <c r="AN12" s="27" t="s">
        <v>42</v>
      </c>
      <c r="AO12" s="27" t="s">
        <v>40</v>
      </c>
      <c r="AP12" s="27" t="s">
        <v>44</v>
      </c>
      <c r="AR12" s="29" t="s">
        <v>45</v>
      </c>
      <c r="AS12" s="29" t="s">
        <v>23</v>
      </c>
      <c r="AT12" s="29" t="s">
        <v>46</v>
      </c>
      <c r="AX12" s="29"/>
      <c r="AY12" s="29"/>
      <c r="AZ12" s="30"/>
      <c r="BD12" s="29"/>
      <c r="BE12" s="29"/>
    </row>
    <row r="13" spans="1:57" s="30" customFormat="1" ht="12" customHeight="1">
      <c r="A13" s="390">
        <v>1</v>
      </c>
      <c r="B13" s="443" t="s">
        <v>141</v>
      </c>
      <c r="C13" s="445" t="s">
        <v>50</v>
      </c>
      <c r="D13" s="447" t="s">
        <v>142</v>
      </c>
      <c r="E13" s="448"/>
      <c r="F13" s="393">
        <v>1</v>
      </c>
      <c r="G13" s="396" t="str">
        <f>$B$13</f>
        <v>MF1</v>
      </c>
      <c r="H13" s="397"/>
      <c r="I13" s="400" t="s">
        <v>10</v>
      </c>
      <c r="J13" s="419" t="s">
        <v>47</v>
      </c>
      <c r="K13" s="422">
        <v>12</v>
      </c>
      <c r="L13" s="31"/>
      <c r="M13" s="32"/>
      <c r="N13" s="32"/>
      <c r="O13" s="35"/>
      <c r="P13" s="35"/>
      <c r="Q13" s="38"/>
      <c r="R13" s="38"/>
      <c r="S13" s="254"/>
      <c r="T13" s="38"/>
      <c r="U13" s="38"/>
      <c r="V13" s="36"/>
      <c r="W13" s="36"/>
      <c r="X13" s="36"/>
      <c r="Y13" s="36"/>
      <c r="Z13" s="36"/>
      <c r="AA13" s="36"/>
      <c r="AB13" s="36"/>
      <c r="AC13" s="35"/>
      <c r="AD13" s="37"/>
      <c r="AE13" s="425">
        <f>SUM(L13:AD17)</f>
        <v>12</v>
      </c>
      <c r="AF13" s="426"/>
      <c r="AG13" s="429">
        <v>50</v>
      </c>
      <c r="AH13" s="432">
        <f>AG13*F13</f>
        <v>50</v>
      </c>
      <c r="AI13" s="440"/>
      <c r="AJ13" s="435">
        <f>IF(AE13=0,0,ROUNDDOWN(K13/AE13,0))</f>
        <v>1</v>
      </c>
      <c r="AK13" s="406">
        <f>IF(AJ13=0,0,ROUNDUP((AH13-AI16)/AJ13,0))</f>
        <v>50</v>
      </c>
      <c r="AL13" s="82"/>
      <c r="AM13" s="202"/>
      <c r="AN13" s="71"/>
      <c r="AO13" s="415">
        <f>AE13*AH13</f>
        <v>600</v>
      </c>
      <c r="AP13" s="418">
        <f>IF(AO13=0,0,AO13*HLOOKUP(I13,$AR$1:$BG$3,3))</f>
        <v>1482.0000000000002</v>
      </c>
      <c r="AQ13" s="33">
        <v>1</v>
      </c>
      <c r="AR13" s="29" t="str">
        <f>I13</f>
        <v>DB 20</v>
      </c>
      <c r="AS13" s="29">
        <f>K13</f>
        <v>12</v>
      </c>
      <c r="AT13" s="29">
        <f>AK13</f>
        <v>50</v>
      </c>
      <c r="AX13" s="29"/>
      <c r="AY13" s="29"/>
      <c r="BD13" s="29"/>
      <c r="BE13" s="29"/>
    </row>
    <row r="14" spans="1:57" s="30" customFormat="1" ht="12" customHeight="1">
      <c r="A14" s="391"/>
      <c r="B14" s="444"/>
      <c r="C14" s="446"/>
      <c r="D14" s="449"/>
      <c r="E14" s="450"/>
      <c r="F14" s="394"/>
      <c r="G14" s="398"/>
      <c r="H14" s="399"/>
      <c r="I14" s="401"/>
      <c r="J14" s="420"/>
      <c r="K14" s="423"/>
      <c r="L14" s="34"/>
      <c r="M14" s="35"/>
      <c r="N14" s="35"/>
      <c r="O14" s="267"/>
      <c r="P14" s="451">
        <v>0.6</v>
      </c>
      <c r="Q14" s="253"/>
      <c r="R14" s="253"/>
      <c r="S14" s="281"/>
      <c r="T14" s="281"/>
      <c r="U14" s="253"/>
      <c r="V14" s="253"/>
      <c r="W14" s="253"/>
      <c r="X14" s="253"/>
      <c r="Y14" s="267"/>
      <c r="Z14" s="267"/>
      <c r="AA14" s="36"/>
      <c r="AB14" s="36"/>
      <c r="AC14" s="35"/>
      <c r="AD14" s="37"/>
      <c r="AE14" s="425"/>
      <c r="AF14" s="426"/>
      <c r="AG14" s="430"/>
      <c r="AH14" s="433"/>
      <c r="AI14" s="433"/>
      <c r="AJ14" s="361"/>
      <c r="AK14" s="406"/>
      <c r="AL14" s="76"/>
      <c r="AM14" s="103"/>
      <c r="AN14" s="69"/>
      <c r="AO14" s="416"/>
      <c r="AP14" s="391"/>
      <c r="AQ14" s="33">
        <v>2</v>
      </c>
      <c r="AR14" s="29" t="str">
        <f>I18</f>
        <v>DB 20</v>
      </c>
      <c r="AS14" s="29">
        <f>K18</f>
        <v>12</v>
      </c>
      <c r="AT14" s="29">
        <f>AK18</f>
        <v>50</v>
      </c>
      <c r="BD14" s="29"/>
      <c r="BE14" s="29"/>
    </row>
    <row r="15" spans="1:57" s="30" customFormat="1" ht="12" customHeight="1">
      <c r="A15" s="391"/>
      <c r="B15" s="408" t="s">
        <v>143</v>
      </c>
      <c r="C15" s="409"/>
      <c r="D15" s="409"/>
      <c r="E15" s="410"/>
      <c r="F15" s="394"/>
      <c r="G15" s="398" t="s">
        <v>136</v>
      </c>
      <c r="H15" s="399"/>
      <c r="I15" s="401"/>
      <c r="J15" s="420"/>
      <c r="K15" s="423"/>
      <c r="L15" s="34"/>
      <c r="M15" s="35"/>
      <c r="N15" s="35"/>
      <c r="O15" s="267"/>
      <c r="P15" s="451"/>
      <c r="Q15" s="208"/>
      <c r="R15" s="281"/>
      <c r="S15" s="281"/>
      <c r="T15" s="281"/>
      <c r="U15" s="47"/>
      <c r="V15" s="47"/>
      <c r="W15" s="47"/>
      <c r="X15" s="47"/>
      <c r="Y15" s="267"/>
      <c r="Z15" s="267"/>
      <c r="AA15" s="36"/>
      <c r="AB15" s="36"/>
      <c r="AC15" s="35"/>
      <c r="AD15" s="37"/>
      <c r="AE15" s="425"/>
      <c r="AF15" s="426"/>
      <c r="AG15" s="430"/>
      <c r="AH15" s="433"/>
      <c r="AI15" s="433"/>
      <c r="AJ15" s="361"/>
      <c r="AK15" s="406"/>
      <c r="AL15" s="76"/>
      <c r="AM15" s="80"/>
      <c r="AN15" s="69"/>
      <c r="AO15" s="416"/>
      <c r="AP15" s="391"/>
      <c r="AQ15" s="33">
        <v>3</v>
      </c>
      <c r="AR15" s="29" t="str">
        <f>I23</f>
        <v>DB 20</v>
      </c>
      <c r="AS15" s="29">
        <f>K23</f>
        <v>12</v>
      </c>
      <c r="AT15" s="29">
        <f>AK23</f>
        <v>25</v>
      </c>
      <c r="BD15" s="29"/>
      <c r="BE15" s="29"/>
    </row>
    <row r="16" spans="1:46" s="30" customFormat="1" ht="12" customHeight="1">
      <c r="A16" s="391"/>
      <c r="B16" s="411"/>
      <c r="C16" s="409"/>
      <c r="D16" s="409"/>
      <c r="E16" s="410"/>
      <c r="F16" s="394"/>
      <c r="G16" s="398"/>
      <c r="H16" s="399"/>
      <c r="I16" s="401"/>
      <c r="J16" s="420"/>
      <c r="K16" s="423"/>
      <c r="L16" s="34"/>
      <c r="M16" s="35"/>
      <c r="N16" s="35"/>
      <c r="O16" s="267"/>
      <c r="P16" s="451"/>
      <c r="Q16" s="436">
        <v>11.4</v>
      </c>
      <c r="R16" s="437"/>
      <c r="S16" s="437"/>
      <c r="T16" s="437"/>
      <c r="U16" s="437"/>
      <c r="V16" s="437"/>
      <c r="W16" s="437"/>
      <c r="X16" s="207"/>
      <c r="Y16" s="267"/>
      <c r="Z16" s="267"/>
      <c r="AA16" s="36"/>
      <c r="AB16" s="36"/>
      <c r="AC16" s="35"/>
      <c r="AD16" s="37"/>
      <c r="AE16" s="425"/>
      <c r="AF16" s="426"/>
      <c r="AG16" s="430"/>
      <c r="AH16" s="433"/>
      <c r="AI16" s="441">
        <f>IF(AI13=0,0,ROUNDDOWN(VLOOKUP(AI13,'SUM OF REMAIN BAR'!$D$11:$F$48,2,FALSE)/AE13,0)*VLOOKUP(AI13,'SUM OF REMAIN BAR'!$D$11:$F$48,3,FALSE))</f>
        <v>0</v>
      </c>
      <c r="AJ16" s="361"/>
      <c r="AK16" s="406"/>
      <c r="AL16" s="76"/>
      <c r="AM16" s="80"/>
      <c r="AN16" s="69"/>
      <c r="AO16" s="416"/>
      <c r="AP16" s="391"/>
      <c r="AQ16" s="33">
        <v>4</v>
      </c>
      <c r="AR16" s="29" t="str">
        <f>I28</f>
        <v>DB 20</v>
      </c>
      <c r="AS16" s="29">
        <f>K28</f>
        <v>10</v>
      </c>
      <c r="AT16" s="29">
        <f>AK28</f>
        <v>140</v>
      </c>
    </row>
    <row r="17" spans="1:46" s="43" customFormat="1" ht="12" customHeight="1">
      <c r="A17" s="392"/>
      <c r="B17" s="412"/>
      <c r="C17" s="413"/>
      <c r="D17" s="413"/>
      <c r="E17" s="414"/>
      <c r="F17" s="395"/>
      <c r="G17" s="438"/>
      <c r="H17" s="439"/>
      <c r="I17" s="402"/>
      <c r="J17" s="421"/>
      <c r="K17" s="424"/>
      <c r="L17" s="40"/>
      <c r="M17" s="41"/>
      <c r="N17" s="41"/>
      <c r="O17" s="41"/>
      <c r="P17" s="41"/>
      <c r="Q17" s="282"/>
      <c r="R17" s="282"/>
      <c r="S17" s="282"/>
      <c r="T17" s="282"/>
      <c r="U17" s="41"/>
      <c r="V17" s="41"/>
      <c r="W17" s="41"/>
      <c r="X17" s="41"/>
      <c r="Y17" s="41"/>
      <c r="Z17" s="41"/>
      <c r="AA17" s="41"/>
      <c r="AB17" s="41"/>
      <c r="AC17" s="41"/>
      <c r="AD17" s="42"/>
      <c r="AE17" s="427"/>
      <c r="AF17" s="428"/>
      <c r="AG17" s="431"/>
      <c r="AH17" s="434"/>
      <c r="AI17" s="442"/>
      <c r="AJ17" s="362"/>
      <c r="AK17" s="406"/>
      <c r="AL17" s="81"/>
      <c r="AM17" s="101"/>
      <c r="AN17" s="69"/>
      <c r="AO17" s="417"/>
      <c r="AP17" s="392"/>
      <c r="AQ17" s="33">
        <v>5</v>
      </c>
      <c r="AR17" s="29" t="str">
        <f>I33</f>
        <v>DB 20</v>
      </c>
      <c r="AS17" s="29">
        <f>K33</f>
        <v>12</v>
      </c>
      <c r="AT17" s="29">
        <f>AK33</f>
        <v>140</v>
      </c>
    </row>
    <row r="18" spans="1:46" s="30" customFormat="1" ht="12" customHeight="1">
      <c r="A18" s="391">
        <v>2</v>
      </c>
      <c r="B18" s="408"/>
      <c r="C18" s="409"/>
      <c r="D18" s="409"/>
      <c r="E18" s="410"/>
      <c r="F18" s="394">
        <v>1</v>
      </c>
      <c r="G18" s="452" t="str">
        <f>$B$13</f>
        <v>MF1</v>
      </c>
      <c r="H18" s="453"/>
      <c r="I18" s="401" t="s">
        <v>10</v>
      </c>
      <c r="J18" s="420" t="s">
        <v>47</v>
      </c>
      <c r="K18" s="423">
        <v>12</v>
      </c>
      <c r="L18" s="34"/>
      <c r="M18" s="35"/>
      <c r="N18" s="35"/>
      <c r="O18" s="35"/>
      <c r="P18" s="35"/>
      <c r="Q18" s="35"/>
      <c r="R18" s="36"/>
      <c r="S18" s="36"/>
      <c r="T18" s="36"/>
      <c r="U18" s="36"/>
      <c r="W18" s="283"/>
      <c r="X18" s="36"/>
      <c r="Y18" s="36"/>
      <c r="Z18" s="36"/>
      <c r="AA18" s="36"/>
      <c r="AB18" s="36"/>
      <c r="AC18" s="35"/>
      <c r="AD18" s="37"/>
      <c r="AE18" s="425">
        <f>SUM(L18:AD22)</f>
        <v>12</v>
      </c>
      <c r="AF18" s="426"/>
      <c r="AG18" s="430">
        <v>50</v>
      </c>
      <c r="AH18" s="440">
        <f>AG18*F18</f>
        <v>50</v>
      </c>
      <c r="AI18" s="440"/>
      <c r="AJ18" s="360">
        <f>IF(AE18=0,0,ROUNDDOWN(K18/AE18,0))</f>
        <v>1</v>
      </c>
      <c r="AK18" s="406">
        <f>IF(AJ18=0,0,ROUNDUP((AH18-AI21)/AJ18,0))</f>
        <v>50</v>
      </c>
      <c r="AL18" s="82"/>
      <c r="AM18" s="100"/>
      <c r="AN18" s="71"/>
      <c r="AO18" s="416">
        <f>AE18*AH18</f>
        <v>600</v>
      </c>
      <c r="AP18" s="418">
        <f>IF(AO18=0,0,AO18*HLOOKUP(I18,$AR$1:$BG$3,3))</f>
        <v>1482.0000000000002</v>
      </c>
      <c r="AQ18" s="33">
        <v>6</v>
      </c>
      <c r="AR18" s="29" t="str">
        <f>I38</f>
        <v>DB 20</v>
      </c>
      <c r="AS18" s="29">
        <f>K38</f>
        <v>12</v>
      </c>
      <c r="AT18" s="29">
        <f>AK38</f>
        <v>140</v>
      </c>
    </row>
    <row r="19" spans="1:46" s="30" customFormat="1" ht="12" customHeight="1">
      <c r="A19" s="391"/>
      <c r="B19" s="411"/>
      <c r="C19" s="409"/>
      <c r="D19" s="409"/>
      <c r="E19" s="410"/>
      <c r="F19" s="394"/>
      <c r="G19" s="398"/>
      <c r="H19" s="399"/>
      <c r="I19" s="401"/>
      <c r="J19" s="420"/>
      <c r="K19" s="423"/>
      <c r="L19" s="34"/>
      <c r="M19" s="35"/>
      <c r="N19" s="35"/>
      <c r="O19" s="267"/>
      <c r="P19" s="455">
        <v>1.515</v>
      </c>
      <c r="Q19" s="455"/>
      <c r="R19" s="253"/>
      <c r="S19" s="253"/>
      <c r="T19" s="253"/>
      <c r="U19" s="253"/>
      <c r="V19" s="253"/>
      <c r="W19" s="253"/>
      <c r="X19" s="253"/>
      <c r="Y19" s="267"/>
      <c r="Z19" s="267"/>
      <c r="AA19" s="36"/>
      <c r="AB19" s="36"/>
      <c r="AC19" s="35"/>
      <c r="AD19" s="37"/>
      <c r="AE19" s="425"/>
      <c r="AF19" s="426"/>
      <c r="AG19" s="430"/>
      <c r="AH19" s="433"/>
      <c r="AI19" s="433"/>
      <c r="AJ19" s="361"/>
      <c r="AK19" s="406"/>
      <c r="AL19" s="76"/>
      <c r="AM19" s="103"/>
      <c r="AN19" s="190"/>
      <c r="AO19" s="416"/>
      <c r="AP19" s="391"/>
      <c r="AQ19" s="33">
        <v>7</v>
      </c>
      <c r="AR19" s="29" t="str">
        <f>I43</f>
        <v>DB 20</v>
      </c>
      <c r="AS19" s="29">
        <f>K43</f>
        <v>10</v>
      </c>
      <c r="AT19" s="29">
        <f>AK43</f>
        <v>35</v>
      </c>
    </row>
    <row r="20" spans="1:46" s="30" customFormat="1" ht="12" customHeight="1">
      <c r="A20" s="391"/>
      <c r="B20" s="408"/>
      <c r="C20" s="409"/>
      <c r="D20" s="409"/>
      <c r="E20" s="410"/>
      <c r="F20" s="394"/>
      <c r="G20" s="398" t="s">
        <v>137</v>
      </c>
      <c r="H20" s="399"/>
      <c r="I20" s="401"/>
      <c r="J20" s="420"/>
      <c r="K20" s="423"/>
      <c r="L20" s="34"/>
      <c r="M20" s="35"/>
      <c r="N20" s="35"/>
      <c r="O20" s="267"/>
      <c r="P20" s="284"/>
      <c r="Q20" s="284"/>
      <c r="R20" s="257"/>
      <c r="S20" s="455">
        <v>10.485</v>
      </c>
      <c r="T20" s="455"/>
      <c r="U20" s="455"/>
      <c r="V20" s="455"/>
      <c r="W20" s="455"/>
      <c r="X20" s="47"/>
      <c r="Y20" s="267"/>
      <c r="Z20" s="267"/>
      <c r="AA20" s="36"/>
      <c r="AB20" s="36"/>
      <c r="AC20" s="35"/>
      <c r="AD20" s="37"/>
      <c r="AE20" s="425"/>
      <c r="AF20" s="426"/>
      <c r="AG20" s="430"/>
      <c r="AH20" s="433"/>
      <c r="AI20" s="433"/>
      <c r="AJ20" s="361"/>
      <c r="AK20" s="406"/>
      <c r="AL20" s="76"/>
      <c r="AM20" s="80"/>
      <c r="AN20" s="69"/>
      <c r="AO20" s="416"/>
      <c r="AP20" s="391"/>
      <c r="AQ20" s="33">
        <v>8</v>
      </c>
      <c r="AR20" s="29">
        <f>I48</f>
        <v>0</v>
      </c>
      <c r="AS20" s="29">
        <f>K48</f>
        <v>0</v>
      </c>
      <c r="AT20" s="29">
        <f>AK48</f>
        <v>0</v>
      </c>
    </row>
    <row r="21" spans="1:46" s="30" customFormat="1" ht="12" customHeight="1">
      <c r="A21" s="391"/>
      <c r="B21" s="411"/>
      <c r="C21" s="409"/>
      <c r="D21" s="409"/>
      <c r="E21" s="410"/>
      <c r="F21" s="394"/>
      <c r="G21" s="398"/>
      <c r="H21" s="399"/>
      <c r="I21" s="401"/>
      <c r="J21" s="420"/>
      <c r="K21" s="423"/>
      <c r="L21" s="34"/>
      <c r="M21" s="35"/>
      <c r="N21" s="35"/>
      <c r="O21" s="267"/>
      <c r="P21" s="207"/>
      <c r="Q21" s="207"/>
      <c r="R21" s="207"/>
      <c r="S21" s="285"/>
      <c r="T21" s="285"/>
      <c r="U21" s="285"/>
      <c r="V21" s="285"/>
      <c r="W21" s="285"/>
      <c r="X21" s="207"/>
      <c r="Y21" s="267"/>
      <c r="Z21" s="267"/>
      <c r="AA21" s="36"/>
      <c r="AB21" s="36"/>
      <c r="AC21" s="35"/>
      <c r="AD21" s="37"/>
      <c r="AE21" s="425"/>
      <c r="AF21" s="426"/>
      <c r="AG21" s="430"/>
      <c r="AH21" s="433"/>
      <c r="AI21" s="441">
        <f>IF(AI18=0,0,ROUNDDOWN(VLOOKUP(AI18,'SUM OF REMAIN BAR'!$D$11:$F$48,2,FALSE)/AE18,0)*VLOOKUP(AI18,'SUM OF REMAIN BAR'!$D$11:$F$48,3,FALSE))</f>
        <v>0</v>
      </c>
      <c r="AJ21" s="361"/>
      <c r="AK21" s="406"/>
      <c r="AL21" s="76"/>
      <c r="AM21" s="80"/>
      <c r="AN21" s="69"/>
      <c r="AO21" s="416"/>
      <c r="AP21" s="391"/>
      <c r="AR21" s="29"/>
      <c r="AS21" s="29"/>
      <c r="AT21" s="29"/>
    </row>
    <row r="22" spans="1:46" s="43" customFormat="1" ht="12" customHeight="1">
      <c r="A22" s="392"/>
      <c r="B22" s="412"/>
      <c r="C22" s="413"/>
      <c r="D22" s="413"/>
      <c r="E22" s="414"/>
      <c r="F22" s="395"/>
      <c r="G22" s="438"/>
      <c r="H22" s="439"/>
      <c r="I22" s="402"/>
      <c r="J22" s="421"/>
      <c r="K22" s="424"/>
      <c r="L22" s="40"/>
      <c r="M22" s="41"/>
      <c r="N22" s="41"/>
      <c r="O22" s="41"/>
      <c r="P22" s="41"/>
      <c r="Q22" s="41"/>
      <c r="R22" s="41"/>
      <c r="S22" s="41"/>
      <c r="T22" s="282"/>
      <c r="U22" s="282"/>
      <c r="V22" s="41"/>
      <c r="W22" s="41"/>
      <c r="X22" s="41"/>
      <c r="Y22" s="41"/>
      <c r="Z22" s="41"/>
      <c r="AA22" s="41"/>
      <c r="AB22" s="41"/>
      <c r="AC22" s="41"/>
      <c r="AD22" s="42"/>
      <c r="AE22" s="427"/>
      <c r="AF22" s="428"/>
      <c r="AG22" s="431"/>
      <c r="AH22" s="434"/>
      <c r="AI22" s="442"/>
      <c r="AJ22" s="362"/>
      <c r="AK22" s="406"/>
      <c r="AL22" s="81"/>
      <c r="AM22" s="101"/>
      <c r="AN22" s="72"/>
      <c r="AO22" s="417"/>
      <c r="AP22" s="392"/>
      <c r="AR22" s="29"/>
      <c r="AS22" s="29"/>
      <c r="AT22" s="29"/>
    </row>
    <row r="23" spans="1:46" s="30" customFormat="1" ht="12" customHeight="1">
      <c r="A23" s="391">
        <v>3</v>
      </c>
      <c r="B23" s="401"/>
      <c r="C23" s="420"/>
      <c r="D23" s="420"/>
      <c r="E23" s="454"/>
      <c r="F23" s="394">
        <v>1</v>
      </c>
      <c r="G23" s="452" t="str">
        <f>$B$13</f>
        <v>MF1</v>
      </c>
      <c r="H23" s="453"/>
      <c r="I23" s="401" t="s">
        <v>10</v>
      </c>
      <c r="J23" s="420" t="s">
        <v>47</v>
      </c>
      <c r="K23" s="423">
        <v>12</v>
      </c>
      <c r="L23" s="34"/>
      <c r="M23" s="35"/>
      <c r="N23" s="35"/>
      <c r="O23" s="35"/>
      <c r="P23" s="35"/>
      <c r="Q23" s="272"/>
      <c r="R23" s="272"/>
      <c r="S23" s="36"/>
      <c r="T23" s="50"/>
      <c r="U23" s="272"/>
      <c r="V23" s="272"/>
      <c r="W23" s="36"/>
      <c r="X23" s="36"/>
      <c r="Y23" s="36"/>
      <c r="Z23" s="36"/>
      <c r="AA23" s="36"/>
      <c r="AB23" s="36"/>
      <c r="AC23" s="35"/>
      <c r="AD23" s="37"/>
      <c r="AE23" s="368">
        <f>SUM(L23:AD27)</f>
        <v>5.68</v>
      </c>
      <c r="AF23" s="369"/>
      <c r="AG23" s="430">
        <v>50</v>
      </c>
      <c r="AH23" s="440">
        <f>AG23*F23</f>
        <v>50</v>
      </c>
      <c r="AI23" s="440"/>
      <c r="AJ23" s="360">
        <f>IF(AE23=0,0,ROUNDDOWN(K23/AE23,0))</f>
        <v>2</v>
      </c>
      <c r="AK23" s="406">
        <f>IF(AJ23=0,0,ROUNDUP((AH23-AI26)/AJ23,0))</f>
        <v>25</v>
      </c>
      <c r="AL23" s="82" t="s">
        <v>149</v>
      </c>
      <c r="AM23" s="202">
        <f>IF(ISERR(K23-(AJ23*AE23)),0,(K23-(AJ23*AE23)))</f>
        <v>0.6400000000000006</v>
      </c>
      <c r="AN23" s="71">
        <f>AK23</f>
        <v>25</v>
      </c>
      <c r="AO23" s="416">
        <f>AE23*AH23</f>
        <v>284</v>
      </c>
      <c r="AP23" s="418">
        <f>IF(AO23=0,0,AO23*HLOOKUP(I23,$AR$1:$BG$3,3))</f>
        <v>701.48</v>
      </c>
      <c r="AR23" s="29"/>
      <c r="AS23" s="29"/>
      <c r="AT23" s="29"/>
    </row>
    <row r="24" spans="1:46" s="30" customFormat="1" ht="12" customHeight="1">
      <c r="A24" s="391"/>
      <c r="B24" s="401"/>
      <c r="C24" s="420"/>
      <c r="D24" s="420"/>
      <c r="E24" s="454"/>
      <c r="F24" s="394"/>
      <c r="G24" s="398"/>
      <c r="H24" s="399"/>
      <c r="I24" s="401"/>
      <c r="J24" s="420"/>
      <c r="K24" s="423"/>
      <c r="L24" s="34"/>
      <c r="M24" s="35"/>
      <c r="N24" s="35"/>
      <c r="O24" s="267"/>
      <c r="P24" s="286"/>
      <c r="Q24" s="286"/>
      <c r="R24" s="286"/>
      <c r="S24" s="286"/>
      <c r="T24" s="286"/>
      <c r="U24" s="286"/>
      <c r="V24" s="286"/>
      <c r="W24" s="287"/>
      <c r="X24" s="502">
        <v>0.6</v>
      </c>
      <c r="Y24" s="288"/>
      <c r="Z24" s="267"/>
      <c r="AA24" s="36"/>
      <c r="AB24" s="36"/>
      <c r="AC24" s="35"/>
      <c r="AD24" s="37"/>
      <c r="AE24" s="368"/>
      <c r="AF24" s="369"/>
      <c r="AG24" s="430"/>
      <c r="AH24" s="433"/>
      <c r="AI24" s="433"/>
      <c r="AJ24" s="361"/>
      <c r="AK24" s="406"/>
      <c r="AL24" s="76"/>
      <c r="AM24" s="103"/>
      <c r="AN24" s="69"/>
      <c r="AO24" s="416"/>
      <c r="AP24" s="391"/>
      <c r="AR24" s="29"/>
      <c r="AS24" s="29"/>
      <c r="AT24" s="29"/>
    </row>
    <row r="25" spans="1:46" s="30" customFormat="1" ht="12" customHeight="1">
      <c r="A25" s="391"/>
      <c r="B25" s="408"/>
      <c r="C25" s="409"/>
      <c r="D25" s="409"/>
      <c r="E25" s="410"/>
      <c r="F25" s="394"/>
      <c r="G25" s="398" t="s">
        <v>144</v>
      </c>
      <c r="H25" s="399"/>
      <c r="I25" s="401"/>
      <c r="J25" s="420"/>
      <c r="K25" s="423"/>
      <c r="L25" s="34"/>
      <c r="M25" s="35"/>
      <c r="N25" s="35"/>
      <c r="O25" s="267"/>
      <c r="P25" s="455">
        <v>1.515</v>
      </c>
      <c r="Q25" s="455"/>
      <c r="R25" s="47"/>
      <c r="S25" s="289"/>
      <c r="T25" s="47"/>
      <c r="U25" s="47"/>
      <c r="V25" s="47"/>
      <c r="W25" s="252"/>
      <c r="X25" s="502"/>
      <c r="Y25" s="288"/>
      <c r="Z25" s="267"/>
      <c r="AA25" s="36"/>
      <c r="AB25" s="36"/>
      <c r="AC25" s="35"/>
      <c r="AD25" s="37"/>
      <c r="AE25" s="368"/>
      <c r="AF25" s="369"/>
      <c r="AG25" s="430"/>
      <c r="AH25" s="433"/>
      <c r="AI25" s="433"/>
      <c r="AJ25" s="361"/>
      <c r="AK25" s="406"/>
      <c r="AL25" s="76"/>
      <c r="AM25" s="80"/>
      <c r="AN25" s="69"/>
      <c r="AO25" s="416"/>
      <c r="AP25" s="391"/>
      <c r="AR25" s="29"/>
      <c r="AS25" s="29"/>
      <c r="AT25" s="29"/>
    </row>
    <row r="26" spans="1:46" s="30" customFormat="1" ht="12" customHeight="1">
      <c r="A26" s="391"/>
      <c r="B26" s="411"/>
      <c r="C26" s="409"/>
      <c r="D26" s="409"/>
      <c r="E26" s="410"/>
      <c r="F26" s="394"/>
      <c r="G26" s="398"/>
      <c r="H26" s="399"/>
      <c r="I26" s="401"/>
      <c r="J26" s="420"/>
      <c r="K26" s="423"/>
      <c r="L26" s="34"/>
      <c r="M26" s="35"/>
      <c r="N26" s="35"/>
      <c r="O26" s="267"/>
      <c r="P26" s="285"/>
      <c r="Q26" s="285"/>
      <c r="R26" s="262"/>
      <c r="S26" s="437">
        <v>3.565</v>
      </c>
      <c r="T26" s="437"/>
      <c r="U26" s="437"/>
      <c r="V26" s="437"/>
      <c r="W26" s="503"/>
      <c r="X26" s="502"/>
      <c r="Y26" s="288"/>
      <c r="Z26" s="267"/>
      <c r="AA26" s="36"/>
      <c r="AB26" s="36"/>
      <c r="AC26" s="35"/>
      <c r="AD26" s="37"/>
      <c r="AE26" s="368"/>
      <c r="AF26" s="369"/>
      <c r="AG26" s="430"/>
      <c r="AH26" s="433"/>
      <c r="AI26" s="441">
        <f>IF(AI23=0,0,ROUNDDOWN(VLOOKUP(AI23,'SUM OF REMAIN BAR'!$D$11:$F$48,2,FALSE)/AE23,0)*VLOOKUP(AI23,'SUM OF REMAIN BAR'!$D$11:$F$48,3,FALSE))</f>
        <v>0</v>
      </c>
      <c r="AJ26" s="361"/>
      <c r="AK26" s="406"/>
      <c r="AL26" s="76"/>
      <c r="AM26" s="80"/>
      <c r="AN26" s="69"/>
      <c r="AO26" s="416"/>
      <c r="AP26" s="391"/>
      <c r="AR26" s="29"/>
      <c r="AS26" s="29"/>
      <c r="AT26" s="29"/>
    </row>
    <row r="27" spans="1:46" s="43" customFormat="1" ht="12" customHeight="1">
      <c r="A27" s="392"/>
      <c r="B27" s="412"/>
      <c r="C27" s="413"/>
      <c r="D27" s="413"/>
      <c r="E27" s="414"/>
      <c r="F27" s="395"/>
      <c r="G27" s="438"/>
      <c r="H27" s="439"/>
      <c r="I27" s="402"/>
      <c r="J27" s="421"/>
      <c r="K27" s="424"/>
      <c r="L27" s="40"/>
      <c r="M27" s="41"/>
      <c r="N27" s="41"/>
      <c r="O27" s="290"/>
      <c r="P27" s="41"/>
      <c r="Q27" s="41"/>
      <c r="R27" s="41"/>
      <c r="S27" s="291"/>
      <c r="T27" s="291"/>
      <c r="U27" s="282"/>
      <c r="V27" s="282"/>
      <c r="W27" s="41"/>
      <c r="X27" s="41"/>
      <c r="Y27" s="41"/>
      <c r="Z27" s="267"/>
      <c r="AA27" s="41"/>
      <c r="AB27" s="41"/>
      <c r="AC27" s="41"/>
      <c r="AD27" s="42"/>
      <c r="AE27" s="370"/>
      <c r="AF27" s="371"/>
      <c r="AG27" s="431"/>
      <c r="AH27" s="434"/>
      <c r="AI27" s="442"/>
      <c r="AJ27" s="362"/>
      <c r="AK27" s="406"/>
      <c r="AL27" s="81"/>
      <c r="AM27" s="101"/>
      <c r="AN27" s="72"/>
      <c r="AO27" s="417"/>
      <c r="AP27" s="392"/>
      <c r="AR27" s="29"/>
      <c r="AS27" s="29"/>
      <c r="AT27" s="29"/>
    </row>
    <row r="28" spans="1:46" s="30" customFormat="1" ht="12" customHeight="1">
      <c r="A28" s="391">
        <v>4</v>
      </c>
      <c r="B28" s="401" t="s">
        <v>145</v>
      </c>
      <c r="C28" s="420"/>
      <c r="D28" s="420"/>
      <c r="E28" s="454"/>
      <c r="F28" s="394">
        <v>1</v>
      </c>
      <c r="G28" s="452" t="str">
        <f>$B$13</f>
        <v>MF1</v>
      </c>
      <c r="H28" s="453"/>
      <c r="I28" s="401" t="s">
        <v>10</v>
      </c>
      <c r="J28" s="420" t="s">
        <v>47</v>
      </c>
      <c r="K28" s="423">
        <v>10</v>
      </c>
      <c r="L28" s="34"/>
      <c r="M28" s="35"/>
      <c r="N28" s="35"/>
      <c r="O28" s="35"/>
      <c r="P28" s="35"/>
      <c r="Q28" s="35"/>
      <c r="R28" s="36"/>
      <c r="S28" s="36"/>
      <c r="T28" s="36"/>
      <c r="U28" s="36"/>
      <c r="V28" s="36"/>
      <c r="W28" s="36"/>
      <c r="X28" s="36"/>
      <c r="Y28" s="36"/>
      <c r="Z28" s="50"/>
      <c r="AA28" s="36"/>
      <c r="AB28" s="36"/>
      <c r="AC28" s="35"/>
      <c r="AD28" s="37"/>
      <c r="AE28" s="368">
        <f>SUM(L28:AD32)</f>
        <v>10</v>
      </c>
      <c r="AF28" s="369"/>
      <c r="AG28" s="430">
        <v>140</v>
      </c>
      <c r="AH28" s="440">
        <f>AG28*F28</f>
        <v>140</v>
      </c>
      <c r="AI28" s="440"/>
      <c r="AJ28" s="360">
        <f>IF(AE28=0,0,ROUNDDOWN(K28/AE28,0))</f>
        <v>1</v>
      </c>
      <c r="AK28" s="406">
        <f>IF(AJ28=0,0,ROUNDUP((AH28-AI31)/AJ28,0))</f>
        <v>140</v>
      </c>
      <c r="AL28" s="82"/>
      <c r="AM28" s="100"/>
      <c r="AN28" s="71"/>
      <c r="AO28" s="416">
        <f>AE28*AH28</f>
        <v>1400</v>
      </c>
      <c r="AP28" s="418">
        <f>IF(AO28=0,0,AO28*HLOOKUP(I28,$AR$1:$BG$3,3))</f>
        <v>3458.0000000000005</v>
      </c>
      <c r="AR28" s="29"/>
      <c r="AS28" s="29"/>
      <c r="AT28" s="29"/>
    </row>
    <row r="29" spans="1:46" s="30" customFormat="1" ht="12" customHeight="1">
      <c r="A29" s="391"/>
      <c r="B29" s="401"/>
      <c r="C29" s="420"/>
      <c r="D29" s="420"/>
      <c r="E29" s="454"/>
      <c r="F29" s="394"/>
      <c r="G29" s="398"/>
      <c r="H29" s="399"/>
      <c r="I29" s="401"/>
      <c r="J29" s="420"/>
      <c r="K29" s="423"/>
      <c r="L29" s="34"/>
      <c r="M29" s="35"/>
      <c r="N29" s="35"/>
      <c r="O29" s="504">
        <v>0.6</v>
      </c>
      <c r="P29" s="292"/>
      <c r="Q29" s="286"/>
      <c r="R29" s="286"/>
      <c r="S29" s="286"/>
      <c r="T29" s="286"/>
      <c r="U29" s="286"/>
      <c r="V29" s="286"/>
      <c r="W29" s="286"/>
      <c r="X29" s="286"/>
      <c r="Y29" s="288"/>
      <c r="Z29" s="267"/>
      <c r="AA29" s="36"/>
      <c r="AB29" s="36"/>
      <c r="AC29" s="35"/>
      <c r="AD29" s="37"/>
      <c r="AE29" s="368"/>
      <c r="AF29" s="369"/>
      <c r="AG29" s="430"/>
      <c r="AH29" s="433"/>
      <c r="AI29" s="433"/>
      <c r="AJ29" s="361"/>
      <c r="AK29" s="406"/>
      <c r="AL29" s="76"/>
      <c r="AM29" s="103"/>
      <c r="AN29" s="190"/>
      <c r="AO29" s="416"/>
      <c r="AP29" s="391"/>
      <c r="AR29" s="29"/>
      <c r="AS29" s="29"/>
      <c r="AT29" s="29"/>
    </row>
    <row r="30" spans="1:46" s="30" customFormat="1" ht="12" customHeight="1">
      <c r="A30" s="391"/>
      <c r="B30" s="408" t="s">
        <v>146</v>
      </c>
      <c r="C30" s="409"/>
      <c r="D30" s="409"/>
      <c r="E30" s="410"/>
      <c r="F30" s="394"/>
      <c r="G30" s="398" t="s">
        <v>138</v>
      </c>
      <c r="H30" s="399"/>
      <c r="I30" s="401"/>
      <c r="J30" s="420"/>
      <c r="K30" s="423"/>
      <c r="L30" s="34"/>
      <c r="M30" s="35"/>
      <c r="N30" s="35"/>
      <c r="O30" s="504"/>
      <c r="P30" s="34"/>
      <c r="Q30" s="47"/>
      <c r="R30" s="47"/>
      <c r="S30" s="47"/>
      <c r="T30" s="47"/>
      <c r="U30" s="47"/>
      <c r="V30" s="455">
        <v>1.515</v>
      </c>
      <c r="W30" s="455"/>
      <c r="X30" s="47"/>
      <c r="Y30" s="288"/>
      <c r="Z30" s="267"/>
      <c r="AA30" s="36"/>
      <c r="AB30" s="36"/>
      <c r="AC30" s="35"/>
      <c r="AD30" s="37"/>
      <c r="AE30" s="368"/>
      <c r="AF30" s="369"/>
      <c r="AG30" s="430"/>
      <c r="AH30" s="433"/>
      <c r="AI30" s="433"/>
      <c r="AJ30" s="361"/>
      <c r="AK30" s="406"/>
      <c r="AL30" s="76"/>
      <c r="AM30" s="80"/>
      <c r="AN30" s="69"/>
      <c r="AO30" s="416"/>
      <c r="AP30" s="391"/>
      <c r="AR30" s="29"/>
      <c r="AS30" s="29"/>
      <c r="AT30" s="29"/>
    </row>
    <row r="31" spans="1:46" s="30" customFormat="1" ht="12" customHeight="1">
      <c r="A31" s="391"/>
      <c r="B31" s="411"/>
      <c r="C31" s="409"/>
      <c r="D31" s="409"/>
      <c r="E31" s="410"/>
      <c r="F31" s="394"/>
      <c r="G31" s="398"/>
      <c r="H31" s="399"/>
      <c r="I31" s="401"/>
      <c r="J31" s="420"/>
      <c r="K31" s="423"/>
      <c r="L31" s="34"/>
      <c r="M31" s="35"/>
      <c r="N31" s="35"/>
      <c r="O31" s="504"/>
      <c r="P31" s="436">
        <v>7.885</v>
      </c>
      <c r="Q31" s="437"/>
      <c r="R31" s="437"/>
      <c r="S31" s="437"/>
      <c r="T31" s="437"/>
      <c r="U31" s="293"/>
      <c r="V31" s="294"/>
      <c r="W31" s="294"/>
      <c r="X31" s="211"/>
      <c r="Y31" s="288"/>
      <c r="Z31" s="267"/>
      <c r="AA31" s="36"/>
      <c r="AB31" s="36"/>
      <c r="AC31" s="35"/>
      <c r="AD31" s="37"/>
      <c r="AE31" s="368"/>
      <c r="AF31" s="369"/>
      <c r="AG31" s="430"/>
      <c r="AH31" s="433"/>
      <c r="AI31" s="441">
        <f>IF(AI28=0,0,ROUNDDOWN(VLOOKUP(AI28,'SUM OF REMAIN BAR'!$D$11:$F$48,2,FALSE)/AE28,0)*VLOOKUP(AI28,'SUM OF REMAIN BAR'!$D$11:$F$48,3,FALSE))</f>
        <v>0</v>
      </c>
      <c r="AJ31" s="361"/>
      <c r="AK31" s="406"/>
      <c r="AL31" s="76"/>
      <c r="AM31" s="80"/>
      <c r="AN31" s="69"/>
      <c r="AO31" s="416"/>
      <c r="AP31" s="391"/>
      <c r="AR31" s="29"/>
      <c r="AS31" s="29"/>
      <c r="AT31" s="29"/>
    </row>
    <row r="32" spans="1:46" s="43" customFormat="1" ht="12" customHeight="1">
      <c r="A32" s="392"/>
      <c r="B32" s="412"/>
      <c r="C32" s="413"/>
      <c r="D32" s="413"/>
      <c r="E32" s="414"/>
      <c r="F32" s="395"/>
      <c r="G32" s="438"/>
      <c r="H32" s="439"/>
      <c r="I32" s="402"/>
      <c r="J32" s="421"/>
      <c r="K32" s="424"/>
      <c r="L32" s="40"/>
      <c r="M32" s="41"/>
      <c r="N32" s="41"/>
      <c r="O32" s="267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290"/>
      <c r="AA32" s="41"/>
      <c r="AB32" s="41"/>
      <c r="AC32" s="41"/>
      <c r="AD32" s="42"/>
      <c r="AE32" s="370"/>
      <c r="AF32" s="371"/>
      <c r="AG32" s="431"/>
      <c r="AH32" s="434"/>
      <c r="AI32" s="442"/>
      <c r="AJ32" s="362"/>
      <c r="AK32" s="406"/>
      <c r="AL32" s="81"/>
      <c r="AM32" s="101"/>
      <c r="AN32" s="72"/>
      <c r="AO32" s="417"/>
      <c r="AP32" s="392"/>
      <c r="AR32" s="29"/>
      <c r="AS32" s="29"/>
      <c r="AT32" s="29"/>
    </row>
    <row r="33" spans="1:46" s="30" customFormat="1" ht="12" customHeight="1">
      <c r="A33" s="391">
        <v>5</v>
      </c>
      <c r="B33" s="458"/>
      <c r="C33" s="459"/>
      <c r="D33" s="459"/>
      <c r="E33" s="460"/>
      <c r="F33" s="394">
        <v>1</v>
      </c>
      <c r="G33" s="452" t="str">
        <f>$B$13</f>
        <v>MF1</v>
      </c>
      <c r="H33" s="453"/>
      <c r="I33" s="401" t="s">
        <v>10</v>
      </c>
      <c r="J33" s="420" t="s">
        <v>47</v>
      </c>
      <c r="K33" s="423">
        <v>12</v>
      </c>
      <c r="L33" s="34"/>
      <c r="M33" s="35"/>
      <c r="N33" s="35"/>
      <c r="O33" s="45"/>
      <c r="P33" s="35"/>
      <c r="Q33" s="35"/>
      <c r="R33" s="36"/>
      <c r="S33" s="295"/>
      <c r="T33" s="295"/>
      <c r="U33" s="36"/>
      <c r="V33" s="36"/>
      <c r="W33" s="36"/>
      <c r="X33" s="36"/>
      <c r="Y33" s="36"/>
      <c r="Z33" s="36"/>
      <c r="AA33" s="36"/>
      <c r="AB33" s="36"/>
      <c r="AC33" s="35"/>
      <c r="AD33" s="37"/>
      <c r="AE33" s="368">
        <f>SUM(L33:AD37)</f>
        <v>12</v>
      </c>
      <c r="AF33" s="369"/>
      <c r="AG33" s="456">
        <v>140</v>
      </c>
      <c r="AH33" s="440">
        <f>AG33*F33</f>
        <v>140</v>
      </c>
      <c r="AI33" s="440"/>
      <c r="AJ33" s="360">
        <f>IF(AE33=0,0,ROUNDDOWN(K33/AE33,0))</f>
        <v>1</v>
      </c>
      <c r="AK33" s="406">
        <f>IF(AJ33=0,0,ROUNDUP((AH33-AI36)/AJ33,0))</f>
        <v>140</v>
      </c>
      <c r="AL33" s="79"/>
      <c r="AM33" s="100"/>
      <c r="AN33" s="71"/>
      <c r="AO33" s="416">
        <f>AE33*AH33</f>
        <v>1680</v>
      </c>
      <c r="AP33" s="418">
        <f>IF(AO33=0,0,AO33*HLOOKUP(I33,$AR$1:$BG$3,3))</f>
        <v>4149.6</v>
      </c>
      <c r="AR33" s="29"/>
      <c r="AS33" s="29"/>
      <c r="AT33" s="29"/>
    </row>
    <row r="34" spans="1:46" s="30" customFormat="1" ht="12" customHeight="1">
      <c r="A34" s="391"/>
      <c r="B34" s="461"/>
      <c r="C34" s="459"/>
      <c r="D34" s="459"/>
      <c r="E34" s="460"/>
      <c r="F34" s="394"/>
      <c r="G34" s="398"/>
      <c r="H34" s="399"/>
      <c r="I34" s="401"/>
      <c r="J34" s="420"/>
      <c r="K34" s="423"/>
      <c r="L34" s="34"/>
      <c r="M34" s="35"/>
      <c r="N34" s="35"/>
      <c r="O34" s="35"/>
      <c r="P34" s="253"/>
      <c r="Q34" s="253"/>
      <c r="R34" s="253"/>
      <c r="S34" s="253"/>
      <c r="T34" s="253"/>
      <c r="U34" s="253"/>
      <c r="V34" s="455">
        <v>1.515</v>
      </c>
      <c r="W34" s="455"/>
      <c r="X34" s="253"/>
      <c r="Y34" s="253"/>
      <c r="Z34" s="36"/>
      <c r="AA34" s="36"/>
      <c r="AB34" s="36"/>
      <c r="AC34" s="35"/>
      <c r="AD34" s="37"/>
      <c r="AE34" s="368"/>
      <c r="AF34" s="369"/>
      <c r="AG34" s="456"/>
      <c r="AH34" s="433"/>
      <c r="AI34" s="433"/>
      <c r="AJ34" s="361"/>
      <c r="AK34" s="406"/>
      <c r="AL34" s="77"/>
      <c r="AM34" s="80"/>
      <c r="AN34" s="69"/>
      <c r="AO34" s="416"/>
      <c r="AP34" s="391"/>
      <c r="AR34" s="29"/>
      <c r="AS34" s="29"/>
      <c r="AT34" s="29"/>
    </row>
    <row r="35" spans="1:46" s="30" customFormat="1" ht="12" customHeight="1">
      <c r="A35" s="391"/>
      <c r="B35" s="408"/>
      <c r="C35" s="409"/>
      <c r="D35" s="409"/>
      <c r="E35" s="410"/>
      <c r="F35" s="394"/>
      <c r="G35" s="398" t="s">
        <v>139</v>
      </c>
      <c r="H35" s="399"/>
      <c r="I35" s="401"/>
      <c r="J35" s="420"/>
      <c r="K35" s="423"/>
      <c r="L35" s="34"/>
      <c r="M35" s="35"/>
      <c r="N35" s="35"/>
      <c r="O35" s="267"/>
      <c r="P35" s="455">
        <v>10.485</v>
      </c>
      <c r="Q35" s="455"/>
      <c r="R35" s="455"/>
      <c r="S35" s="455"/>
      <c r="T35" s="455"/>
      <c r="U35" s="256"/>
      <c r="V35" s="250"/>
      <c r="W35" s="47"/>
      <c r="X35" s="47"/>
      <c r="Y35" s="36"/>
      <c r="Z35" s="267"/>
      <c r="AA35" s="36"/>
      <c r="AB35" s="36"/>
      <c r="AC35" s="35"/>
      <c r="AD35" s="37"/>
      <c r="AE35" s="368"/>
      <c r="AF35" s="369"/>
      <c r="AG35" s="456"/>
      <c r="AH35" s="433"/>
      <c r="AI35" s="433"/>
      <c r="AJ35" s="361"/>
      <c r="AK35" s="406"/>
      <c r="AL35" s="77"/>
      <c r="AM35" s="80"/>
      <c r="AN35" s="69"/>
      <c r="AO35" s="416"/>
      <c r="AP35" s="391"/>
      <c r="AR35" s="29"/>
      <c r="AS35" s="29"/>
      <c r="AT35" s="29"/>
    </row>
    <row r="36" spans="1:46" s="30" customFormat="1" ht="12" customHeight="1">
      <c r="A36" s="391"/>
      <c r="B36" s="411"/>
      <c r="C36" s="409"/>
      <c r="D36" s="409"/>
      <c r="E36" s="410"/>
      <c r="F36" s="394"/>
      <c r="G36" s="398"/>
      <c r="H36" s="399"/>
      <c r="I36" s="401"/>
      <c r="J36" s="420"/>
      <c r="K36" s="423"/>
      <c r="L36" s="34"/>
      <c r="M36" s="35"/>
      <c r="N36" s="35"/>
      <c r="O36" s="267"/>
      <c r="P36" s="258"/>
      <c r="Q36" s="296"/>
      <c r="R36" s="254"/>
      <c r="S36" s="297"/>
      <c r="T36" s="254"/>
      <c r="U36" s="36"/>
      <c r="V36" s="250"/>
      <c r="W36" s="36"/>
      <c r="X36" s="36"/>
      <c r="Y36" s="49"/>
      <c r="Z36" s="267"/>
      <c r="AA36" s="36"/>
      <c r="AB36" s="36"/>
      <c r="AC36" s="35"/>
      <c r="AD36" s="37"/>
      <c r="AE36" s="368"/>
      <c r="AF36" s="369"/>
      <c r="AG36" s="456"/>
      <c r="AH36" s="433"/>
      <c r="AI36" s="433"/>
      <c r="AJ36" s="361"/>
      <c r="AK36" s="406"/>
      <c r="AL36" s="77"/>
      <c r="AM36" s="80"/>
      <c r="AN36" s="69"/>
      <c r="AO36" s="416"/>
      <c r="AP36" s="391"/>
      <c r="AR36" s="29"/>
      <c r="AS36" s="29"/>
      <c r="AT36" s="29"/>
    </row>
    <row r="37" spans="1:46" s="43" customFormat="1" ht="12" customHeight="1">
      <c r="A37" s="392"/>
      <c r="B37" s="412"/>
      <c r="C37" s="413"/>
      <c r="D37" s="413"/>
      <c r="E37" s="414"/>
      <c r="F37" s="395"/>
      <c r="G37" s="438"/>
      <c r="H37" s="439"/>
      <c r="I37" s="402"/>
      <c r="J37" s="421"/>
      <c r="K37" s="424"/>
      <c r="L37" s="40"/>
      <c r="M37" s="41"/>
      <c r="N37" s="41"/>
      <c r="O37" s="290"/>
      <c r="P37" s="41"/>
      <c r="Q37" s="251"/>
      <c r="R37" s="41"/>
      <c r="S37" s="41"/>
      <c r="T37" s="41"/>
      <c r="U37" s="41"/>
      <c r="V37" s="251"/>
      <c r="W37" s="41"/>
      <c r="X37" s="41"/>
      <c r="Y37" s="41"/>
      <c r="Z37" s="290"/>
      <c r="AA37" s="41"/>
      <c r="AB37" s="41"/>
      <c r="AC37" s="41"/>
      <c r="AD37" s="42"/>
      <c r="AE37" s="370"/>
      <c r="AF37" s="371"/>
      <c r="AG37" s="457"/>
      <c r="AH37" s="434"/>
      <c r="AI37" s="434"/>
      <c r="AJ37" s="362"/>
      <c r="AK37" s="406"/>
      <c r="AL37" s="78"/>
      <c r="AM37" s="101"/>
      <c r="AN37" s="72"/>
      <c r="AO37" s="417"/>
      <c r="AP37" s="392"/>
      <c r="AR37" s="29"/>
      <c r="AS37" s="29"/>
      <c r="AT37" s="29"/>
    </row>
    <row r="38" spans="1:46" s="30" customFormat="1" ht="12" customHeight="1">
      <c r="A38" s="391">
        <v>6</v>
      </c>
      <c r="B38" s="401"/>
      <c r="C38" s="420"/>
      <c r="D38" s="420"/>
      <c r="E38" s="454"/>
      <c r="F38" s="394">
        <v>1</v>
      </c>
      <c r="G38" s="452" t="str">
        <f>$B$13</f>
        <v>MF1</v>
      </c>
      <c r="H38" s="453"/>
      <c r="I38" s="401" t="s">
        <v>10</v>
      </c>
      <c r="J38" s="420" t="s">
        <v>47</v>
      </c>
      <c r="K38" s="423">
        <v>12</v>
      </c>
      <c r="L38" s="34"/>
      <c r="M38" s="35"/>
      <c r="N38" s="35"/>
      <c r="O38" s="35"/>
      <c r="P38" s="35"/>
      <c r="Q38" s="35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5"/>
      <c r="AD38" s="37"/>
      <c r="AE38" s="368">
        <f>SUM(L38:AD42)</f>
        <v>12</v>
      </c>
      <c r="AF38" s="369"/>
      <c r="AG38" s="456">
        <v>140</v>
      </c>
      <c r="AH38" s="440">
        <f>AG38*F38</f>
        <v>140</v>
      </c>
      <c r="AI38" s="440"/>
      <c r="AJ38" s="360">
        <f>IF(AE38=0,0,ROUNDDOWN(K38/AE38,0))</f>
        <v>1</v>
      </c>
      <c r="AK38" s="406">
        <f>IF(AJ38=0,0,ROUNDUP((AH38-AI41)/AJ38,0))</f>
        <v>140</v>
      </c>
      <c r="AL38" s="83"/>
      <c r="AM38" s="100"/>
      <c r="AN38" s="71"/>
      <c r="AO38" s="416">
        <f>AE38*AH38</f>
        <v>1680</v>
      </c>
      <c r="AP38" s="418">
        <f>IF(AO38=0,0,AO38*HLOOKUP(I38,$AR$1:$BG$3,3))</f>
        <v>4149.6</v>
      </c>
      <c r="AR38" s="29"/>
      <c r="AS38" s="29"/>
      <c r="AT38" s="29"/>
    </row>
    <row r="39" spans="1:46" s="30" customFormat="1" ht="12" customHeight="1">
      <c r="A39" s="391"/>
      <c r="B39" s="401"/>
      <c r="C39" s="420"/>
      <c r="D39" s="420"/>
      <c r="E39" s="454"/>
      <c r="F39" s="394"/>
      <c r="G39" s="398"/>
      <c r="H39" s="399"/>
      <c r="I39" s="401"/>
      <c r="J39" s="420"/>
      <c r="K39" s="423"/>
      <c r="L39" s="34"/>
      <c r="M39" s="35"/>
      <c r="N39" s="35"/>
      <c r="O39" s="35"/>
      <c r="P39" s="253"/>
      <c r="Q39" s="253"/>
      <c r="R39" s="253"/>
      <c r="S39" s="253"/>
      <c r="T39" s="253"/>
      <c r="U39" s="253"/>
      <c r="V39" s="455">
        <v>1.515</v>
      </c>
      <c r="W39" s="455"/>
      <c r="X39" s="253"/>
      <c r="Y39" s="253"/>
      <c r="Z39" s="36"/>
      <c r="AA39" s="36"/>
      <c r="AB39" s="36"/>
      <c r="AC39" s="35"/>
      <c r="AD39" s="37"/>
      <c r="AE39" s="368"/>
      <c r="AF39" s="369"/>
      <c r="AG39" s="456"/>
      <c r="AH39" s="433"/>
      <c r="AI39" s="433"/>
      <c r="AJ39" s="361"/>
      <c r="AK39" s="406"/>
      <c r="AL39" s="84"/>
      <c r="AM39" s="80"/>
      <c r="AN39" s="69"/>
      <c r="AO39" s="416"/>
      <c r="AP39" s="391"/>
      <c r="AR39" s="29"/>
      <c r="AS39" s="29"/>
      <c r="AT39" s="29"/>
    </row>
    <row r="40" spans="1:46" s="30" customFormat="1" ht="12" customHeight="1">
      <c r="A40" s="391"/>
      <c r="B40" s="401"/>
      <c r="C40" s="420"/>
      <c r="D40" s="420"/>
      <c r="E40" s="454"/>
      <c r="F40" s="394"/>
      <c r="G40" s="398" t="s">
        <v>147</v>
      </c>
      <c r="H40" s="399"/>
      <c r="I40" s="401"/>
      <c r="J40" s="420"/>
      <c r="K40" s="423"/>
      <c r="L40" s="34"/>
      <c r="M40" s="35"/>
      <c r="N40" s="35"/>
      <c r="O40" s="267"/>
      <c r="P40" s="455">
        <v>10.485</v>
      </c>
      <c r="Q40" s="455"/>
      <c r="R40" s="455"/>
      <c r="S40" s="455"/>
      <c r="T40" s="455"/>
      <c r="U40" s="256"/>
      <c r="V40" s="38"/>
      <c r="W40" s="38"/>
      <c r="X40" s="47"/>
      <c r="Y40" s="36"/>
      <c r="Z40" s="267"/>
      <c r="AA40" s="36"/>
      <c r="AB40" s="36"/>
      <c r="AC40" s="35"/>
      <c r="AD40" s="37"/>
      <c r="AE40" s="368"/>
      <c r="AF40" s="369"/>
      <c r="AG40" s="456"/>
      <c r="AH40" s="433"/>
      <c r="AI40" s="433"/>
      <c r="AJ40" s="361"/>
      <c r="AK40" s="406"/>
      <c r="AL40" s="84"/>
      <c r="AM40" s="80"/>
      <c r="AN40" s="69"/>
      <c r="AO40" s="416"/>
      <c r="AP40" s="391"/>
      <c r="AR40" s="29"/>
      <c r="AS40" s="29"/>
      <c r="AT40" s="29"/>
    </row>
    <row r="41" spans="1:46" s="30" customFormat="1" ht="12" customHeight="1">
      <c r="A41" s="391"/>
      <c r="B41" s="401"/>
      <c r="C41" s="420"/>
      <c r="D41" s="420"/>
      <c r="E41" s="454"/>
      <c r="F41" s="394"/>
      <c r="G41" s="398"/>
      <c r="H41" s="399"/>
      <c r="I41" s="401"/>
      <c r="J41" s="420"/>
      <c r="K41" s="423"/>
      <c r="L41" s="34"/>
      <c r="M41" s="35"/>
      <c r="N41" s="35"/>
      <c r="O41" s="267"/>
      <c r="P41" s="258"/>
      <c r="Q41" s="32"/>
      <c r="R41" s="254"/>
      <c r="S41" s="254"/>
      <c r="T41" s="254"/>
      <c r="U41" s="36"/>
      <c r="V41" s="36"/>
      <c r="W41" s="36"/>
      <c r="X41" s="36"/>
      <c r="Y41" s="49"/>
      <c r="Z41" s="267"/>
      <c r="AA41" s="36"/>
      <c r="AB41" s="36"/>
      <c r="AC41" s="35"/>
      <c r="AD41" s="37"/>
      <c r="AE41" s="368"/>
      <c r="AF41" s="369"/>
      <c r="AG41" s="456"/>
      <c r="AH41" s="433"/>
      <c r="AI41" s="433"/>
      <c r="AJ41" s="361"/>
      <c r="AK41" s="406"/>
      <c r="AL41" s="84"/>
      <c r="AM41" s="80"/>
      <c r="AN41" s="69"/>
      <c r="AO41" s="416"/>
      <c r="AP41" s="391"/>
      <c r="AR41" s="29"/>
      <c r="AS41" s="29"/>
      <c r="AT41" s="29"/>
    </row>
    <row r="42" spans="1:46" s="43" customFormat="1" ht="12" customHeight="1">
      <c r="A42" s="392"/>
      <c r="B42" s="402"/>
      <c r="C42" s="421"/>
      <c r="D42" s="421"/>
      <c r="E42" s="462"/>
      <c r="F42" s="395"/>
      <c r="G42" s="438"/>
      <c r="H42" s="439"/>
      <c r="I42" s="402"/>
      <c r="J42" s="421"/>
      <c r="K42" s="424"/>
      <c r="L42" s="40"/>
      <c r="M42" s="41"/>
      <c r="N42" s="41"/>
      <c r="O42" s="290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290"/>
      <c r="AA42" s="41"/>
      <c r="AB42" s="41"/>
      <c r="AC42" s="41"/>
      <c r="AD42" s="42"/>
      <c r="AE42" s="370"/>
      <c r="AF42" s="371"/>
      <c r="AG42" s="457"/>
      <c r="AH42" s="434"/>
      <c r="AI42" s="434"/>
      <c r="AJ42" s="362"/>
      <c r="AK42" s="406"/>
      <c r="AL42" s="85"/>
      <c r="AM42" s="101"/>
      <c r="AN42" s="72"/>
      <c r="AO42" s="417"/>
      <c r="AP42" s="392"/>
      <c r="AR42" s="29"/>
      <c r="AS42" s="29"/>
      <c r="AT42" s="29"/>
    </row>
    <row r="43" spans="1:46" s="30" customFormat="1" ht="12" customHeight="1">
      <c r="A43" s="391">
        <v>7</v>
      </c>
      <c r="B43" s="401"/>
      <c r="C43" s="420"/>
      <c r="D43" s="420"/>
      <c r="E43" s="454"/>
      <c r="F43" s="394">
        <v>1</v>
      </c>
      <c r="G43" s="452" t="str">
        <f>$B$13</f>
        <v>MF1</v>
      </c>
      <c r="H43" s="453"/>
      <c r="I43" s="401" t="s">
        <v>10</v>
      </c>
      <c r="J43" s="420" t="s">
        <v>47</v>
      </c>
      <c r="K43" s="423">
        <v>10</v>
      </c>
      <c r="L43" s="34"/>
      <c r="M43" s="35"/>
      <c r="N43" s="35"/>
      <c r="O43" s="35"/>
      <c r="P43" s="35"/>
      <c r="Q43" s="35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5"/>
      <c r="AD43" s="37"/>
      <c r="AE43" s="368">
        <f>SUM(L43:AD47)</f>
        <v>2.195</v>
      </c>
      <c r="AF43" s="369"/>
      <c r="AG43" s="456">
        <v>140</v>
      </c>
      <c r="AH43" s="440">
        <f>AG43*F43</f>
        <v>140</v>
      </c>
      <c r="AI43" s="440"/>
      <c r="AJ43" s="360">
        <f>IF(AE43=0,0,ROUNDDOWN(K43/AE43,0))</f>
        <v>4</v>
      </c>
      <c r="AK43" s="406">
        <f>IF(AJ43=0,0,ROUNDUP((AH43-AI46)/AJ43,0))</f>
        <v>35</v>
      </c>
      <c r="AL43" s="82" t="s">
        <v>150</v>
      </c>
      <c r="AM43" s="202">
        <f>IF(ISERR(K43-(AJ43*AE43)),0,(K43-(AJ43*AE43)))</f>
        <v>1.2200000000000006</v>
      </c>
      <c r="AN43" s="71">
        <f>AK43</f>
        <v>35</v>
      </c>
      <c r="AO43" s="416">
        <f>AE43*AH43</f>
        <v>307.29999999999995</v>
      </c>
      <c r="AP43" s="418">
        <f>IF(AO43=0,0,AO43*HLOOKUP(I43,$AR$1:$BG$3,3))</f>
        <v>759.031</v>
      </c>
      <c r="AR43" s="29"/>
      <c r="AS43" s="29"/>
      <c r="AT43" s="29"/>
    </row>
    <row r="44" spans="1:46" s="30" customFormat="1" ht="12" customHeight="1">
      <c r="A44" s="391"/>
      <c r="B44" s="401"/>
      <c r="C44" s="420"/>
      <c r="D44" s="420"/>
      <c r="E44" s="454"/>
      <c r="F44" s="394"/>
      <c r="G44" s="398"/>
      <c r="H44" s="399"/>
      <c r="I44" s="401"/>
      <c r="J44" s="420"/>
      <c r="K44" s="423"/>
      <c r="L44" s="34"/>
      <c r="M44" s="35"/>
      <c r="N44" s="35"/>
      <c r="O44" s="35"/>
      <c r="P44" s="253"/>
      <c r="Q44" s="253"/>
      <c r="R44" s="253"/>
      <c r="S44" s="253"/>
      <c r="T44" s="253"/>
      <c r="U44" s="253"/>
      <c r="V44" s="253"/>
      <c r="W44" s="253"/>
      <c r="X44" s="451">
        <v>0.6</v>
      </c>
      <c r="Y44" s="253"/>
      <c r="Z44" s="36"/>
      <c r="AA44" s="36"/>
      <c r="AB44" s="36"/>
      <c r="AC44" s="35"/>
      <c r="AD44" s="37"/>
      <c r="AE44" s="368"/>
      <c r="AF44" s="369"/>
      <c r="AG44" s="456"/>
      <c r="AH44" s="433"/>
      <c r="AI44" s="433"/>
      <c r="AJ44" s="361"/>
      <c r="AK44" s="406"/>
      <c r="AL44" s="84"/>
      <c r="AM44" s="80"/>
      <c r="AN44" s="69"/>
      <c r="AO44" s="416"/>
      <c r="AP44" s="391"/>
      <c r="AR44" s="29"/>
      <c r="AS44" s="29"/>
      <c r="AT44" s="29"/>
    </row>
    <row r="45" spans="1:46" s="30" customFormat="1" ht="12" customHeight="1">
      <c r="A45" s="391"/>
      <c r="B45" s="401"/>
      <c r="C45" s="420"/>
      <c r="D45" s="420"/>
      <c r="E45" s="454"/>
      <c r="F45" s="394"/>
      <c r="G45" s="398" t="s">
        <v>148</v>
      </c>
      <c r="H45" s="399"/>
      <c r="I45" s="401"/>
      <c r="J45" s="420"/>
      <c r="K45" s="423"/>
      <c r="L45" s="34"/>
      <c r="M45" s="35"/>
      <c r="N45" s="35"/>
      <c r="O45" s="267"/>
      <c r="P45" s="35"/>
      <c r="Q45" s="47"/>
      <c r="R45" s="47"/>
      <c r="S45" s="47"/>
      <c r="T45" s="47"/>
      <c r="U45" s="47"/>
      <c r="V45" s="47"/>
      <c r="W45" s="252"/>
      <c r="X45" s="451"/>
      <c r="Y45" s="36"/>
      <c r="Z45" s="267"/>
      <c r="AA45" s="36"/>
      <c r="AB45" s="36"/>
      <c r="AC45" s="35"/>
      <c r="AD45" s="37"/>
      <c r="AE45" s="368"/>
      <c r="AF45" s="369"/>
      <c r="AG45" s="456"/>
      <c r="AH45" s="433"/>
      <c r="AI45" s="433"/>
      <c r="AJ45" s="361"/>
      <c r="AK45" s="406"/>
      <c r="AL45" s="84"/>
      <c r="AM45" s="80"/>
      <c r="AN45" s="69"/>
      <c r="AO45" s="416"/>
      <c r="AP45" s="391"/>
      <c r="AR45" s="29"/>
      <c r="AS45" s="29"/>
      <c r="AT45" s="29"/>
    </row>
    <row r="46" spans="1:46" s="30" customFormat="1" ht="12" customHeight="1">
      <c r="A46" s="391"/>
      <c r="B46" s="401"/>
      <c r="C46" s="420"/>
      <c r="D46" s="420"/>
      <c r="E46" s="454"/>
      <c r="F46" s="394"/>
      <c r="G46" s="398"/>
      <c r="H46" s="399"/>
      <c r="I46" s="401"/>
      <c r="J46" s="420"/>
      <c r="K46" s="423"/>
      <c r="L46" s="34"/>
      <c r="M46" s="35"/>
      <c r="N46" s="35"/>
      <c r="O46" s="267"/>
      <c r="P46" s="49"/>
      <c r="Q46" s="35"/>
      <c r="R46" s="36"/>
      <c r="S46" s="455">
        <v>1.595</v>
      </c>
      <c r="T46" s="455"/>
      <c r="U46" s="455"/>
      <c r="V46" s="455"/>
      <c r="W46" s="505"/>
      <c r="X46" s="451"/>
      <c r="Y46" s="49"/>
      <c r="Z46" s="267"/>
      <c r="AA46" s="36"/>
      <c r="AB46" s="36"/>
      <c r="AC46" s="35"/>
      <c r="AD46" s="37"/>
      <c r="AE46" s="368"/>
      <c r="AF46" s="369"/>
      <c r="AG46" s="456"/>
      <c r="AH46" s="433"/>
      <c r="AI46" s="433"/>
      <c r="AJ46" s="361"/>
      <c r="AK46" s="406"/>
      <c r="AL46" s="84"/>
      <c r="AM46" s="80"/>
      <c r="AN46" s="69"/>
      <c r="AO46" s="416"/>
      <c r="AP46" s="391"/>
      <c r="AR46" s="29"/>
      <c r="AS46" s="29"/>
      <c r="AT46" s="29"/>
    </row>
    <row r="47" spans="1:46" s="43" customFormat="1" ht="12" customHeight="1">
      <c r="A47" s="392"/>
      <c r="B47" s="402"/>
      <c r="C47" s="421"/>
      <c r="D47" s="421"/>
      <c r="E47" s="462"/>
      <c r="F47" s="395"/>
      <c r="G47" s="438"/>
      <c r="H47" s="439"/>
      <c r="I47" s="402"/>
      <c r="J47" s="421"/>
      <c r="K47" s="424"/>
      <c r="L47" s="40"/>
      <c r="M47" s="41"/>
      <c r="N47" s="41"/>
      <c r="O47" s="290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290"/>
      <c r="AA47" s="41"/>
      <c r="AB47" s="41"/>
      <c r="AC47" s="41"/>
      <c r="AD47" s="42"/>
      <c r="AE47" s="370"/>
      <c r="AF47" s="371"/>
      <c r="AG47" s="457"/>
      <c r="AH47" s="434"/>
      <c r="AI47" s="434"/>
      <c r="AJ47" s="362"/>
      <c r="AK47" s="406"/>
      <c r="AL47" s="85"/>
      <c r="AM47" s="101"/>
      <c r="AN47" s="72"/>
      <c r="AO47" s="417"/>
      <c r="AP47" s="392"/>
      <c r="AR47" s="29"/>
      <c r="AS47" s="29"/>
      <c r="AT47" s="29"/>
    </row>
    <row r="48" spans="1:46" s="30" customFormat="1" ht="12" customHeight="1">
      <c r="A48" s="464">
        <v>8</v>
      </c>
      <c r="B48" s="466"/>
      <c r="C48" s="467"/>
      <c r="D48" s="467"/>
      <c r="E48" s="468"/>
      <c r="F48" s="469"/>
      <c r="G48" s="452"/>
      <c r="H48" s="453"/>
      <c r="I48" s="466"/>
      <c r="J48" s="467"/>
      <c r="K48" s="476"/>
      <c r="L48" s="44"/>
      <c r="M48" s="45"/>
      <c r="N48" s="45"/>
      <c r="O48" s="45"/>
      <c r="P48" s="45"/>
      <c r="Q48" s="45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45"/>
      <c r="AD48" s="46"/>
      <c r="AE48" s="478"/>
      <c r="AF48" s="479"/>
      <c r="AG48" s="482"/>
      <c r="AH48" s="485"/>
      <c r="AI48" s="440"/>
      <c r="AJ48" s="91"/>
      <c r="AK48" s="491"/>
      <c r="AL48" s="83"/>
      <c r="AM48" s="100"/>
      <c r="AN48" s="71"/>
      <c r="AO48" s="493">
        <f>AE48*AH48</f>
        <v>0</v>
      </c>
      <c r="AP48" s="501">
        <f>IF(AO48=0,0,AO48*HLOOKUP(I48,$AR$1:$BG$3,3))</f>
        <v>0</v>
      </c>
      <c r="AR48" s="29"/>
      <c r="AS48" s="29"/>
      <c r="AT48" s="29"/>
    </row>
    <row r="49" spans="1:46" s="30" customFormat="1" ht="12" customHeight="1">
      <c r="A49" s="391"/>
      <c r="B49" s="401"/>
      <c r="C49" s="420"/>
      <c r="D49" s="420"/>
      <c r="E49" s="454"/>
      <c r="F49" s="394"/>
      <c r="G49" s="398"/>
      <c r="H49" s="399"/>
      <c r="I49" s="401"/>
      <c r="J49" s="420"/>
      <c r="K49" s="423"/>
      <c r="L49" s="34"/>
      <c r="M49" s="35"/>
      <c r="N49" s="35"/>
      <c r="O49" s="35"/>
      <c r="P49" s="490"/>
      <c r="Q49" s="490"/>
      <c r="R49" s="490"/>
      <c r="S49" s="490"/>
      <c r="T49" s="490"/>
      <c r="U49" s="490"/>
      <c r="V49" s="490"/>
      <c r="W49" s="490"/>
      <c r="X49" s="490"/>
      <c r="Y49" s="490"/>
      <c r="Z49" s="36"/>
      <c r="AA49" s="36"/>
      <c r="AB49" s="36"/>
      <c r="AC49" s="35"/>
      <c r="AD49" s="37"/>
      <c r="AE49" s="425"/>
      <c r="AF49" s="426"/>
      <c r="AG49" s="483"/>
      <c r="AH49" s="486"/>
      <c r="AI49" s="433"/>
      <c r="AJ49" s="92"/>
      <c r="AK49" s="491"/>
      <c r="AL49" s="84"/>
      <c r="AM49" s="80"/>
      <c r="AN49" s="69"/>
      <c r="AO49" s="416"/>
      <c r="AP49" s="391"/>
      <c r="AR49" s="29"/>
      <c r="AS49" s="29"/>
      <c r="AT49" s="29"/>
    </row>
    <row r="50" spans="1:46" s="30" customFormat="1" ht="12" customHeight="1">
      <c r="A50" s="391"/>
      <c r="B50" s="401"/>
      <c r="C50" s="420"/>
      <c r="D50" s="420"/>
      <c r="E50" s="454"/>
      <c r="F50" s="394"/>
      <c r="G50" s="398"/>
      <c r="H50" s="399"/>
      <c r="I50" s="401"/>
      <c r="J50" s="420"/>
      <c r="K50" s="423"/>
      <c r="L50" s="34"/>
      <c r="M50" s="35"/>
      <c r="N50" s="35"/>
      <c r="O50" s="488"/>
      <c r="P50" s="35"/>
      <c r="Q50" s="47"/>
      <c r="R50" s="47"/>
      <c r="S50" s="47"/>
      <c r="T50" s="47"/>
      <c r="U50" s="47"/>
      <c r="V50" s="47"/>
      <c r="W50" s="47"/>
      <c r="X50" s="47"/>
      <c r="Y50" s="36"/>
      <c r="Z50" s="488"/>
      <c r="AA50" s="36"/>
      <c r="AB50" s="36"/>
      <c r="AC50" s="35"/>
      <c r="AD50" s="37"/>
      <c r="AE50" s="425"/>
      <c r="AF50" s="426"/>
      <c r="AG50" s="483"/>
      <c r="AH50" s="486"/>
      <c r="AI50" s="433"/>
      <c r="AJ50" s="92"/>
      <c r="AK50" s="491"/>
      <c r="AL50" s="84"/>
      <c r="AM50" s="80"/>
      <c r="AN50" s="69"/>
      <c r="AO50" s="416"/>
      <c r="AP50" s="391"/>
      <c r="AR50" s="29"/>
      <c r="AS50" s="29"/>
      <c r="AT50" s="29"/>
    </row>
    <row r="51" spans="1:46" s="30" customFormat="1" ht="12" customHeight="1">
      <c r="A51" s="391"/>
      <c r="B51" s="401"/>
      <c r="C51" s="420"/>
      <c r="D51" s="420"/>
      <c r="E51" s="454"/>
      <c r="F51" s="394"/>
      <c r="G51" s="398"/>
      <c r="H51" s="399"/>
      <c r="I51" s="401"/>
      <c r="J51" s="420"/>
      <c r="K51" s="423"/>
      <c r="L51" s="34"/>
      <c r="M51" s="35"/>
      <c r="N51" s="35"/>
      <c r="O51" s="488"/>
      <c r="P51" s="49"/>
      <c r="Q51" s="35"/>
      <c r="R51" s="36"/>
      <c r="S51" s="36"/>
      <c r="T51" s="36"/>
      <c r="U51" s="36"/>
      <c r="V51" s="36"/>
      <c r="W51" s="36"/>
      <c r="X51" s="36"/>
      <c r="Y51" s="49"/>
      <c r="Z51" s="488"/>
      <c r="AA51" s="36"/>
      <c r="AB51" s="36"/>
      <c r="AC51" s="35"/>
      <c r="AD51" s="37"/>
      <c r="AE51" s="425"/>
      <c r="AF51" s="426"/>
      <c r="AG51" s="483"/>
      <c r="AH51" s="486"/>
      <c r="AI51" s="433"/>
      <c r="AJ51" s="92"/>
      <c r="AK51" s="491"/>
      <c r="AL51" s="84"/>
      <c r="AM51" s="80"/>
      <c r="AN51" s="69"/>
      <c r="AO51" s="416"/>
      <c r="AP51" s="391"/>
      <c r="AR51" s="29"/>
      <c r="AS51" s="29"/>
      <c r="AT51" s="29"/>
    </row>
    <row r="52" spans="1:46" s="43" customFormat="1" ht="12" customHeight="1">
      <c r="A52" s="465"/>
      <c r="B52" s="471"/>
      <c r="C52" s="472"/>
      <c r="D52" s="472"/>
      <c r="E52" s="473"/>
      <c r="F52" s="470"/>
      <c r="G52" s="474"/>
      <c r="H52" s="475"/>
      <c r="I52" s="471"/>
      <c r="J52" s="472"/>
      <c r="K52" s="477"/>
      <c r="L52" s="51"/>
      <c r="M52" s="52"/>
      <c r="N52" s="52"/>
      <c r="O52" s="489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489"/>
      <c r="AA52" s="52"/>
      <c r="AB52" s="52"/>
      <c r="AC52" s="52"/>
      <c r="AD52" s="53"/>
      <c r="AE52" s="480"/>
      <c r="AF52" s="481"/>
      <c r="AG52" s="484"/>
      <c r="AH52" s="487"/>
      <c r="AI52" s="463"/>
      <c r="AJ52" s="94"/>
      <c r="AK52" s="492"/>
      <c r="AL52" s="86"/>
      <c r="AM52" s="102"/>
      <c r="AN52" s="70"/>
      <c r="AO52" s="494"/>
      <c r="AP52" s="465"/>
      <c r="AR52" s="29"/>
      <c r="AS52" s="29"/>
      <c r="AT52" s="29"/>
    </row>
    <row r="53" spans="1:42" s="43" customFormat="1" ht="15.75" customHeight="1">
      <c r="A53" s="54"/>
      <c r="B53" s="55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E53" s="56"/>
      <c r="AF53" s="56"/>
      <c r="AG53" s="25"/>
      <c r="AH53" s="25"/>
      <c r="AI53" s="25"/>
      <c r="AJ53" s="25"/>
      <c r="AK53" s="57"/>
      <c r="AL53" s="57"/>
      <c r="AM53" s="25"/>
      <c r="AN53" s="25"/>
      <c r="AO53" s="27" t="s">
        <v>48</v>
      </c>
      <c r="AP53" s="58">
        <f>SUM(AP13:AP52)</f>
        <v>16181.711000000003</v>
      </c>
    </row>
    <row r="54" spans="1:51" s="43" customFormat="1" ht="15.75" customHeight="1">
      <c r="A54" s="54"/>
      <c r="B54" s="55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E54" s="56"/>
      <c r="AF54" s="56"/>
      <c r="AG54" s="25"/>
      <c r="AH54" s="25"/>
      <c r="AI54" s="25"/>
      <c r="AJ54" s="25"/>
      <c r="AK54" s="57"/>
      <c r="AL54" s="57"/>
      <c r="AM54" s="25"/>
      <c r="AN54" s="25"/>
      <c r="AO54" s="25"/>
      <c r="AP54" s="25"/>
      <c r="AR54" s="43" t="s">
        <v>45</v>
      </c>
      <c r="AS54" s="43" t="s">
        <v>23</v>
      </c>
      <c r="AU54" s="43" t="s">
        <v>45</v>
      </c>
      <c r="AV54" s="43" t="s">
        <v>23</v>
      </c>
      <c r="AX54" s="43" t="s">
        <v>45</v>
      </c>
      <c r="AY54" s="43" t="s">
        <v>23</v>
      </c>
    </row>
    <row r="55" spans="2:51" ht="16.5" customHeight="1">
      <c r="B55" s="59" t="s">
        <v>49</v>
      </c>
      <c r="C55" s="4" t="s">
        <v>50</v>
      </c>
      <c r="D55" s="60">
        <f>DSUM($AR$12:$AT$20,$AT$12,AR54:AS55)</f>
        <v>0</v>
      </c>
      <c r="E55" s="61" t="s">
        <v>51</v>
      </c>
      <c r="F55" s="59" t="s">
        <v>52</v>
      </c>
      <c r="G55" s="62" t="s">
        <v>50</v>
      </c>
      <c r="H55" s="63">
        <f>DSUM($AR$12:$AT$20,$AT$12,AR56:AS57)</f>
        <v>0</v>
      </c>
      <c r="I55" s="61" t="s">
        <v>51</v>
      </c>
      <c r="J55" s="17"/>
      <c r="K55" s="350" t="s">
        <v>268</v>
      </c>
      <c r="L55" s="350"/>
      <c r="M55" s="350" t="s">
        <v>269</v>
      </c>
      <c r="N55" s="350"/>
      <c r="O55" s="350"/>
      <c r="P55" s="350"/>
      <c r="Q55" s="350"/>
      <c r="R55" s="350"/>
      <c r="S55" s="350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  <c r="AG55" s="350"/>
      <c r="AH55" s="350"/>
      <c r="AI55" s="350" t="s">
        <v>270</v>
      </c>
      <c r="AJ55" s="350"/>
      <c r="AK55" s="350"/>
      <c r="AL55" s="350" t="s">
        <v>121</v>
      </c>
      <c r="AM55" s="350"/>
      <c r="AN55" s="59" t="s">
        <v>53</v>
      </c>
      <c r="AO55" s="88">
        <f>(D55*10)*BF3</f>
        <v>0</v>
      </c>
      <c r="AP55" s="4" t="s">
        <v>54</v>
      </c>
      <c r="AR55" s="4" t="str">
        <f>"=RB 6"</f>
        <v>=RB 6</v>
      </c>
      <c r="AS55" s="4" t="str">
        <f>"=10"</f>
        <v>=10</v>
      </c>
      <c r="AU55" s="4" t="str">
        <f>"=DB 10"</f>
        <v>=DB 10</v>
      </c>
      <c r="AV55" s="4" t="str">
        <f aca="true" t="shared" si="0" ref="AV55:AV67">"=10"</f>
        <v>=10</v>
      </c>
      <c r="AX55" s="4" t="str">
        <f>"=DB 10"</f>
        <v>=DB 10</v>
      </c>
      <c r="AY55" s="4" t="str">
        <f>"=12"</f>
        <v>=12</v>
      </c>
    </row>
    <row r="56" spans="2:51" ht="16.5" customHeight="1">
      <c r="B56" s="59" t="s">
        <v>55</v>
      </c>
      <c r="C56" s="4" t="s">
        <v>50</v>
      </c>
      <c r="D56" s="60">
        <f>DSUM($AR$12:$AT$20,$AT$12,AR58:AS59)</f>
        <v>0</v>
      </c>
      <c r="E56" s="61" t="s">
        <v>51</v>
      </c>
      <c r="F56" s="59" t="s">
        <v>56</v>
      </c>
      <c r="G56" s="62" t="s">
        <v>50</v>
      </c>
      <c r="H56" s="63">
        <f>DSUM($AR$12:$AT$20,$AT$12,AR60:AS61)</f>
        <v>0</v>
      </c>
      <c r="I56" s="61" t="s">
        <v>51</v>
      </c>
      <c r="J56" s="17"/>
      <c r="K56" s="350"/>
      <c r="L56" s="350"/>
      <c r="M56" s="350"/>
      <c r="N56" s="350"/>
      <c r="O56" s="350"/>
      <c r="P56" s="350"/>
      <c r="Q56" s="350"/>
      <c r="R56" s="350"/>
      <c r="S56" s="350"/>
      <c r="T56" s="350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G56" s="350"/>
      <c r="AH56" s="350"/>
      <c r="AI56" s="350"/>
      <c r="AJ56" s="350"/>
      <c r="AK56" s="350"/>
      <c r="AL56" s="350"/>
      <c r="AM56" s="350"/>
      <c r="AN56" s="59" t="s">
        <v>57</v>
      </c>
      <c r="AO56" s="87">
        <f>(H55*10)*BE3</f>
        <v>0</v>
      </c>
      <c r="AP56" s="4" t="s">
        <v>54</v>
      </c>
      <c r="AR56" s="43" t="s">
        <v>45</v>
      </c>
      <c r="AS56" s="43" t="s">
        <v>23</v>
      </c>
      <c r="AU56" s="43" t="s">
        <v>45</v>
      </c>
      <c r="AV56" s="43" t="s">
        <v>23</v>
      </c>
      <c r="AX56" s="43" t="s">
        <v>45</v>
      </c>
      <c r="AY56" s="43" t="s">
        <v>23</v>
      </c>
    </row>
    <row r="57" spans="2:51" ht="16.5" customHeight="1">
      <c r="B57" s="59" t="s">
        <v>58</v>
      </c>
      <c r="C57" s="4" t="s">
        <v>50</v>
      </c>
      <c r="D57" s="60">
        <f>DSUM($AR$12:$AT$20,$AT$12,AR62:AS63)</f>
        <v>0</v>
      </c>
      <c r="E57" s="61" t="s">
        <v>51</v>
      </c>
      <c r="F57" s="59" t="s">
        <v>59</v>
      </c>
      <c r="G57" s="62" t="s">
        <v>50</v>
      </c>
      <c r="H57" s="63">
        <f>DSUM($AR$12:$AT$20,$AT$12,AR64:AS65)</f>
        <v>0</v>
      </c>
      <c r="I57" s="61" t="s">
        <v>51</v>
      </c>
      <c r="J57" s="17"/>
      <c r="K57" s="351"/>
      <c r="L57" s="351"/>
      <c r="M57" s="351"/>
      <c r="N57" s="351"/>
      <c r="O57" s="351"/>
      <c r="P57" s="351"/>
      <c r="Q57" s="351"/>
      <c r="R57" s="351"/>
      <c r="S57" s="351"/>
      <c r="T57" s="351"/>
      <c r="U57" s="351"/>
      <c r="V57" s="351"/>
      <c r="W57" s="351"/>
      <c r="X57" s="351"/>
      <c r="Y57" s="351"/>
      <c r="Z57" s="351"/>
      <c r="AA57" s="351"/>
      <c r="AB57" s="351"/>
      <c r="AC57" s="351"/>
      <c r="AD57" s="351"/>
      <c r="AE57" s="351"/>
      <c r="AF57" s="351"/>
      <c r="AG57" s="351"/>
      <c r="AH57" s="351"/>
      <c r="AI57" s="351"/>
      <c r="AJ57" s="351"/>
      <c r="AK57" s="351"/>
      <c r="AL57" s="351"/>
      <c r="AM57" s="351"/>
      <c r="AN57" s="59" t="s">
        <v>60</v>
      </c>
      <c r="AO57" s="89">
        <f>(D56*10)*BD3</f>
        <v>0</v>
      </c>
      <c r="AP57" s="4" t="s">
        <v>54</v>
      </c>
      <c r="AR57" s="4" t="str">
        <f>"=RB 9"</f>
        <v>=RB 9</v>
      </c>
      <c r="AS57" s="4" t="str">
        <f aca="true" t="shared" si="1" ref="AS57:AS69">"=10"</f>
        <v>=10</v>
      </c>
      <c r="AU57" s="4" t="str">
        <f>"=DB 12"</f>
        <v>=DB 12</v>
      </c>
      <c r="AV57" s="4" t="str">
        <f t="shared" si="0"/>
        <v>=10</v>
      </c>
      <c r="AX57" s="4" t="str">
        <f>"=DB 12"</f>
        <v>=DB 12</v>
      </c>
      <c r="AY57" s="4" t="str">
        <f>"=12"</f>
        <v>=12</v>
      </c>
    </row>
    <row r="58" spans="2:51" ht="16.5" customHeight="1">
      <c r="B58" s="59" t="s">
        <v>61</v>
      </c>
      <c r="C58" s="4" t="s">
        <v>50</v>
      </c>
      <c r="D58" s="60">
        <f>DSUM($AR$12:$AT$20,$AT$12,AR66:AS67)</f>
        <v>0</v>
      </c>
      <c r="E58" s="61" t="s">
        <v>51</v>
      </c>
      <c r="F58" s="59" t="s">
        <v>62</v>
      </c>
      <c r="G58" s="62" t="s">
        <v>50</v>
      </c>
      <c r="H58" s="63">
        <f>DSUM($AR$12:$AT$20,$AT$12,AR68:AS69)</f>
        <v>0</v>
      </c>
      <c r="I58" s="61" t="s">
        <v>51</v>
      </c>
      <c r="J58" s="17"/>
      <c r="K58" s="345"/>
      <c r="L58" s="345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9"/>
      <c r="Z58" s="349"/>
      <c r="AA58" s="349"/>
      <c r="AB58" s="349"/>
      <c r="AC58" s="349"/>
      <c r="AD58" s="349"/>
      <c r="AE58" s="349"/>
      <c r="AF58" s="349"/>
      <c r="AG58" s="349"/>
      <c r="AH58" s="349"/>
      <c r="AI58" s="345"/>
      <c r="AJ58" s="345"/>
      <c r="AK58" s="345"/>
      <c r="AL58" s="345"/>
      <c r="AM58" s="345"/>
      <c r="AN58" s="59" t="s">
        <v>63</v>
      </c>
      <c r="AO58" s="89">
        <f>(H56*10)*BC3</f>
        <v>0</v>
      </c>
      <c r="AP58" s="4" t="s">
        <v>54</v>
      </c>
      <c r="AR58" s="43" t="s">
        <v>45</v>
      </c>
      <c r="AS58" s="43" t="s">
        <v>23</v>
      </c>
      <c r="AU58" s="43" t="s">
        <v>45</v>
      </c>
      <c r="AV58" s="43" t="s">
        <v>23</v>
      </c>
      <c r="AX58" s="43" t="s">
        <v>45</v>
      </c>
      <c r="AY58" s="43" t="s">
        <v>23</v>
      </c>
    </row>
    <row r="59" spans="2:51" ht="16.5" customHeight="1">
      <c r="B59" s="59" t="s">
        <v>64</v>
      </c>
      <c r="C59" s="4" t="s">
        <v>50</v>
      </c>
      <c r="D59" s="60">
        <f>DSUM($AR$12:$AT$20,$AT$12,AU54:AV55)</f>
        <v>0</v>
      </c>
      <c r="E59" s="61" t="s">
        <v>51</v>
      </c>
      <c r="F59" s="59" t="s">
        <v>65</v>
      </c>
      <c r="G59" s="62" t="s">
        <v>50</v>
      </c>
      <c r="H59" s="63">
        <f>DSUM($AR$12:$AT$20,$AT$12,AX54:AY55)</f>
        <v>0</v>
      </c>
      <c r="I59" s="61" t="s">
        <v>51</v>
      </c>
      <c r="J59" s="17"/>
      <c r="K59" s="345"/>
      <c r="L59" s="345"/>
      <c r="M59" s="345"/>
      <c r="N59" s="345"/>
      <c r="O59" s="345"/>
      <c r="P59" s="345"/>
      <c r="Q59" s="345"/>
      <c r="R59" s="345"/>
      <c r="S59" s="345"/>
      <c r="T59" s="345"/>
      <c r="U59" s="345"/>
      <c r="V59" s="345"/>
      <c r="W59" s="345"/>
      <c r="X59" s="345"/>
      <c r="Y59" s="345"/>
      <c r="Z59" s="345"/>
      <c r="AA59" s="345"/>
      <c r="AB59" s="345"/>
      <c r="AC59" s="345"/>
      <c r="AD59" s="345"/>
      <c r="AE59" s="345"/>
      <c r="AF59" s="345"/>
      <c r="AG59" s="345"/>
      <c r="AH59" s="345"/>
      <c r="AI59" s="345"/>
      <c r="AJ59" s="345"/>
      <c r="AK59" s="345"/>
      <c r="AL59" s="345"/>
      <c r="AM59" s="345"/>
      <c r="AN59" s="59" t="s">
        <v>66</v>
      </c>
      <c r="AO59" s="89">
        <f>(D57*10)*BB3</f>
        <v>0</v>
      </c>
      <c r="AP59" s="4" t="s">
        <v>54</v>
      </c>
      <c r="AR59" s="4" t="str">
        <f>"=RB 10"</f>
        <v>=RB 10</v>
      </c>
      <c r="AS59" s="4" t="str">
        <f t="shared" si="1"/>
        <v>=10</v>
      </c>
      <c r="AU59" s="4" t="str">
        <f>"=DB 16"</f>
        <v>=DB 16</v>
      </c>
      <c r="AV59" s="4" t="str">
        <f t="shared" si="0"/>
        <v>=10</v>
      </c>
      <c r="AX59" s="4" t="str">
        <f>"=DB 16"</f>
        <v>=DB 16</v>
      </c>
      <c r="AY59" s="4" t="str">
        <f>"=12"</f>
        <v>=12</v>
      </c>
    </row>
    <row r="60" spans="2:51" ht="16.5" customHeight="1">
      <c r="B60" s="59" t="s">
        <v>67</v>
      </c>
      <c r="C60" s="4" t="s">
        <v>50</v>
      </c>
      <c r="D60" s="60">
        <f>DSUM($AR$12:$AT$20,$AT$12,AU56:AV57)</f>
        <v>0</v>
      </c>
      <c r="E60" s="61" t="s">
        <v>51</v>
      </c>
      <c r="F60" s="59" t="s">
        <v>68</v>
      </c>
      <c r="G60" s="62" t="s">
        <v>50</v>
      </c>
      <c r="H60" s="63">
        <f>DSUM($AR$12:$AT$20,$AT$12,AX56:AY57)</f>
        <v>0</v>
      </c>
      <c r="I60" s="61" t="s">
        <v>51</v>
      </c>
      <c r="J60" s="17"/>
      <c r="K60" s="345"/>
      <c r="L60" s="345"/>
      <c r="M60" s="345"/>
      <c r="N60" s="345"/>
      <c r="O60" s="345"/>
      <c r="P60" s="345"/>
      <c r="Q60" s="345"/>
      <c r="R60" s="345"/>
      <c r="S60" s="345"/>
      <c r="T60" s="345"/>
      <c r="U60" s="345"/>
      <c r="V60" s="345"/>
      <c r="W60" s="345"/>
      <c r="X60" s="345"/>
      <c r="Y60" s="345"/>
      <c r="Z60" s="345"/>
      <c r="AA60" s="345"/>
      <c r="AB60" s="345"/>
      <c r="AC60" s="345"/>
      <c r="AD60" s="345"/>
      <c r="AE60" s="345"/>
      <c r="AF60" s="345"/>
      <c r="AG60" s="345"/>
      <c r="AH60" s="345"/>
      <c r="AI60" s="345"/>
      <c r="AJ60" s="345"/>
      <c r="AK60" s="345"/>
      <c r="AL60" s="345"/>
      <c r="AM60" s="345"/>
      <c r="AN60" s="59" t="s">
        <v>69</v>
      </c>
      <c r="AO60" s="89">
        <f>(H57*10)*BA3</f>
        <v>0</v>
      </c>
      <c r="AP60" s="4" t="s">
        <v>54</v>
      </c>
      <c r="AR60" s="43" t="s">
        <v>45</v>
      </c>
      <c r="AS60" s="43" t="s">
        <v>23</v>
      </c>
      <c r="AU60" s="43" t="s">
        <v>45</v>
      </c>
      <c r="AV60" s="43" t="s">
        <v>23</v>
      </c>
      <c r="AX60" s="43" t="s">
        <v>45</v>
      </c>
      <c r="AY60" s="43" t="s">
        <v>23</v>
      </c>
    </row>
    <row r="61" spans="2:51" ht="16.5" customHeight="1">
      <c r="B61" s="59" t="s">
        <v>70</v>
      </c>
      <c r="C61" s="4" t="s">
        <v>50</v>
      </c>
      <c r="D61" s="60">
        <f>DSUM($AR$12:$AT$20,$AT$12,AU58:AV59)</f>
        <v>0</v>
      </c>
      <c r="E61" s="61" t="s">
        <v>51</v>
      </c>
      <c r="F61" s="59" t="s">
        <v>71</v>
      </c>
      <c r="G61" s="62" t="s">
        <v>50</v>
      </c>
      <c r="H61" s="63">
        <f>DSUM($AR$12:$AT$20,$AT$12,AX58:AY59)</f>
        <v>0</v>
      </c>
      <c r="I61" s="61" t="s">
        <v>51</v>
      </c>
      <c r="J61" s="17"/>
      <c r="K61" s="345"/>
      <c r="L61" s="345"/>
      <c r="M61" s="345"/>
      <c r="N61" s="345"/>
      <c r="O61" s="345"/>
      <c r="P61" s="345"/>
      <c r="Q61" s="345"/>
      <c r="R61" s="345"/>
      <c r="S61" s="345"/>
      <c r="T61" s="345"/>
      <c r="U61" s="345"/>
      <c r="V61" s="345"/>
      <c r="W61" s="345"/>
      <c r="X61" s="345"/>
      <c r="Y61" s="345"/>
      <c r="Z61" s="345"/>
      <c r="AA61" s="345"/>
      <c r="AB61" s="345"/>
      <c r="AC61" s="345"/>
      <c r="AD61" s="345"/>
      <c r="AE61" s="345"/>
      <c r="AF61" s="345"/>
      <c r="AG61" s="345"/>
      <c r="AH61" s="345"/>
      <c r="AI61" s="345"/>
      <c r="AJ61" s="345"/>
      <c r="AK61" s="345"/>
      <c r="AL61" s="345"/>
      <c r="AM61" s="345"/>
      <c r="AN61" s="59" t="s">
        <v>72</v>
      </c>
      <c r="AO61" s="89">
        <f>(D58*10)*AZ3</f>
        <v>0</v>
      </c>
      <c r="AP61" s="4" t="s">
        <v>54</v>
      </c>
      <c r="AR61" s="4" t="str">
        <f>"=RB 12"</f>
        <v>=RB 12</v>
      </c>
      <c r="AS61" s="4" t="str">
        <f t="shared" si="1"/>
        <v>=10</v>
      </c>
      <c r="AU61" s="4" t="str">
        <f>"=DB 20"</f>
        <v>=DB 20</v>
      </c>
      <c r="AV61" s="4" t="str">
        <f t="shared" si="0"/>
        <v>=10</v>
      </c>
      <c r="AX61" s="4" t="str">
        <f>"=DB 20"</f>
        <v>=DB 20</v>
      </c>
      <c r="AY61" s="4" t="str">
        <f>"=12"</f>
        <v>=12</v>
      </c>
    </row>
    <row r="62" spans="2:51" ht="16.5" customHeight="1">
      <c r="B62" s="59" t="s">
        <v>73</v>
      </c>
      <c r="C62" s="4" t="s">
        <v>50</v>
      </c>
      <c r="D62" s="60">
        <f>DSUM($AR$12:$AT$20,$AT$12,AU60:AV61)</f>
        <v>175</v>
      </c>
      <c r="E62" s="61" t="s">
        <v>51</v>
      </c>
      <c r="F62" s="59" t="s">
        <v>74</v>
      </c>
      <c r="G62" s="62" t="s">
        <v>50</v>
      </c>
      <c r="H62" s="63">
        <f>DSUM($AR$12:$AT$20,$AT$12,AX60:AY61)</f>
        <v>405</v>
      </c>
      <c r="I62" s="61" t="s">
        <v>51</v>
      </c>
      <c r="J62" s="17"/>
      <c r="K62" s="345"/>
      <c r="L62" s="345"/>
      <c r="M62" s="345"/>
      <c r="N62" s="345"/>
      <c r="O62" s="345"/>
      <c r="P62" s="345"/>
      <c r="Q62" s="345"/>
      <c r="R62" s="345"/>
      <c r="S62" s="345"/>
      <c r="T62" s="345"/>
      <c r="U62" s="345"/>
      <c r="V62" s="345"/>
      <c r="W62" s="345"/>
      <c r="X62" s="345"/>
      <c r="Y62" s="345"/>
      <c r="Z62" s="345"/>
      <c r="AA62" s="345"/>
      <c r="AB62" s="345"/>
      <c r="AC62" s="345"/>
      <c r="AD62" s="345"/>
      <c r="AE62" s="345"/>
      <c r="AF62" s="345"/>
      <c r="AG62" s="345"/>
      <c r="AH62" s="345"/>
      <c r="AI62" s="345"/>
      <c r="AJ62" s="345"/>
      <c r="AK62" s="345"/>
      <c r="AL62" s="345"/>
      <c r="AM62" s="345"/>
      <c r="AN62" s="59" t="s">
        <v>75</v>
      </c>
      <c r="AO62" s="89">
        <f>(H58*10)*AY3</f>
        <v>0</v>
      </c>
      <c r="AP62" s="4" t="s">
        <v>54</v>
      </c>
      <c r="AR62" s="43" t="s">
        <v>45</v>
      </c>
      <c r="AS62" s="43" t="s">
        <v>23</v>
      </c>
      <c r="AU62" s="43" t="s">
        <v>45</v>
      </c>
      <c r="AV62" s="43" t="s">
        <v>23</v>
      </c>
      <c r="AX62" s="43" t="s">
        <v>45</v>
      </c>
      <c r="AY62" s="43" t="s">
        <v>23</v>
      </c>
    </row>
    <row r="63" spans="2:51" ht="16.5" customHeight="1">
      <c r="B63" s="59" t="s">
        <v>76</v>
      </c>
      <c r="C63" s="4" t="s">
        <v>50</v>
      </c>
      <c r="D63" s="60">
        <f>DSUM($AR$12:$AT$20,$AT$12,AU62:AV63)</f>
        <v>0</v>
      </c>
      <c r="E63" s="61" t="s">
        <v>51</v>
      </c>
      <c r="F63" s="59" t="s">
        <v>77</v>
      </c>
      <c r="G63" s="62" t="s">
        <v>50</v>
      </c>
      <c r="H63" s="63">
        <f>DSUM($AR$12:$AT$20,$AT$12,AX62:AY63)</f>
        <v>0</v>
      </c>
      <c r="I63" s="61" t="s">
        <v>51</v>
      </c>
      <c r="J63" s="17"/>
      <c r="K63" s="345"/>
      <c r="L63" s="345"/>
      <c r="M63" s="345"/>
      <c r="N63" s="345"/>
      <c r="O63" s="345"/>
      <c r="P63" s="345"/>
      <c r="Q63" s="345"/>
      <c r="R63" s="345"/>
      <c r="S63" s="345"/>
      <c r="T63" s="345"/>
      <c r="U63" s="345"/>
      <c r="V63" s="345"/>
      <c r="W63" s="345"/>
      <c r="X63" s="345"/>
      <c r="Y63" s="345"/>
      <c r="Z63" s="345"/>
      <c r="AA63" s="345"/>
      <c r="AB63" s="345"/>
      <c r="AC63" s="345"/>
      <c r="AD63" s="345"/>
      <c r="AE63" s="345"/>
      <c r="AF63" s="345"/>
      <c r="AG63" s="345"/>
      <c r="AH63" s="345"/>
      <c r="AI63" s="345"/>
      <c r="AJ63" s="345"/>
      <c r="AK63" s="345"/>
      <c r="AL63" s="345"/>
      <c r="AM63" s="345"/>
      <c r="AN63" s="59" t="s">
        <v>78</v>
      </c>
      <c r="AO63" s="89">
        <f>((D59*10)+(H59*12))*AR3</f>
        <v>0</v>
      </c>
      <c r="AP63" s="4" t="s">
        <v>54</v>
      </c>
      <c r="AR63" s="4" t="str">
        <f>"=RB 15"</f>
        <v>=RB 15</v>
      </c>
      <c r="AS63" s="4" t="str">
        <f t="shared" si="1"/>
        <v>=10</v>
      </c>
      <c r="AU63" s="4" t="str">
        <f>"=DB 25"</f>
        <v>=DB 25</v>
      </c>
      <c r="AV63" s="4" t="str">
        <f t="shared" si="0"/>
        <v>=10</v>
      </c>
      <c r="AX63" s="4" t="str">
        <f>"=DB 25"</f>
        <v>=DB 25</v>
      </c>
      <c r="AY63" s="4" t="str">
        <f>"=12"</f>
        <v>=12</v>
      </c>
    </row>
    <row r="64" spans="2:51" ht="16.5" customHeight="1">
      <c r="B64" s="59" t="s">
        <v>79</v>
      </c>
      <c r="C64" s="4" t="s">
        <v>50</v>
      </c>
      <c r="D64" s="60">
        <f>DSUM($AR$12:$AT$20,$AT$12,AU64:AV65)</f>
        <v>0</v>
      </c>
      <c r="E64" s="61" t="s">
        <v>51</v>
      </c>
      <c r="F64" s="59" t="s">
        <v>80</v>
      </c>
      <c r="G64" s="62" t="s">
        <v>50</v>
      </c>
      <c r="H64" s="63">
        <f>DSUM($AR$12:$AT$20,$AT$12,AX64:AY65)</f>
        <v>0</v>
      </c>
      <c r="I64" s="61" t="s">
        <v>51</v>
      </c>
      <c r="J64" s="17"/>
      <c r="K64" s="345"/>
      <c r="L64" s="345"/>
      <c r="M64" s="345"/>
      <c r="N64" s="345"/>
      <c r="O64" s="345"/>
      <c r="P64" s="345"/>
      <c r="Q64" s="345"/>
      <c r="R64" s="345"/>
      <c r="S64" s="345"/>
      <c r="T64" s="345"/>
      <c r="U64" s="345"/>
      <c r="V64" s="345"/>
      <c r="W64" s="345"/>
      <c r="X64" s="345"/>
      <c r="Y64" s="345"/>
      <c r="Z64" s="345"/>
      <c r="AA64" s="345"/>
      <c r="AB64" s="345"/>
      <c r="AC64" s="345"/>
      <c r="AD64" s="345"/>
      <c r="AE64" s="345"/>
      <c r="AF64" s="345"/>
      <c r="AG64" s="345"/>
      <c r="AH64" s="345"/>
      <c r="AI64" s="345"/>
      <c r="AJ64" s="345"/>
      <c r="AK64" s="345"/>
      <c r="AL64" s="345"/>
      <c r="AM64" s="345"/>
      <c r="AN64" s="59" t="s">
        <v>81</v>
      </c>
      <c r="AO64" s="89">
        <f>((D60*10)+(H60*12))*AS3</f>
        <v>0</v>
      </c>
      <c r="AP64" s="4" t="s">
        <v>54</v>
      </c>
      <c r="AR64" s="43" t="s">
        <v>45</v>
      </c>
      <c r="AS64" s="43" t="s">
        <v>23</v>
      </c>
      <c r="AU64" s="43" t="s">
        <v>45</v>
      </c>
      <c r="AV64" s="43" t="s">
        <v>23</v>
      </c>
      <c r="AX64" s="43" t="s">
        <v>45</v>
      </c>
      <c r="AY64" s="43" t="s">
        <v>23</v>
      </c>
    </row>
    <row r="65" spans="2:51" ht="16.5" customHeight="1">
      <c r="B65" s="59" t="s">
        <v>82</v>
      </c>
      <c r="C65" s="4" t="s">
        <v>50</v>
      </c>
      <c r="D65" s="60">
        <f>DSUM($AR$12:$AT$20,$AT$12,AU66:AV67)</f>
        <v>0</v>
      </c>
      <c r="E65" s="61" t="s">
        <v>51</v>
      </c>
      <c r="F65" s="59" t="s">
        <v>83</v>
      </c>
      <c r="G65" s="62" t="s">
        <v>50</v>
      </c>
      <c r="H65" s="63">
        <f>DSUM($AR$12:$AT$20,$AT$12,AX66:AY67)</f>
        <v>0</v>
      </c>
      <c r="I65" s="61" t="s">
        <v>51</v>
      </c>
      <c r="J65" s="17"/>
      <c r="K65" s="345"/>
      <c r="L65" s="345"/>
      <c r="M65" s="345"/>
      <c r="N65" s="345"/>
      <c r="O65" s="345"/>
      <c r="P65" s="345"/>
      <c r="Q65" s="345"/>
      <c r="R65" s="345"/>
      <c r="S65" s="345"/>
      <c r="T65" s="345"/>
      <c r="U65" s="345"/>
      <c r="V65" s="345"/>
      <c r="W65" s="345"/>
      <c r="X65" s="345"/>
      <c r="Y65" s="345"/>
      <c r="Z65" s="345"/>
      <c r="AA65" s="345"/>
      <c r="AB65" s="345"/>
      <c r="AC65" s="345"/>
      <c r="AD65" s="345"/>
      <c r="AE65" s="345"/>
      <c r="AF65" s="345"/>
      <c r="AG65" s="345"/>
      <c r="AH65" s="345"/>
      <c r="AI65" s="345"/>
      <c r="AJ65" s="345"/>
      <c r="AK65" s="345"/>
      <c r="AL65" s="345"/>
      <c r="AM65" s="345"/>
      <c r="AN65" s="59" t="s">
        <v>84</v>
      </c>
      <c r="AO65" s="89">
        <f>((D61*10)+(H61*12))*AT3</f>
        <v>0</v>
      </c>
      <c r="AP65" s="4" t="s">
        <v>54</v>
      </c>
      <c r="AR65" s="4" t="str">
        <f>"=RB 19"</f>
        <v>=RB 19</v>
      </c>
      <c r="AS65" s="4" t="str">
        <f t="shared" si="1"/>
        <v>=10</v>
      </c>
      <c r="AU65" s="4" t="str">
        <f>"=DB 28"</f>
        <v>=DB 28</v>
      </c>
      <c r="AV65" s="4" t="str">
        <f t="shared" si="0"/>
        <v>=10</v>
      </c>
      <c r="AX65" s="4" t="str">
        <f>"=DB 28"</f>
        <v>=DB 28</v>
      </c>
      <c r="AY65" s="4" t="str">
        <f>"=12"</f>
        <v>=12</v>
      </c>
    </row>
    <row r="66" spans="2:51" ht="16.5" customHeight="1">
      <c r="B66" s="59"/>
      <c r="E66" s="17"/>
      <c r="F66" s="17"/>
      <c r="G66" s="17"/>
      <c r="H66" s="64"/>
      <c r="I66" s="64"/>
      <c r="J66" s="64"/>
      <c r="K66" s="345"/>
      <c r="L66" s="345"/>
      <c r="M66" s="345"/>
      <c r="N66" s="345"/>
      <c r="O66" s="345"/>
      <c r="P66" s="345"/>
      <c r="Q66" s="345"/>
      <c r="R66" s="345"/>
      <c r="S66" s="345"/>
      <c r="T66" s="345"/>
      <c r="U66" s="345"/>
      <c r="V66" s="345"/>
      <c r="W66" s="345"/>
      <c r="X66" s="345"/>
      <c r="Y66" s="345"/>
      <c r="Z66" s="345"/>
      <c r="AA66" s="345"/>
      <c r="AB66" s="345"/>
      <c r="AC66" s="345"/>
      <c r="AD66" s="345"/>
      <c r="AE66" s="345"/>
      <c r="AF66" s="345"/>
      <c r="AG66" s="345"/>
      <c r="AH66" s="345"/>
      <c r="AI66" s="345"/>
      <c r="AJ66" s="345"/>
      <c r="AK66" s="345"/>
      <c r="AL66" s="345"/>
      <c r="AM66" s="345"/>
      <c r="AN66" s="59" t="s">
        <v>85</v>
      </c>
      <c r="AO66" s="89">
        <f>((D62*10)+(H62*12))*AU3</f>
        <v>16326.7</v>
      </c>
      <c r="AP66" s="4" t="s">
        <v>54</v>
      </c>
      <c r="AR66" s="43" t="s">
        <v>45</v>
      </c>
      <c r="AS66" s="43" t="s">
        <v>23</v>
      </c>
      <c r="AU66" s="43" t="s">
        <v>45</v>
      </c>
      <c r="AV66" s="43" t="s">
        <v>23</v>
      </c>
      <c r="AX66" s="43" t="s">
        <v>45</v>
      </c>
      <c r="AY66" s="43" t="s">
        <v>23</v>
      </c>
    </row>
    <row r="67" spans="11:51" ht="16.5" customHeight="1">
      <c r="K67" s="346"/>
      <c r="L67" s="346"/>
      <c r="M67" s="346"/>
      <c r="N67" s="346"/>
      <c r="O67" s="346"/>
      <c r="P67" s="346"/>
      <c r="Q67" s="346"/>
      <c r="R67" s="346"/>
      <c r="S67" s="346"/>
      <c r="T67" s="346"/>
      <c r="U67" s="346"/>
      <c r="V67" s="346"/>
      <c r="W67" s="346"/>
      <c r="X67" s="346"/>
      <c r="Y67" s="346"/>
      <c r="Z67" s="346"/>
      <c r="AA67" s="346"/>
      <c r="AB67" s="346"/>
      <c r="AC67" s="346"/>
      <c r="AD67" s="346"/>
      <c r="AE67" s="346"/>
      <c r="AF67" s="346"/>
      <c r="AG67" s="346"/>
      <c r="AH67" s="346"/>
      <c r="AI67" s="347"/>
      <c r="AJ67" s="347"/>
      <c r="AK67" s="347"/>
      <c r="AL67" s="348"/>
      <c r="AM67" s="348"/>
      <c r="AN67" s="59" t="s">
        <v>86</v>
      </c>
      <c r="AO67" s="89">
        <f>((D63*10)+(H63*12))*AV3</f>
        <v>0</v>
      </c>
      <c r="AP67" s="4" t="s">
        <v>54</v>
      </c>
      <c r="AR67" s="4" t="str">
        <f>"=RB 20"</f>
        <v>=RB 20</v>
      </c>
      <c r="AS67" s="4" t="str">
        <f t="shared" si="1"/>
        <v>=10</v>
      </c>
      <c r="AU67" s="4" t="str">
        <f>"=DB 32"</f>
        <v>=DB 32</v>
      </c>
      <c r="AV67" s="4" t="str">
        <f t="shared" si="0"/>
        <v>=10</v>
      </c>
      <c r="AX67" s="4" t="str">
        <f>"=DB 32"</f>
        <v>=DB 32</v>
      </c>
      <c r="AY67" s="4" t="str">
        <f>"=12"</f>
        <v>=12</v>
      </c>
    </row>
    <row r="68" spans="34:45" ht="16.5" customHeight="1">
      <c r="AH68" s="14"/>
      <c r="AI68" s="14"/>
      <c r="AK68" s="62"/>
      <c r="AL68" s="62"/>
      <c r="AN68" s="59" t="s">
        <v>87</v>
      </c>
      <c r="AO68" s="89">
        <f>((D64*10)+(H64*12))*AW3</f>
        <v>0</v>
      </c>
      <c r="AP68" s="4" t="s">
        <v>54</v>
      </c>
      <c r="AR68" s="43" t="s">
        <v>45</v>
      </c>
      <c r="AS68" s="43" t="s">
        <v>23</v>
      </c>
    </row>
    <row r="69" spans="34:45" ht="21.75" customHeight="1">
      <c r="AH69" s="14"/>
      <c r="AI69" s="14"/>
      <c r="AJ69" s="14" t="s">
        <v>93</v>
      </c>
      <c r="AK69" s="96">
        <f>(AK70/AO70)*100</f>
        <v>0.888048411497717</v>
      </c>
      <c r="AL69" s="65" t="s">
        <v>88</v>
      </c>
      <c r="AN69" s="59" t="s">
        <v>89</v>
      </c>
      <c r="AO69" s="89">
        <f>((D65*10)+(H65*12))*AX3</f>
        <v>0</v>
      </c>
      <c r="AP69" s="4" t="s">
        <v>54</v>
      </c>
      <c r="AR69" s="4" t="str">
        <f>"=RB 25"</f>
        <v>=RB 25</v>
      </c>
      <c r="AS69" s="4" t="str">
        <f t="shared" si="1"/>
        <v>=10</v>
      </c>
    </row>
    <row r="70" spans="34:45" ht="21.75" customHeight="1" thickBot="1">
      <c r="AH70" s="14"/>
      <c r="AI70" s="14"/>
      <c r="AJ70" s="14" t="s">
        <v>94</v>
      </c>
      <c r="AK70" s="95">
        <f>AO70-AP53</f>
        <v>144.98899999999776</v>
      </c>
      <c r="AL70" s="66" t="s">
        <v>90</v>
      </c>
      <c r="AN70" s="14" t="s">
        <v>91</v>
      </c>
      <c r="AO70" s="90">
        <f>SUM(AO55:AO69)</f>
        <v>16326.7</v>
      </c>
      <c r="AP70" s="4" t="s">
        <v>54</v>
      </c>
      <c r="AR70" s="43"/>
      <c r="AS70" s="43"/>
    </row>
    <row r="71" spans="44:60" ht="24" thickTop="1">
      <c r="AR71" s="495" t="s">
        <v>99</v>
      </c>
      <c r="AS71" s="496"/>
      <c r="AT71" s="496"/>
      <c r="AU71" s="497" t="s">
        <v>100</v>
      </c>
      <c r="AV71" s="498"/>
      <c r="AW71" s="498"/>
      <c r="AX71" s="498"/>
      <c r="AY71" s="498"/>
      <c r="AZ71" s="498"/>
      <c r="BA71" s="498"/>
      <c r="BB71" s="498"/>
      <c r="BC71" s="498"/>
      <c r="BD71" s="498"/>
      <c r="BE71" s="498"/>
      <c r="BF71" s="498"/>
      <c r="BG71" s="498"/>
      <c r="BH71" s="499"/>
    </row>
    <row r="72" spans="44:60" ht="23.25">
      <c r="AR72" s="117" t="s">
        <v>101</v>
      </c>
      <c r="AS72" s="117" t="s">
        <v>102</v>
      </c>
      <c r="AT72" s="117" t="s">
        <v>103</v>
      </c>
      <c r="AU72" s="496" t="s">
        <v>104</v>
      </c>
      <c r="AV72" s="500"/>
      <c r="AW72" s="496" t="s">
        <v>105</v>
      </c>
      <c r="AX72" s="500"/>
      <c r="AY72" s="495" t="s">
        <v>106</v>
      </c>
      <c r="AZ72" s="500"/>
      <c r="BA72" s="495" t="s">
        <v>107</v>
      </c>
      <c r="BB72" s="500"/>
      <c r="BC72" s="495" t="s">
        <v>108</v>
      </c>
      <c r="BD72" s="500"/>
      <c r="BE72" s="495" t="s">
        <v>109</v>
      </c>
      <c r="BF72" s="500"/>
      <c r="BG72" s="495" t="s">
        <v>110</v>
      </c>
      <c r="BH72" s="500"/>
    </row>
    <row r="73" spans="44:60" ht="23.25">
      <c r="AR73" s="229">
        <v>10</v>
      </c>
      <c r="AS73" s="229">
        <v>10</v>
      </c>
      <c r="AT73" s="229">
        <v>10</v>
      </c>
      <c r="AU73" s="229">
        <v>10</v>
      </c>
      <c r="AV73" s="229">
        <v>12</v>
      </c>
      <c r="AW73" s="229">
        <v>10</v>
      </c>
      <c r="AX73" s="229">
        <v>12</v>
      </c>
      <c r="AY73" s="229">
        <v>10</v>
      </c>
      <c r="AZ73" s="229">
        <v>12</v>
      </c>
      <c r="BA73" s="229">
        <v>10</v>
      </c>
      <c r="BB73" s="229">
        <v>12</v>
      </c>
      <c r="BC73" s="229">
        <v>10</v>
      </c>
      <c r="BD73" s="229">
        <v>12</v>
      </c>
      <c r="BE73" s="229">
        <v>10</v>
      </c>
      <c r="BF73" s="229">
        <v>12</v>
      </c>
      <c r="BG73" s="229">
        <v>10</v>
      </c>
      <c r="BH73" s="229">
        <v>12</v>
      </c>
    </row>
    <row r="74" spans="44:60" ht="20.25">
      <c r="AR74" s="230">
        <f>$D$55</f>
        <v>0</v>
      </c>
      <c r="AS74" s="231">
        <f>$H$55</f>
        <v>0</v>
      </c>
      <c r="AT74" s="231">
        <f>$H$56</f>
        <v>0</v>
      </c>
      <c r="AU74" s="230">
        <f>$D$59</f>
        <v>0</v>
      </c>
      <c r="AV74" s="231">
        <f>$H$59</f>
        <v>0</v>
      </c>
      <c r="AW74" s="230">
        <f>$D$60</f>
        <v>0</v>
      </c>
      <c r="AX74" s="231">
        <f>$H$60</f>
        <v>0</v>
      </c>
      <c r="AY74" s="230">
        <f>$D$61</f>
        <v>0</v>
      </c>
      <c r="AZ74" s="231">
        <f>$H$61</f>
        <v>0</v>
      </c>
      <c r="BA74" s="230">
        <f>$D$62</f>
        <v>175</v>
      </c>
      <c r="BB74" s="231">
        <f>$H$62</f>
        <v>405</v>
      </c>
      <c r="BC74" s="230">
        <f>$D$63</f>
        <v>0</v>
      </c>
      <c r="BD74" s="231">
        <f>$H$63</f>
        <v>0</v>
      </c>
      <c r="BE74" s="230">
        <f>$D$64</f>
        <v>0</v>
      </c>
      <c r="BF74" s="231">
        <f>$H$64</f>
        <v>0</v>
      </c>
      <c r="BG74" s="230">
        <f>$D$65</f>
        <v>0</v>
      </c>
      <c r="BH74" s="231">
        <f>$H$65</f>
        <v>0</v>
      </c>
    </row>
    <row r="75" ht="20.25">
      <c r="AH75" s="4" t="str">
        <f>SpellNumber(213000)</f>
        <v>Two Hundred Thirteen Thousand  Baht and No Satang</v>
      </c>
    </row>
  </sheetData>
  <sheetProtection/>
  <mergeCells count="243">
    <mergeCell ref="AJ38:AJ42"/>
    <mergeCell ref="AJ43:AJ47"/>
    <mergeCell ref="V39:W39"/>
    <mergeCell ref="P40:T40"/>
    <mergeCell ref="X44:X46"/>
    <mergeCell ref="S46:W46"/>
    <mergeCell ref="AE43:AF47"/>
    <mergeCell ref="AG43:AG47"/>
    <mergeCell ref="BG72:BH72"/>
    <mergeCell ref="O50:O52"/>
    <mergeCell ref="P19:Q19"/>
    <mergeCell ref="S20:W20"/>
    <mergeCell ref="X24:X26"/>
    <mergeCell ref="P25:Q25"/>
    <mergeCell ref="S26:W26"/>
    <mergeCell ref="O29:O31"/>
    <mergeCell ref="V30:W30"/>
    <mergeCell ref="P31:T31"/>
    <mergeCell ref="AO23:AO27"/>
    <mergeCell ref="AR71:AT71"/>
    <mergeCell ref="AU71:BH71"/>
    <mergeCell ref="AU72:AV72"/>
    <mergeCell ref="AW72:AX72"/>
    <mergeCell ref="AY72:AZ72"/>
    <mergeCell ref="BA72:BB72"/>
    <mergeCell ref="BC72:BD72"/>
    <mergeCell ref="BE72:BF72"/>
    <mergeCell ref="AP48:AP52"/>
    <mergeCell ref="K43:K47"/>
    <mergeCell ref="AK48:AK52"/>
    <mergeCell ref="AJ18:AJ22"/>
    <mergeCell ref="AJ23:AJ27"/>
    <mergeCell ref="AG23:AG27"/>
    <mergeCell ref="AO48:AO52"/>
    <mergeCell ref="AO43:AO47"/>
    <mergeCell ref="AO38:AO42"/>
    <mergeCell ref="AO33:AO37"/>
    <mergeCell ref="AO28:AO32"/>
    <mergeCell ref="K48:K52"/>
    <mergeCell ref="AE48:AF52"/>
    <mergeCell ref="AG48:AG52"/>
    <mergeCell ref="AH48:AH52"/>
    <mergeCell ref="Z50:Z52"/>
    <mergeCell ref="P49:Y49"/>
    <mergeCell ref="AI48:AI50"/>
    <mergeCell ref="AI51:AI52"/>
    <mergeCell ref="A48:A52"/>
    <mergeCell ref="B48:E49"/>
    <mergeCell ref="F48:F52"/>
    <mergeCell ref="G48:H49"/>
    <mergeCell ref="I48:I52"/>
    <mergeCell ref="J48:J52"/>
    <mergeCell ref="B50:E52"/>
    <mergeCell ref="G50:H52"/>
    <mergeCell ref="A38:A42"/>
    <mergeCell ref="B38:E39"/>
    <mergeCell ref="F38:F42"/>
    <mergeCell ref="AP43:AP47"/>
    <mergeCell ref="B45:E47"/>
    <mergeCell ref="G45:H47"/>
    <mergeCell ref="AI43:AI45"/>
    <mergeCell ref="AI46:AI47"/>
    <mergeCell ref="AH43:AH47"/>
    <mergeCell ref="AK43:AK47"/>
    <mergeCell ref="A43:A47"/>
    <mergeCell ref="B43:E44"/>
    <mergeCell ref="F43:F47"/>
    <mergeCell ref="G43:H44"/>
    <mergeCell ref="I43:I47"/>
    <mergeCell ref="J43:J47"/>
    <mergeCell ref="A33:A37"/>
    <mergeCell ref="AP38:AP42"/>
    <mergeCell ref="B40:E42"/>
    <mergeCell ref="G40:H42"/>
    <mergeCell ref="K38:K42"/>
    <mergeCell ref="AE38:AF42"/>
    <mergeCell ref="AG38:AG42"/>
    <mergeCell ref="AH38:AH42"/>
    <mergeCell ref="AK38:AK42"/>
    <mergeCell ref="AI38:AI40"/>
    <mergeCell ref="G38:H39"/>
    <mergeCell ref="I38:I42"/>
    <mergeCell ref="J38:J42"/>
    <mergeCell ref="B35:E37"/>
    <mergeCell ref="G35:H37"/>
    <mergeCell ref="AI33:AI35"/>
    <mergeCell ref="AG33:AG37"/>
    <mergeCell ref="AH33:AH37"/>
    <mergeCell ref="AI41:AI42"/>
    <mergeCell ref="B33:E34"/>
    <mergeCell ref="K33:K37"/>
    <mergeCell ref="F33:F37"/>
    <mergeCell ref="G33:H34"/>
    <mergeCell ref="I33:I37"/>
    <mergeCell ref="J33:J37"/>
    <mergeCell ref="V34:W34"/>
    <mergeCell ref="P35:T35"/>
    <mergeCell ref="AP28:AP32"/>
    <mergeCell ref="AP33:AP37"/>
    <mergeCell ref="AG28:AG32"/>
    <mergeCell ref="AH28:AH32"/>
    <mergeCell ref="AK28:AK32"/>
    <mergeCell ref="AI28:AI30"/>
    <mergeCell ref="AI36:AI37"/>
    <mergeCell ref="AJ33:AJ37"/>
    <mergeCell ref="AK33:AK37"/>
    <mergeCell ref="AI31:AI32"/>
    <mergeCell ref="A28:A32"/>
    <mergeCell ref="B28:E29"/>
    <mergeCell ref="F28:F32"/>
    <mergeCell ref="G28:H29"/>
    <mergeCell ref="I28:I32"/>
    <mergeCell ref="J28:J32"/>
    <mergeCell ref="B30:E32"/>
    <mergeCell ref="AE33:AF37"/>
    <mergeCell ref="G30:H32"/>
    <mergeCell ref="K28:K32"/>
    <mergeCell ref="AP23:AP27"/>
    <mergeCell ref="B25:E27"/>
    <mergeCell ref="G25:H27"/>
    <mergeCell ref="AH23:AH27"/>
    <mergeCell ref="AK23:AK27"/>
    <mergeCell ref="AI23:AI25"/>
    <mergeCell ref="AI26:AI27"/>
    <mergeCell ref="K23:K27"/>
    <mergeCell ref="A23:A27"/>
    <mergeCell ref="B23:E24"/>
    <mergeCell ref="F23:F27"/>
    <mergeCell ref="G23:H24"/>
    <mergeCell ref="I23:I27"/>
    <mergeCell ref="J23:J27"/>
    <mergeCell ref="AP18:AP22"/>
    <mergeCell ref="K18:K22"/>
    <mergeCell ref="AE18:AF22"/>
    <mergeCell ref="AG18:AG22"/>
    <mergeCell ref="AH18:AH22"/>
    <mergeCell ref="AK18:AK22"/>
    <mergeCell ref="AI18:AI20"/>
    <mergeCell ref="AI21:AI22"/>
    <mergeCell ref="AO18:AO22"/>
    <mergeCell ref="A18:A22"/>
    <mergeCell ref="B18:E19"/>
    <mergeCell ref="F18:F22"/>
    <mergeCell ref="G18:H19"/>
    <mergeCell ref="I18:I22"/>
    <mergeCell ref="J18:J22"/>
    <mergeCell ref="B20:E22"/>
    <mergeCell ref="G20:H22"/>
    <mergeCell ref="G15:H17"/>
    <mergeCell ref="AI13:AI15"/>
    <mergeCell ref="AI16:AI17"/>
    <mergeCell ref="B13:B14"/>
    <mergeCell ref="C13:C14"/>
    <mergeCell ref="D13:E14"/>
    <mergeCell ref="P14:P16"/>
    <mergeCell ref="AO13:AO17"/>
    <mergeCell ref="AP13:AP17"/>
    <mergeCell ref="J13:J17"/>
    <mergeCell ref="K13:K17"/>
    <mergeCell ref="AE13:AF17"/>
    <mergeCell ref="AG13:AG17"/>
    <mergeCell ref="AH13:AH17"/>
    <mergeCell ref="AJ13:AJ17"/>
    <mergeCell ref="Q16:W16"/>
    <mergeCell ref="A13:A17"/>
    <mergeCell ref="F13:F17"/>
    <mergeCell ref="G13:H14"/>
    <mergeCell ref="I13:I17"/>
    <mergeCell ref="L9:AD12"/>
    <mergeCell ref="AE9:AK9"/>
    <mergeCell ref="AK13:AK17"/>
    <mergeCell ref="A9:A12"/>
    <mergeCell ref="B15:E17"/>
    <mergeCell ref="B9:E12"/>
    <mergeCell ref="F9:F12"/>
    <mergeCell ref="G9:H12"/>
    <mergeCell ref="I9:K12"/>
    <mergeCell ref="AE10:AF11"/>
    <mergeCell ref="AG10:AJ10"/>
    <mergeCell ref="AE12:AF12"/>
    <mergeCell ref="AK10:AK11"/>
    <mergeCell ref="AM10:AM11"/>
    <mergeCell ref="L1:AD1"/>
    <mergeCell ref="L2:AD2"/>
    <mergeCell ref="AJ28:AJ32"/>
    <mergeCell ref="AL10:AL11"/>
    <mergeCell ref="AL9:AN9"/>
    <mergeCell ref="AE23:AF27"/>
    <mergeCell ref="AE28:AF32"/>
    <mergeCell ref="AO3:AP3"/>
    <mergeCell ref="AO4:AP4"/>
    <mergeCell ref="AO5:AP5"/>
    <mergeCell ref="AO9:AO11"/>
    <mergeCell ref="AP9:AP11"/>
    <mergeCell ref="AN10:AN11"/>
    <mergeCell ref="K55:L56"/>
    <mergeCell ref="M55:AH56"/>
    <mergeCell ref="AI55:AK56"/>
    <mergeCell ref="AL55:AM56"/>
    <mergeCell ref="K57:L57"/>
    <mergeCell ref="M57:AH57"/>
    <mergeCell ref="AI57:AK57"/>
    <mergeCell ref="AL57:AM57"/>
    <mergeCell ref="K58:L58"/>
    <mergeCell ref="M58:AH58"/>
    <mergeCell ref="AI58:AK58"/>
    <mergeCell ref="AL58:AM58"/>
    <mergeCell ref="K59:L59"/>
    <mergeCell ref="M59:AH59"/>
    <mergeCell ref="AI59:AK59"/>
    <mergeCell ref="AL59:AM59"/>
    <mergeCell ref="K60:L60"/>
    <mergeCell ref="M60:AH60"/>
    <mergeCell ref="AI60:AK60"/>
    <mergeCell ref="AL60:AM60"/>
    <mergeCell ref="K61:L61"/>
    <mergeCell ref="M61:AH61"/>
    <mergeCell ref="AI61:AK61"/>
    <mergeCell ref="AL61:AM61"/>
    <mergeCell ref="K62:L62"/>
    <mergeCell ref="M62:AH62"/>
    <mergeCell ref="AI62:AK62"/>
    <mergeCell ref="AL62:AM62"/>
    <mergeCell ref="K63:L63"/>
    <mergeCell ref="M63:AH63"/>
    <mergeCell ref="AI63:AK63"/>
    <mergeCell ref="AL63:AM63"/>
    <mergeCell ref="K64:L64"/>
    <mergeCell ref="M64:AH64"/>
    <mergeCell ref="AI64:AK64"/>
    <mergeCell ref="AL64:AM64"/>
    <mergeCell ref="K65:L65"/>
    <mergeCell ref="M65:AH65"/>
    <mergeCell ref="AI65:AK65"/>
    <mergeCell ref="AL65:AM65"/>
    <mergeCell ref="K66:L66"/>
    <mergeCell ref="M66:AH66"/>
    <mergeCell ref="AI66:AK66"/>
    <mergeCell ref="AL66:AM66"/>
    <mergeCell ref="K67:L67"/>
    <mergeCell ref="M67:AH67"/>
    <mergeCell ref="AI67:AK67"/>
    <mergeCell ref="AL67:AM67"/>
  </mergeCells>
  <dataValidations count="3">
    <dataValidation type="list" allowBlank="1" showInputMessage="1" showErrorMessage="1" sqref="I13:I52">
      <formula1>DB_16</formula1>
    </dataValidation>
    <dataValidation type="list" allowBlank="1" showInputMessage="1" showErrorMessage="1" sqref="K13:K52">
      <formula1>$BH$1:$BJ$1</formula1>
    </dataValidation>
    <dataValidation type="list" allowBlank="1" showInputMessage="1" showErrorMessage="1" sqref="AI13:AI15 AI18:AI20 AI23:AI25 AI28:AI30">
      <formula1>'SUM OF REMAIN BAR'!$D$11:$D$48</formula1>
    </dataValidation>
  </dataValidations>
  <hyperlinks>
    <hyperlink ref="B15" r:id="rId1" display="50-DB20@0.20 m."/>
    <hyperlink ref="B30" r:id="rId2" display="140-DB20@0.20 m."/>
  </hyperlinks>
  <printOptions horizontalCentered="1"/>
  <pageMargins left="0.11811023622047245" right="0.11811023622047245" top="0.11811023622047245" bottom="0.15748031496062992" header="0.11811023622047245" footer="0"/>
  <pageSetup horizontalDpi="600" verticalDpi="600" orientation="landscape" paperSize="9" scale="60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BJ75"/>
  <sheetViews>
    <sheetView view="pageBreakPreview" zoomScale="85" zoomScaleSheetLayoutView="85" workbookViewId="0" topLeftCell="A1">
      <selection activeCell="D6" sqref="D6"/>
    </sheetView>
  </sheetViews>
  <sheetFormatPr defaultColWidth="9.140625" defaultRowHeight="21.75"/>
  <cols>
    <col min="1" max="1" width="5.7109375" style="4" customWidth="1"/>
    <col min="2" max="2" width="9.8515625" style="4" customWidth="1"/>
    <col min="3" max="3" width="1.57421875" style="4" customWidth="1"/>
    <col min="4" max="4" width="11.140625" style="4" customWidth="1"/>
    <col min="5" max="5" width="10.28125" style="4" customWidth="1"/>
    <col min="6" max="6" width="8.8515625" style="4" customWidth="1"/>
    <col min="7" max="7" width="2.7109375" style="4" customWidth="1"/>
    <col min="8" max="8" width="11.140625" style="4" customWidth="1"/>
    <col min="9" max="9" width="7.57421875" style="4" customWidth="1"/>
    <col min="10" max="10" width="2.28125" style="4" customWidth="1"/>
    <col min="11" max="11" width="6.00390625" style="4" customWidth="1"/>
    <col min="12" max="14" width="3.28125" style="4" customWidth="1"/>
    <col min="15" max="15" width="3.140625" style="4" customWidth="1"/>
    <col min="16" max="16" width="2.140625" style="4" customWidth="1"/>
    <col min="17" max="30" width="3.28125" style="4" customWidth="1"/>
    <col min="31" max="31" width="1.57421875" style="4" customWidth="1"/>
    <col min="32" max="32" width="9.140625" style="4" customWidth="1"/>
    <col min="33" max="33" width="10.7109375" style="4" customWidth="1"/>
    <col min="34" max="35" width="11.57421875" style="4" customWidth="1"/>
    <col min="36" max="36" width="10.00390625" style="4" customWidth="1"/>
    <col min="37" max="38" width="10.8515625" style="4" customWidth="1"/>
    <col min="39" max="40" width="9.8515625" style="4" customWidth="1"/>
    <col min="41" max="41" width="12.140625" style="4" customWidth="1"/>
    <col min="42" max="42" width="10.7109375" style="4" customWidth="1"/>
    <col min="43" max="16384" width="9.140625" style="4" customWidth="1"/>
  </cols>
  <sheetData>
    <row r="1" spans="1:62" ht="20.2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59" t="s">
        <v>6</v>
      </c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 t="str">
        <f>MF1!AP1</f>
        <v>REV.000</v>
      </c>
      <c r="AR1" s="5" t="s">
        <v>7</v>
      </c>
      <c r="AS1" s="5" t="s">
        <v>8</v>
      </c>
      <c r="AT1" s="5" t="s">
        <v>9</v>
      </c>
      <c r="AU1" s="5" t="s">
        <v>10</v>
      </c>
      <c r="AV1" s="5" t="s">
        <v>11</v>
      </c>
      <c r="AW1" s="5" t="s">
        <v>12</v>
      </c>
      <c r="AX1" s="5" t="s">
        <v>13</v>
      </c>
      <c r="AY1" s="6" t="s">
        <v>14</v>
      </c>
      <c r="AZ1" s="6" t="s">
        <v>15</v>
      </c>
      <c r="BA1" s="6" t="s">
        <v>16</v>
      </c>
      <c r="BB1" s="6" t="s">
        <v>17</v>
      </c>
      <c r="BC1" s="6" t="s">
        <v>18</v>
      </c>
      <c r="BD1" s="6" t="s">
        <v>19</v>
      </c>
      <c r="BE1" s="6" t="s">
        <v>20</v>
      </c>
      <c r="BF1" s="6" t="s">
        <v>21</v>
      </c>
      <c r="BG1" s="7" t="s">
        <v>22</v>
      </c>
      <c r="BH1" s="4">
        <v>10</v>
      </c>
      <c r="BI1" s="4">
        <v>12</v>
      </c>
      <c r="BJ1" s="4" t="s">
        <v>133</v>
      </c>
    </row>
    <row r="2" spans="1:59" ht="20.25" customHeight="1">
      <c r="A2" s="8" t="s">
        <v>0</v>
      </c>
      <c r="C2" s="4" t="s">
        <v>3</v>
      </c>
      <c r="D2" s="67"/>
      <c r="E2" s="9"/>
      <c r="F2" s="10"/>
      <c r="G2" s="10"/>
      <c r="H2" s="1"/>
      <c r="I2" s="1"/>
      <c r="J2" s="1"/>
      <c r="K2" s="8"/>
      <c r="L2" s="359" t="str">
        <f>MF1!L2:AD2</f>
        <v>MAIN CONTROL BUILDING</v>
      </c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R2" s="5">
        <v>10</v>
      </c>
      <c r="AS2" s="5">
        <v>12</v>
      </c>
      <c r="AT2" s="5">
        <v>16</v>
      </c>
      <c r="AU2" s="5">
        <v>20</v>
      </c>
      <c r="AV2" s="5">
        <v>25</v>
      </c>
      <c r="AW2" s="5">
        <v>28</v>
      </c>
      <c r="AX2" s="5">
        <v>32</v>
      </c>
      <c r="AY2" s="6">
        <v>25</v>
      </c>
      <c r="AZ2" s="6">
        <v>20</v>
      </c>
      <c r="BA2" s="6">
        <v>19</v>
      </c>
      <c r="BB2" s="6">
        <v>15</v>
      </c>
      <c r="BC2" s="6">
        <v>12</v>
      </c>
      <c r="BD2" s="6">
        <v>10</v>
      </c>
      <c r="BE2" s="6">
        <v>9</v>
      </c>
      <c r="BF2" s="6">
        <v>6</v>
      </c>
      <c r="BG2" s="11"/>
    </row>
    <row r="3" spans="1:59" ht="22.5" thickBot="1">
      <c r="A3" s="8" t="s">
        <v>1</v>
      </c>
      <c r="C3" s="4" t="s">
        <v>3</v>
      </c>
      <c r="D3" s="12"/>
      <c r="E3" s="12"/>
      <c r="F3" s="12"/>
      <c r="G3" s="12"/>
      <c r="H3" s="13"/>
      <c r="I3" s="13"/>
      <c r="J3" s="13"/>
      <c r="K3" s="13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N3" s="14" t="s">
        <v>5</v>
      </c>
      <c r="AO3" s="352" t="s">
        <v>266</v>
      </c>
      <c r="AP3" s="352"/>
      <c r="AR3" s="5">
        <v>0.617</v>
      </c>
      <c r="AS3" s="5">
        <v>0.888</v>
      </c>
      <c r="AT3" s="5">
        <v>1.58</v>
      </c>
      <c r="AU3" s="5">
        <v>2.47</v>
      </c>
      <c r="AV3" s="5">
        <v>3.85</v>
      </c>
      <c r="AW3" s="5">
        <v>4.83</v>
      </c>
      <c r="AX3" s="5">
        <v>6.31</v>
      </c>
      <c r="AY3" s="6">
        <v>3.85</v>
      </c>
      <c r="AZ3" s="6">
        <v>2.47</v>
      </c>
      <c r="BA3" s="6">
        <v>2.23</v>
      </c>
      <c r="BB3" s="6">
        <v>1.39</v>
      </c>
      <c r="BC3" s="6">
        <v>0.888</v>
      </c>
      <c r="BD3" s="6">
        <v>0.617</v>
      </c>
      <c r="BE3" s="6">
        <v>0.499</v>
      </c>
      <c r="BF3" s="6">
        <v>0.222</v>
      </c>
      <c r="BG3" s="15"/>
    </row>
    <row r="4" spans="1:42" ht="21.75">
      <c r="A4" s="8" t="s">
        <v>2</v>
      </c>
      <c r="C4" s="4" t="s">
        <v>3</v>
      </c>
      <c r="D4" s="16"/>
      <c r="E4" s="16"/>
      <c r="F4" s="13"/>
      <c r="G4" s="13"/>
      <c r="H4" s="13"/>
      <c r="I4" s="13"/>
      <c r="J4" s="13"/>
      <c r="K4" s="13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N4" s="14" t="s">
        <v>4</v>
      </c>
      <c r="AO4" s="353">
        <f ca="1">TODAY()</f>
        <v>41830</v>
      </c>
      <c r="AP4" s="354"/>
    </row>
    <row r="5" spans="1:42" ht="21">
      <c r="A5" s="8" t="s">
        <v>24</v>
      </c>
      <c r="C5" s="4" t="s">
        <v>3</v>
      </c>
      <c r="D5" s="68"/>
      <c r="E5" s="18"/>
      <c r="F5" s="12"/>
      <c r="G5" s="12"/>
      <c r="H5" s="12"/>
      <c r="I5" s="12"/>
      <c r="J5" s="12"/>
      <c r="K5" s="12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N5" s="14" t="s">
        <v>25</v>
      </c>
      <c r="AO5" s="354"/>
      <c r="AP5" s="354"/>
    </row>
    <row r="6" spans="1:29" ht="21">
      <c r="A6" s="8" t="s">
        <v>26</v>
      </c>
      <c r="C6" s="4" t="s">
        <v>3</v>
      </c>
      <c r="D6" s="99"/>
      <c r="E6" s="19"/>
      <c r="F6" s="13"/>
      <c r="G6" s="13"/>
      <c r="H6" s="13"/>
      <c r="I6" s="13"/>
      <c r="J6" s="13"/>
      <c r="K6" s="13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13.5" customHeight="1">
      <c r="A7" s="8"/>
      <c r="E7" s="20"/>
      <c r="F7" s="21"/>
      <c r="G7" s="21"/>
      <c r="H7" s="21"/>
      <c r="I7" s="21"/>
      <c r="J7" s="21"/>
      <c r="K7" s="21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</row>
    <row r="8" ht="10.5" customHeight="1"/>
    <row r="9" spans="1:46" s="23" customFormat="1" ht="17.25" customHeight="1">
      <c r="A9" s="357" t="s">
        <v>27</v>
      </c>
      <c r="B9" s="373" t="s">
        <v>28</v>
      </c>
      <c r="C9" s="403"/>
      <c r="D9" s="403"/>
      <c r="E9" s="403"/>
      <c r="F9" s="355" t="s">
        <v>29</v>
      </c>
      <c r="G9" s="373" t="s">
        <v>129</v>
      </c>
      <c r="H9" s="374"/>
      <c r="I9" s="363" t="s">
        <v>132</v>
      </c>
      <c r="J9" s="379"/>
      <c r="K9" s="380"/>
      <c r="L9" s="373" t="s">
        <v>30</v>
      </c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  <c r="AA9" s="403"/>
      <c r="AB9" s="403"/>
      <c r="AC9" s="403"/>
      <c r="AD9" s="374"/>
      <c r="AE9" s="365" t="s">
        <v>31</v>
      </c>
      <c r="AF9" s="366"/>
      <c r="AG9" s="366"/>
      <c r="AH9" s="366"/>
      <c r="AI9" s="366"/>
      <c r="AJ9" s="366"/>
      <c r="AK9" s="367"/>
      <c r="AL9" s="365" t="s">
        <v>32</v>
      </c>
      <c r="AM9" s="366"/>
      <c r="AN9" s="367"/>
      <c r="AO9" s="355" t="s">
        <v>134</v>
      </c>
      <c r="AP9" s="355" t="s">
        <v>33</v>
      </c>
      <c r="AR9" s="24"/>
      <c r="AS9" s="24"/>
      <c r="AT9" s="24"/>
    </row>
    <row r="10" spans="1:46" s="23" customFormat="1" ht="17.25" customHeight="1">
      <c r="A10" s="358"/>
      <c r="B10" s="375"/>
      <c r="C10" s="404"/>
      <c r="D10" s="404"/>
      <c r="E10" s="404"/>
      <c r="F10" s="356"/>
      <c r="G10" s="375"/>
      <c r="H10" s="376"/>
      <c r="I10" s="364"/>
      <c r="J10" s="381"/>
      <c r="K10" s="382"/>
      <c r="L10" s="375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376"/>
      <c r="AE10" s="363" t="s">
        <v>133</v>
      </c>
      <c r="AF10" s="380"/>
      <c r="AG10" s="386" t="s">
        <v>34</v>
      </c>
      <c r="AH10" s="387"/>
      <c r="AI10" s="387"/>
      <c r="AJ10" s="387"/>
      <c r="AK10" s="355" t="s">
        <v>35</v>
      </c>
      <c r="AL10" s="363" t="s">
        <v>129</v>
      </c>
      <c r="AM10" s="357" t="s">
        <v>133</v>
      </c>
      <c r="AN10" s="355" t="s">
        <v>36</v>
      </c>
      <c r="AO10" s="356"/>
      <c r="AP10" s="356"/>
      <c r="AR10" s="24"/>
      <c r="AS10" s="24"/>
      <c r="AT10" s="24"/>
    </row>
    <row r="11" spans="1:46" s="23" customFormat="1" ht="15" customHeight="1">
      <c r="A11" s="358"/>
      <c r="B11" s="375"/>
      <c r="C11" s="404"/>
      <c r="D11" s="404"/>
      <c r="E11" s="404"/>
      <c r="F11" s="356"/>
      <c r="G11" s="375"/>
      <c r="H11" s="376"/>
      <c r="I11" s="364"/>
      <c r="J11" s="381"/>
      <c r="K11" s="382"/>
      <c r="L11" s="375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  <c r="AD11" s="376"/>
      <c r="AE11" s="364"/>
      <c r="AF11" s="382"/>
      <c r="AG11" s="22" t="s">
        <v>37</v>
      </c>
      <c r="AH11" s="26" t="s">
        <v>38</v>
      </c>
      <c r="AI11" s="75" t="s">
        <v>92</v>
      </c>
      <c r="AJ11" s="75" t="s">
        <v>39</v>
      </c>
      <c r="AK11" s="356"/>
      <c r="AL11" s="364"/>
      <c r="AM11" s="358"/>
      <c r="AN11" s="356"/>
      <c r="AO11" s="356"/>
      <c r="AP11" s="356"/>
      <c r="AR11" s="24"/>
      <c r="AS11" s="24"/>
      <c r="AT11" s="24"/>
    </row>
    <row r="12" spans="1:57" s="23" customFormat="1" ht="15" customHeight="1">
      <c r="A12" s="407"/>
      <c r="B12" s="377"/>
      <c r="C12" s="405"/>
      <c r="D12" s="405"/>
      <c r="E12" s="405"/>
      <c r="F12" s="372"/>
      <c r="G12" s="377"/>
      <c r="H12" s="378"/>
      <c r="I12" s="383"/>
      <c r="J12" s="384"/>
      <c r="K12" s="385"/>
      <c r="L12" s="377"/>
      <c r="M12" s="405"/>
      <c r="N12" s="405"/>
      <c r="O12" s="405"/>
      <c r="P12" s="405"/>
      <c r="Q12" s="405"/>
      <c r="R12" s="405"/>
      <c r="S12" s="405"/>
      <c r="T12" s="405"/>
      <c r="U12" s="405"/>
      <c r="V12" s="405"/>
      <c r="W12" s="405"/>
      <c r="X12" s="405"/>
      <c r="Y12" s="405"/>
      <c r="Z12" s="405"/>
      <c r="AA12" s="405"/>
      <c r="AB12" s="405"/>
      <c r="AC12" s="405"/>
      <c r="AD12" s="378"/>
      <c r="AE12" s="388" t="s">
        <v>40</v>
      </c>
      <c r="AF12" s="389"/>
      <c r="AG12" s="27" t="s">
        <v>41</v>
      </c>
      <c r="AH12" s="27" t="s">
        <v>41</v>
      </c>
      <c r="AI12" s="27" t="s">
        <v>41</v>
      </c>
      <c r="AJ12" s="74" t="s">
        <v>41</v>
      </c>
      <c r="AK12" s="28" t="s">
        <v>42</v>
      </c>
      <c r="AL12" s="74" t="s">
        <v>43</v>
      </c>
      <c r="AM12" s="27" t="s">
        <v>40</v>
      </c>
      <c r="AN12" s="27" t="s">
        <v>42</v>
      </c>
      <c r="AO12" s="27" t="s">
        <v>40</v>
      </c>
      <c r="AP12" s="27" t="s">
        <v>44</v>
      </c>
      <c r="AR12" s="29" t="s">
        <v>45</v>
      </c>
      <c r="AS12" s="29" t="s">
        <v>23</v>
      </c>
      <c r="AT12" s="29" t="s">
        <v>46</v>
      </c>
      <c r="AX12" s="29"/>
      <c r="AY12" s="29"/>
      <c r="AZ12" s="30"/>
      <c r="BD12" s="29"/>
      <c r="BE12" s="29"/>
    </row>
    <row r="13" spans="1:57" s="30" customFormat="1" ht="12" customHeight="1">
      <c r="A13" s="390">
        <v>1</v>
      </c>
      <c r="B13" s="443" t="s">
        <v>141</v>
      </c>
      <c r="C13" s="445" t="s">
        <v>50</v>
      </c>
      <c r="D13" s="445" t="s">
        <v>230</v>
      </c>
      <c r="E13" s="537"/>
      <c r="F13" s="393">
        <v>1</v>
      </c>
      <c r="G13" s="396" t="str">
        <f>$B$13</f>
        <v>MF1</v>
      </c>
      <c r="H13" s="397"/>
      <c r="I13" s="400" t="s">
        <v>10</v>
      </c>
      <c r="J13" s="419" t="s">
        <v>47</v>
      </c>
      <c r="K13" s="422">
        <v>12</v>
      </c>
      <c r="L13" s="31"/>
      <c r="M13" s="32"/>
      <c r="N13" s="32"/>
      <c r="O13" s="35"/>
      <c r="P13" s="35"/>
      <c r="Q13" s="35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5"/>
      <c r="AD13" s="37"/>
      <c r="AE13" s="506">
        <f>SUM(L13:AD17)</f>
        <v>12</v>
      </c>
      <c r="AF13" s="507"/>
      <c r="AG13" s="429">
        <v>2</v>
      </c>
      <c r="AH13" s="432">
        <f>AG13*F13</f>
        <v>2</v>
      </c>
      <c r="AI13" s="440"/>
      <c r="AJ13" s="435">
        <f>IF(AE13=0,0,ROUNDDOWN(K13/AE13,0))</f>
        <v>1</v>
      </c>
      <c r="AK13" s="406">
        <f>IF(AJ13=0,0,ROUNDUP((AH13-AI16)/AJ13,0))</f>
        <v>2</v>
      </c>
      <c r="AL13" s="76"/>
      <c r="AM13" s="100"/>
      <c r="AN13" s="73"/>
      <c r="AO13" s="539">
        <f>AE13*AH13</f>
        <v>24</v>
      </c>
      <c r="AP13" s="418">
        <f>IF(AO13=0,0,AO13*HLOOKUP(I13,$AR$1:$BG$3,3))</f>
        <v>59.28</v>
      </c>
      <c r="AQ13" s="33">
        <v>1</v>
      </c>
      <c r="AR13" s="29" t="str">
        <f>I13</f>
        <v>DB 20</v>
      </c>
      <c r="AS13" s="29">
        <f>K13</f>
        <v>12</v>
      </c>
      <c r="AT13" s="29">
        <f>AK13</f>
        <v>2</v>
      </c>
      <c r="AX13" s="29"/>
      <c r="AY13" s="29"/>
      <c r="BD13" s="29"/>
      <c r="BE13" s="29"/>
    </row>
    <row r="14" spans="1:57" s="30" customFormat="1" ht="12" customHeight="1">
      <c r="A14" s="391"/>
      <c r="B14" s="444"/>
      <c r="C14" s="446"/>
      <c r="D14" s="446"/>
      <c r="E14" s="538"/>
      <c r="F14" s="394"/>
      <c r="G14" s="398"/>
      <c r="H14" s="399"/>
      <c r="I14" s="401"/>
      <c r="J14" s="420"/>
      <c r="K14" s="423"/>
      <c r="L14" s="34"/>
      <c r="M14" s="35"/>
      <c r="N14" s="35"/>
      <c r="O14" s="277"/>
      <c r="P14" s="544">
        <v>1.515</v>
      </c>
      <c r="Q14" s="545"/>
      <c r="R14" s="545"/>
      <c r="S14" s="545"/>
      <c r="T14" s="47"/>
      <c r="U14" s="472">
        <v>10.485</v>
      </c>
      <c r="V14" s="547"/>
      <c r="W14" s="547"/>
      <c r="X14" s="547"/>
      <c r="Y14" s="547"/>
      <c r="Z14" s="277"/>
      <c r="AA14" s="36"/>
      <c r="AB14" s="36"/>
      <c r="AC14" s="35"/>
      <c r="AD14" s="37"/>
      <c r="AE14" s="506"/>
      <c r="AF14" s="507"/>
      <c r="AG14" s="430"/>
      <c r="AH14" s="433"/>
      <c r="AI14" s="433"/>
      <c r="AJ14" s="361"/>
      <c r="AK14" s="406"/>
      <c r="AL14" s="76"/>
      <c r="AM14" s="103"/>
      <c r="AN14" s="69"/>
      <c r="AO14" s="540"/>
      <c r="AP14" s="391"/>
      <c r="AQ14" s="33">
        <v>2</v>
      </c>
      <c r="AR14" s="29" t="str">
        <f>I18</f>
        <v>DB 20</v>
      </c>
      <c r="AS14" s="29">
        <f>K18</f>
        <v>12</v>
      </c>
      <c r="AT14" s="29">
        <f>AK18</f>
        <v>2</v>
      </c>
      <c r="BD14" s="29"/>
      <c r="BE14" s="29"/>
    </row>
    <row r="15" spans="1:57" s="30" customFormat="1" ht="12" customHeight="1">
      <c r="A15" s="391"/>
      <c r="B15" s="401" t="s">
        <v>223</v>
      </c>
      <c r="C15" s="420"/>
      <c r="D15" s="420"/>
      <c r="E15" s="454"/>
      <c r="F15" s="394"/>
      <c r="G15" s="398" t="s">
        <v>234</v>
      </c>
      <c r="H15" s="399"/>
      <c r="I15" s="401"/>
      <c r="J15" s="420"/>
      <c r="K15" s="423"/>
      <c r="L15" s="34"/>
      <c r="M15" s="35"/>
      <c r="N15" s="35"/>
      <c r="O15" s="277"/>
      <c r="P15" s="546"/>
      <c r="Q15" s="546"/>
      <c r="R15" s="546"/>
      <c r="S15" s="546"/>
      <c r="T15" s="311"/>
      <c r="U15" s="38"/>
      <c r="V15" s="38"/>
      <c r="W15" s="38"/>
      <c r="X15" s="38"/>
      <c r="Y15" s="254"/>
      <c r="Z15" s="451"/>
      <c r="AA15" s="36"/>
      <c r="AB15" s="36"/>
      <c r="AC15" s="35"/>
      <c r="AD15" s="37"/>
      <c r="AE15" s="506"/>
      <c r="AF15" s="507"/>
      <c r="AG15" s="430"/>
      <c r="AH15" s="433"/>
      <c r="AI15" s="433"/>
      <c r="AJ15" s="361"/>
      <c r="AK15" s="406"/>
      <c r="AL15" s="76"/>
      <c r="AM15" s="80"/>
      <c r="AN15" s="69"/>
      <c r="AO15" s="540"/>
      <c r="AP15" s="391"/>
      <c r="AQ15" s="33">
        <v>3</v>
      </c>
      <c r="AR15" s="29" t="str">
        <f>I23</f>
        <v>DB 20</v>
      </c>
      <c r="AS15" s="29">
        <f>K23</f>
        <v>12</v>
      </c>
      <c r="AT15" s="29">
        <f>AK23</f>
        <v>2</v>
      </c>
      <c r="BD15" s="29"/>
      <c r="BE15" s="29"/>
    </row>
    <row r="16" spans="1:46" s="30" customFormat="1" ht="12" customHeight="1">
      <c r="A16" s="391"/>
      <c r="B16" s="401"/>
      <c r="C16" s="420"/>
      <c r="D16" s="420"/>
      <c r="E16" s="454"/>
      <c r="F16" s="394"/>
      <c r="G16" s="398"/>
      <c r="H16" s="399"/>
      <c r="I16" s="401"/>
      <c r="J16" s="420"/>
      <c r="K16" s="423"/>
      <c r="L16" s="34"/>
      <c r="M16" s="35"/>
      <c r="N16" s="35"/>
      <c r="O16" s="277"/>
      <c r="P16" s="317"/>
      <c r="Q16" s="317"/>
      <c r="R16" s="317"/>
      <c r="S16" s="317"/>
      <c r="T16" s="278"/>
      <c r="U16" s="278"/>
      <c r="V16" s="278"/>
      <c r="W16" s="278"/>
      <c r="X16" s="278"/>
      <c r="Y16" s="278"/>
      <c r="Z16" s="451"/>
      <c r="AA16" s="36"/>
      <c r="AB16" s="36"/>
      <c r="AC16" s="35"/>
      <c r="AD16" s="37"/>
      <c r="AE16" s="506"/>
      <c r="AF16" s="507"/>
      <c r="AG16" s="430"/>
      <c r="AH16" s="433"/>
      <c r="AI16" s="555"/>
      <c r="AJ16" s="361"/>
      <c r="AK16" s="406"/>
      <c r="AL16" s="76"/>
      <c r="AM16" s="80"/>
      <c r="AN16" s="69"/>
      <c r="AO16" s="540"/>
      <c r="AP16" s="391"/>
      <c r="AQ16" s="33">
        <v>4</v>
      </c>
      <c r="AR16" s="29" t="str">
        <f>I28</f>
        <v>DB 20</v>
      </c>
      <c r="AS16" s="29">
        <f>K28</f>
        <v>12</v>
      </c>
      <c r="AT16" s="29">
        <f>AK28</f>
        <v>2</v>
      </c>
    </row>
    <row r="17" spans="1:46" s="43" customFormat="1" ht="12" customHeight="1">
      <c r="A17" s="392"/>
      <c r="B17" s="402"/>
      <c r="C17" s="421"/>
      <c r="D17" s="421"/>
      <c r="E17" s="462"/>
      <c r="F17" s="395"/>
      <c r="G17" s="438"/>
      <c r="H17" s="439"/>
      <c r="I17" s="402"/>
      <c r="J17" s="421"/>
      <c r="K17" s="424"/>
      <c r="L17" s="40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2"/>
      <c r="AE17" s="508"/>
      <c r="AF17" s="509"/>
      <c r="AG17" s="431"/>
      <c r="AH17" s="434"/>
      <c r="AI17" s="556"/>
      <c r="AJ17" s="362"/>
      <c r="AK17" s="406"/>
      <c r="AL17" s="81"/>
      <c r="AM17" s="101"/>
      <c r="AN17" s="69"/>
      <c r="AO17" s="541"/>
      <c r="AP17" s="392"/>
      <c r="AQ17" s="33">
        <v>5</v>
      </c>
      <c r="AR17" s="29" t="str">
        <f>I33</f>
        <v>DB 20</v>
      </c>
      <c r="AS17" s="29">
        <f>K33</f>
        <v>12</v>
      </c>
      <c r="AT17" s="29">
        <f>AK33</f>
        <v>2</v>
      </c>
    </row>
    <row r="18" spans="1:46" s="30" customFormat="1" ht="12" customHeight="1">
      <c r="A18" s="391">
        <v>2</v>
      </c>
      <c r="B18" s="401"/>
      <c r="C18" s="420"/>
      <c r="D18" s="420"/>
      <c r="E18" s="454"/>
      <c r="F18" s="394">
        <v>1</v>
      </c>
      <c r="G18" s="452" t="str">
        <f>$B$13</f>
        <v>MF1</v>
      </c>
      <c r="H18" s="453"/>
      <c r="I18" s="401" t="s">
        <v>10</v>
      </c>
      <c r="J18" s="420" t="s">
        <v>47</v>
      </c>
      <c r="K18" s="423">
        <v>12</v>
      </c>
      <c r="L18" s="34"/>
      <c r="M18" s="35"/>
      <c r="N18" s="35"/>
      <c r="O18" s="35"/>
      <c r="P18" s="35"/>
      <c r="Q18" s="35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5"/>
      <c r="AD18" s="37"/>
      <c r="AE18" s="506">
        <f>SUM(L18:AD22)</f>
        <v>12</v>
      </c>
      <c r="AF18" s="507"/>
      <c r="AG18" s="430">
        <v>2</v>
      </c>
      <c r="AH18" s="440">
        <f>AG18*F18</f>
        <v>2</v>
      </c>
      <c r="AI18" s="440"/>
      <c r="AJ18" s="360">
        <f>IF(AE18=0,0,ROUNDDOWN(K18/AE18,0))</f>
        <v>1</v>
      </c>
      <c r="AK18" s="406">
        <f>IF(AJ18=0,0,ROUNDUP((AH18-AI21)/AJ18,0))</f>
        <v>2</v>
      </c>
      <c r="AL18" s="82"/>
      <c r="AM18" s="100"/>
      <c r="AN18" s="71"/>
      <c r="AO18" s="540">
        <f>AE18*AH18</f>
        <v>24</v>
      </c>
      <c r="AP18" s="418">
        <f>IF(AO18=0,0,AO18*HLOOKUP(I18,$AR$1:$BG$3,3))</f>
        <v>59.28</v>
      </c>
      <c r="AQ18" s="33">
        <v>6</v>
      </c>
      <c r="AR18" s="29" t="str">
        <f>I38</f>
        <v>DB 20</v>
      </c>
      <c r="AS18" s="29">
        <f>K38</f>
        <v>12</v>
      </c>
      <c r="AT18" s="29">
        <f>AK38</f>
        <v>2</v>
      </c>
    </row>
    <row r="19" spans="1:46" s="30" customFormat="1" ht="12" customHeight="1">
      <c r="A19" s="391"/>
      <c r="B19" s="401"/>
      <c r="C19" s="420"/>
      <c r="D19" s="420"/>
      <c r="E19" s="454"/>
      <c r="F19" s="394"/>
      <c r="G19" s="398"/>
      <c r="H19" s="399"/>
      <c r="I19" s="401"/>
      <c r="J19" s="420"/>
      <c r="K19" s="423"/>
      <c r="L19" s="34"/>
      <c r="M19" s="35"/>
      <c r="N19" s="35"/>
      <c r="O19" s="277"/>
      <c r="P19" s="544">
        <v>1.515</v>
      </c>
      <c r="Q19" s="545"/>
      <c r="R19" s="545"/>
      <c r="S19" s="545"/>
      <c r="T19" s="47"/>
      <c r="U19" s="472">
        <v>10.485</v>
      </c>
      <c r="V19" s="547"/>
      <c r="W19" s="547"/>
      <c r="X19" s="547"/>
      <c r="Y19" s="547"/>
      <c r="Z19" s="277"/>
      <c r="AA19" s="36"/>
      <c r="AB19" s="36"/>
      <c r="AC19" s="35"/>
      <c r="AD19" s="37"/>
      <c r="AE19" s="506"/>
      <c r="AF19" s="507"/>
      <c r="AG19" s="430"/>
      <c r="AH19" s="433"/>
      <c r="AI19" s="433"/>
      <c r="AJ19" s="361"/>
      <c r="AK19" s="406"/>
      <c r="AL19" s="76"/>
      <c r="AM19" s="103"/>
      <c r="AN19" s="190"/>
      <c r="AO19" s="540"/>
      <c r="AP19" s="391"/>
      <c r="AQ19" s="33">
        <v>7</v>
      </c>
      <c r="AR19" s="29" t="str">
        <f>I43</f>
        <v>DB 20</v>
      </c>
      <c r="AS19" s="29">
        <f>K43</f>
        <v>12</v>
      </c>
      <c r="AT19" s="29">
        <f>AK43</f>
        <v>2</v>
      </c>
    </row>
    <row r="20" spans="1:46" s="30" customFormat="1" ht="12" customHeight="1">
      <c r="A20" s="391"/>
      <c r="B20" s="401"/>
      <c r="C20" s="420"/>
      <c r="D20" s="420"/>
      <c r="E20" s="454"/>
      <c r="F20" s="394"/>
      <c r="G20" s="398" t="s">
        <v>235</v>
      </c>
      <c r="H20" s="399"/>
      <c r="I20" s="401"/>
      <c r="J20" s="420"/>
      <c r="K20" s="423"/>
      <c r="L20" s="34"/>
      <c r="M20" s="35"/>
      <c r="N20" s="35"/>
      <c r="O20" s="277"/>
      <c r="P20" s="546"/>
      <c r="Q20" s="546"/>
      <c r="R20" s="546"/>
      <c r="S20" s="546"/>
      <c r="T20" s="311"/>
      <c r="U20" s="38"/>
      <c r="V20" s="38"/>
      <c r="W20" s="38"/>
      <c r="X20" s="38"/>
      <c r="Y20" s="254"/>
      <c r="Z20" s="277"/>
      <c r="AA20" s="36"/>
      <c r="AB20" s="36"/>
      <c r="AC20" s="35"/>
      <c r="AD20" s="37"/>
      <c r="AE20" s="506"/>
      <c r="AF20" s="507"/>
      <c r="AG20" s="430"/>
      <c r="AH20" s="433"/>
      <c r="AI20" s="433"/>
      <c r="AJ20" s="361"/>
      <c r="AK20" s="406"/>
      <c r="AL20" s="76"/>
      <c r="AM20" s="80"/>
      <c r="AN20" s="69"/>
      <c r="AO20" s="540"/>
      <c r="AP20" s="391"/>
      <c r="AQ20" s="33">
        <v>8</v>
      </c>
      <c r="AR20" s="29">
        <f>I48</f>
        <v>0</v>
      </c>
      <c r="AS20" s="29">
        <f>K48</f>
        <v>0</v>
      </c>
      <c r="AT20" s="29">
        <f>AK48</f>
        <v>0</v>
      </c>
    </row>
    <row r="21" spans="1:46" s="30" customFormat="1" ht="12" customHeight="1">
      <c r="A21" s="391"/>
      <c r="B21" s="401"/>
      <c r="C21" s="420"/>
      <c r="D21" s="420"/>
      <c r="E21" s="454"/>
      <c r="F21" s="394"/>
      <c r="G21" s="398"/>
      <c r="H21" s="399"/>
      <c r="I21" s="401"/>
      <c r="J21" s="420"/>
      <c r="K21" s="423"/>
      <c r="L21" s="34"/>
      <c r="M21" s="35"/>
      <c r="N21" s="35"/>
      <c r="O21" s="277"/>
      <c r="P21" s="317"/>
      <c r="Q21" s="317"/>
      <c r="R21" s="317"/>
      <c r="S21" s="317"/>
      <c r="T21" s="278"/>
      <c r="U21" s="278"/>
      <c r="V21" s="278"/>
      <c r="W21" s="278"/>
      <c r="X21" s="278"/>
      <c r="Y21" s="278"/>
      <c r="Z21" s="277"/>
      <c r="AA21" s="36"/>
      <c r="AB21" s="36"/>
      <c r="AC21" s="35"/>
      <c r="AD21" s="37"/>
      <c r="AE21" s="506"/>
      <c r="AF21" s="507"/>
      <c r="AG21" s="430"/>
      <c r="AH21" s="433"/>
      <c r="AI21" s="555"/>
      <c r="AJ21" s="361"/>
      <c r="AK21" s="406"/>
      <c r="AL21" s="76"/>
      <c r="AM21" s="80"/>
      <c r="AN21" s="69"/>
      <c r="AO21" s="540"/>
      <c r="AP21" s="391"/>
      <c r="AR21" s="29"/>
      <c r="AS21" s="29"/>
      <c r="AT21" s="29"/>
    </row>
    <row r="22" spans="1:46" s="43" customFormat="1" ht="12" customHeight="1">
      <c r="A22" s="392"/>
      <c r="B22" s="402"/>
      <c r="C22" s="421"/>
      <c r="D22" s="421"/>
      <c r="E22" s="462"/>
      <c r="F22" s="395"/>
      <c r="G22" s="438"/>
      <c r="H22" s="439"/>
      <c r="I22" s="402"/>
      <c r="J22" s="421"/>
      <c r="K22" s="424"/>
      <c r="L22" s="40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2"/>
      <c r="AE22" s="508"/>
      <c r="AF22" s="509"/>
      <c r="AG22" s="431"/>
      <c r="AH22" s="434"/>
      <c r="AI22" s="556"/>
      <c r="AJ22" s="362"/>
      <c r="AK22" s="406"/>
      <c r="AL22" s="81"/>
      <c r="AM22" s="101"/>
      <c r="AN22" s="72"/>
      <c r="AO22" s="541"/>
      <c r="AP22" s="392"/>
      <c r="AR22" s="29"/>
      <c r="AS22" s="29"/>
      <c r="AT22" s="29"/>
    </row>
    <row r="23" spans="1:46" s="30" customFormat="1" ht="12" customHeight="1">
      <c r="A23" s="391">
        <v>3</v>
      </c>
      <c r="B23" s="401" t="s">
        <v>236</v>
      </c>
      <c r="C23" s="420"/>
      <c r="D23" s="420"/>
      <c r="E23" s="454"/>
      <c r="F23" s="394">
        <v>1</v>
      </c>
      <c r="G23" s="452" t="str">
        <f>$B$13</f>
        <v>MF1</v>
      </c>
      <c r="H23" s="453"/>
      <c r="I23" s="401" t="s">
        <v>10</v>
      </c>
      <c r="J23" s="420" t="s">
        <v>47</v>
      </c>
      <c r="K23" s="423">
        <v>12</v>
      </c>
      <c r="L23" s="34"/>
      <c r="M23" s="35"/>
      <c r="N23" s="35"/>
      <c r="O23" s="35"/>
      <c r="P23" s="35"/>
      <c r="Q23" s="35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5"/>
      <c r="AD23" s="37"/>
      <c r="AE23" s="506">
        <f>SUM(L23:AD27)</f>
        <v>12</v>
      </c>
      <c r="AF23" s="507"/>
      <c r="AG23" s="430">
        <v>2</v>
      </c>
      <c r="AH23" s="433">
        <f>AG23*F23</f>
        <v>2</v>
      </c>
      <c r="AI23" s="440"/>
      <c r="AJ23" s="360">
        <f>IF(AE23=0,0,ROUNDDOWN(K23/AE23,0))</f>
        <v>1</v>
      </c>
      <c r="AK23" s="406">
        <f>IF(AJ23=0,0,ROUNDUP((AH23-AI26)/AJ23,0))</f>
        <v>2</v>
      </c>
      <c r="AL23" s="82"/>
      <c r="AM23" s="100"/>
      <c r="AN23" s="71"/>
      <c r="AO23" s="540">
        <f>AE23*AH23</f>
        <v>24</v>
      </c>
      <c r="AP23" s="418">
        <f>IF(AO23=0,0,AO23*HLOOKUP(I23,$AR$1:$BG$3,3))</f>
        <v>59.28</v>
      </c>
      <c r="AR23" s="29"/>
      <c r="AS23" s="29"/>
      <c r="AT23" s="29"/>
    </row>
    <row r="24" spans="1:46" s="30" customFormat="1" ht="12" customHeight="1">
      <c r="A24" s="391"/>
      <c r="B24" s="401"/>
      <c r="C24" s="420"/>
      <c r="D24" s="420"/>
      <c r="E24" s="454"/>
      <c r="F24" s="394"/>
      <c r="G24" s="398"/>
      <c r="H24" s="399"/>
      <c r="I24" s="401"/>
      <c r="J24" s="420"/>
      <c r="K24" s="423"/>
      <c r="L24" s="34"/>
      <c r="M24" s="35"/>
      <c r="N24" s="35"/>
      <c r="O24" s="277"/>
      <c r="P24" s="544">
        <v>1.515</v>
      </c>
      <c r="Q24" s="545"/>
      <c r="R24" s="545"/>
      <c r="S24" s="545"/>
      <c r="T24" s="47"/>
      <c r="U24" s="472">
        <v>2.47</v>
      </c>
      <c r="V24" s="547"/>
      <c r="W24" s="547"/>
      <c r="X24" s="547"/>
      <c r="Y24" s="547"/>
      <c r="Z24" s="277"/>
      <c r="AA24" s="36"/>
      <c r="AB24" s="36"/>
      <c r="AC24" s="35"/>
      <c r="AD24" s="37"/>
      <c r="AE24" s="506"/>
      <c r="AF24" s="507"/>
      <c r="AG24" s="430"/>
      <c r="AH24" s="433"/>
      <c r="AI24" s="433"/>
      <c r="AJ24" s="361"/>
      <c r="AK24" s="406"/>
      <c r="AL24" s="76"/>
      <c r="AM24" s="103"/>
      <c r="AN24" s="69"/>
      <c r="AO24" s="540"/>
      <c r="AP24" s="391"/>
      <c r="AR24" s="29"/>
      <c r="AS24" s="29"/>
      <c r="AT24" s="29"/>
    </row>
    <row r="25" spans="1:46" s="30" customFormat="1" ht="12" customHeight="1">
      <c r="A25" s="391"/>
      <c r="B25" s="401"/>
      <c r="C25" s="420"/>
      <c r="D25" s="420"/>
      <c r="E25" s="454"/>
      <c r="F25" s="394"/>
      <c r="G25" s="398" t="s">
        <v>237</v>
      </c>
      <c r="H25" s="399"/>
      <c r="I25" s="401"/>
      <c r="J25" s="420"/>
      <c r="K25" s="423"/>
      <c r="L25" s="34"/>
      <c r="M25" s="35"/>
      <c r="N25" s="35"/>
      <c r="O25" s="277"/>
      <c r="P25" s="546"/>
      <c r="Q25" s="546"/>
      <c r="R25" s="546"/>
      <c r="S25" s="546"/>
      <c r="T25" s="311"/>
      <c r="U25" s="38"/>
      <c r="V25" s="38"/>
      <c r="W25" s="38"/>
      <c r="X25" s="38"/>
      <c r="Y25" s="254"/>
      <c r="Z25" s="517">
        <v>5</v>
      </c>
      <c r="AA25" s="36"/>
      <c r="AB25" s="36"/>
      <c r="AC25" s="35"/>
      <c r="AD25" s="37"/>
      <c r="AE25" s="506"/>
      <c r="AF25" s="507"/>
      <c r="AG25" s="430"/>
      <c r="AH25" s="433"/>
      <c r="AI25" s="433"/>
      <c r="AJ25" s="361"/>
      <c r="AK25" s="406"/>
      <c r="AL25" s="76"/>
      <c r="AM25" s="80"/>
      <c r="AN25" s="69"/>
      <c r="AO25" s="540"/>
      <c r="AP25" s="391"/>
      <c r="AR25" s="29"/>
      <c r="AS25" s="29"/>
      <c r="AT25" s="29"/>
    </row>
    <row r="26" spans="1:46" s="30" customFormat="1" ht="12" customHeight="1">
      <c r="A26" s="391"/>
      <c r="B26" s="401"/>
      <c r="C26" s="420"/>
      <c r="D26" s="420"/>
      <c r="E26" s="454"/>
      <c r="F26" s="394"/>
      <c r="G26" s="398"/>
      <c r="H26" s="399"/>
      <c r="I26" s="401"/>
      <c r="J26" s="420"/>
      <c r="K26" s="423"/>
      <c r="L26" s="34"/>
      <c r="M26" s="35"/>
      <c r="N26" s="35"/>
      <c r="O26" s="277"/>
      <c r="P26" s="317"/>
      <c r="Q26" s="317"/>
      <c r="R26" s="317"/>
      <c r="S26" s="317"/>
      <c r="T26" s="278"/>
      <c r="U26" s="278"/>
      <c r="V26" s="278"/>
      <c r="W26" s="278"/>
      <c r="X26" s="278"/>
      <c r="Y26" s="278"/>
      <c r="Z26" s="570"/>
      <c r="AA26" s="260"/>
      <c r="AB26" s="36"/>
      <c r="AC26" s="35"/>
      <c r="AD26" s="37"/>
      <c r="AE26" s="506"/>
      <c r="AF26" s="507"/>
      <c r="AG26" s="430"/>
      <c r="AH26" s="433"/>
      <c r="AI26" s="555"/>
      <c r="AJ26" s="361"/>
      <c r="AK26" s="406"/>
      <c r="AL26" s="76"/>
      <c r="AM26" s="80"/>
      <c r="AN26" s="69"/>
      <c r="AO26" s="540"/>
      <c r="AP26" s="391"/>
      <c r="AR26" s="29"/>
      <c r="AS26" s="29"/>
      <c r="AT26" s="29"/>
    </row>
    <row r="27" spans="1:46" s="43" customFormat="1" ht="12" customHeight="1">
      <c r="A27" s="392"/>
      <c r="B27" s="402"/>
      <c r="C27" s="421"/>
      <c r="D27" s="421"/>
      <c r="E27" s="462"/>
      <c r="F27" s="395"/>
      <c r="G27" s="438"/>
      <c r="H27" s="439"/>
      <c r="I27" s="402"/>
      <c r="J27" s="421"/>
      <c r="K27" s="424"/>
      <c r="L27" s="40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567">
        <v>3.015</v>
      </c>
      <c r="AA27" s="567"/>
      <c r="AB27" s="41"/>
      <c r="AC27" s="41"/>
      <c r="AD27" s="42"/>
      <c r="AE27" s="508"/>
      <c r="AF27" s="509"/>
      <c r="AG27" s="431"/>
      <c r="AH27" s="434"/>
      <c r="AI27" s="556"/>
      <c r="AJ27" s="362"/>
      <c r="AK27" s="406"/>
      <c r="AL27" s="81"/>
      <c r="AM27" s="101"/>
      <c r="AN27" s="72"/>
      <c r="AO27" s="541"/>
      <c r="AP27" s="392"/>
      <c r="AR27" s="29"/>
      <c r="AS27" s="29"/>
      <c r="AT27" s="29"/>
    </row>
    <row r="28" spans="1:46" s="30" customFormat="1" ht="12" customHeight="1">
      <c r="A28" s="391">
        <v>4</v>
      </c>
      <c r="B28" s="401" t="s">
        <v>238</v>
      </c>
      <c r="C28" s="420"/>
      <c r="D28" s="420"/>
      <c r="E28" s="454"/>
      <c r="F28" s="394">
        <v>1</v>
      </c>
      <c r="G28" s="452" t="str">
        <f>$B$13</f>
        <v>MF1</v>
      </c>
      <c r="H28" s="453"/>
      <c r="I28" s="401" t="s">
        <v>10</v>
      </c>
      <c r="J28" s="420" t="s">
        <v>47</v>
      </c>
      <c r="K28" s="423">
        <v>12</v>
      </c>
      <c r="L28" s="34"/>
      <c r="M28" s="35"/>
      <c r="N28" s="35"/>
      <c r="O28" s="35"/>
      <c r="P28" s="35"/>
      <c r="Q28" s="35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5"/>
      <c r="AD28" s="37"/>
      <c r="AE28" s="506">
        <f>SUM(L28:AD32)</f>
        <v>12</v>
      </c>
      <c r="AF28" s="507"/>
      <c r="AG28" s="430">
        <v>2</v>
      </c>
      <c r="AH28" s="433">
        <f>AG28*F28</f>
        <v>2</v>
      </c>
      <c r="AI28" s="440"/>
      <c r="AJ28" s="360">
        <f>IF(AE28=0,0,ROUNDDOWN(K28/AE28,0))</f>
        <v>1</v>
      </c>
      <c r="AK28" s="406">
        <f>IF(AJ28=0,0,ROUNDUP((AH28-AI31)/AJ28,0))</f>
        <v>2</v>
      </c>
      <c r="AL28" s="82"/>
      <c r="AM28" s="100"/>
      <c r="AN28" s="71"/>
      <c r="AO28" s="540">
        <f>AE28*AH28</f>
        <v>24</v>
      </c>
      <c r="AP28" s="418">
        <f>IF(AO28=0,0,AO28*HLOOKUP(I28,$AR$1:$BG$3,3))</f>
        <v>59.28</v>
      </c>
      <c r="AR28" s="29"/>
      <c r="AS28" s="29"/>
      <c r="AT28" s="29"/>
    </row>
    <row r="29" spans="1:46" s="30" customFormat="1" ht="12" customHeight="1">
      <c r="A29" s="391"/>
      <c r="B29" s="401"/>
      <c r="C29" s="420"/>
      <c r="D29" s="420"/>
      <c r="E29" s="454"/>
      <c r="F29" s="394"/>
      <c r="G29" s="398"/>
      <c r="H29" s="399"/>
      <c r="I29" s="401"/>
      <c r="J29" s="420"/>
      <c r="K29" s="423"/>
      <c r="L29" s="34"/>
      <c r="M29" s="35"/>
      <c r="N29" s="35"/>
      <c r="O29" s="277"/>
      <c r="P29" s="544">
        <v>1.515</v>
      </c>
      <c r="Q29" s="545"/>
      <c r="R29" s="545"/>
      <c r="S29" s="545"/>
      <c r="T29" s="47"/>
      <c r="U29" s="472">
        <v>6.985</v>
      </c>
      <c r="V29" s="547"/>
      <c r="W29" s="547"/>
      <c r="X29" s="547"/>
      <c r="Y29" s="547"/>
      <c r="Z29" s="277"/>
      <c r="AA29" s="36"/>
      <c r="AB29" s="36"/>
      <c r="AC29" s="35"/>
      <c r="AD29" s="37"/>
      <c r="AE29" s="506"/>
      <c r="AF29" s="507"/>
      <c r="AG29" s="430"/>
      <c r="AH29" s="433"/>
      <c r="AI29" s="433"/>
      <c r="AJ29" s="361"/>
      <c r="AK29" s="406"/>
      <c r="AL29" s="76"/>
      <c r="AM29" s="103"/>
      <c r="AN29" s="190"/>
      <c r="AO29" s="540"/>
      <c r="AP29" s="391"/>
      <c r="AR29" s="29"/>
      <c r="AS29" s="29"/>
      <c r="AT29" s="29"/>
    </row>
    <row r="30" spans="1:46" s="30" customFormat="1" ht="12" customHeight="1">
      <c r="A30" s="391"/>
      <c r="B30" s="401"/>
      <c r="C30" s="420"/>
      <c r="D30" s="420"/>
      <c r="E30" s="454"/>
      <c r="F30" s="394"/>
      <c r="G30" s="398" t="s">
        <v>239</v>
      </c>
      <c r="H30" s="399"/>
      <c r="I30" s="401"/>
      <c r="J30" s="420"/>
      <c r="K30" s="423"/>
      <c r="L30" s="34"/>
      <c r="M30" s="35"/>
      <c r="N30" s="35"/>
      <c r="O30" s="277"/>
      <c r="P30" s="546"/>
      <c r="Q30" s="546"/>
      <c r="R30" s="546"/>
      <c r="S30" s="546"/>
      <c r="T30" s="311"/>
      <c r="U30" s="38"/>
      <c r="V30" s="38"/>
      <c r="W30" s="38"/>
      <c r="X30" s="38"/>
      <c r="Y30" s="39"/>
      <c r="Z30" s="451">
        <v>3.5</v>
      </c>
      <c r="AA30" s="36"/>
      <c r="AB30" s="36"/>
      <c r="AC30" s="35"/>
      <c r="AD30" s="37"/>
      <c r="AE30" s="506"/>
      <c r="AF30" s="507"/>
      <c r="AG30" s="430"/>
      <c r="AH30" s="433"/>
      <c r="AI30" s="433"/>
      <c r="AJ30" s="361"/>
      <c r="AK30" s="406"/>
      <c r="AL30" s="76"/>
      <c r="AM30" s="80"/>
      <c r="AN30" s="69"/>
      <c r="AO30" s="540"/>
      <c r="AP30" s="391"/>
      <c r="AR30" s="29"/>
      <c r="AS30" s="29"/>
      <c r="AT30" s="29"/>
    </row>
    <row r="31" spans="1:46" s="30" customFormat="1" ht="12" customHeight="1">
      <c r="A31" s="391"/>
      <c r="B31" s="401"/>
      <c r="C31" s="420"/>
      <c r="D31" s="420"/>
      <c r="E31" s="454"/>
      <c r="F31" s="394"/>
      <c r="G31" s="398"/>
      <c r="H31" s="399"/>
      <c r="I31" s="401"/>
      <c r="J31" s="420"/>
      <c r="K31" s="423"/>
      <c r="L31" s="34"/>
      <c r="M31" s="35"/>
      <c r="N31" s="35"/>
      <c r="O31" s="277"/>
      <c r="P31" s="317"/>
      <c r="Q31" s="317"/>
      <c r="R31" s="317"/>
      <c r="S31" s="317"/>
      <c r="T31" s="278"/>
      <c r="U31" s="278"/>
      <c r="V31" s="278"/>
      <c r="W31" s="278"/>
      <c r="X31" s="278"/>
      <c r="Y31" s="279"/>
      <c r="Z31" s="451"/>
      <c r="AA31" s="36"/>
      <c r="AB31" s="36"/>
      <c r="AC31" s="35"/>
      <c r="AD31" s="37"/>
      <c r="AE31" s="506"/>
      <c r="AF31" s="507"/>
      <c r="AG31" s="430"/>
      <c r="AH31" s="433"/>
      <c r="AI31" s="555"/>
      <c r="AJ31" s="361"/>
      <c r="AK31" s="406"/>
      <c r="AL31" s="76"/>
      <c r="AM31" s="80"/>
      <c r="AN31" s="69"/>
      <c r="AO31" s="540"/>
      <c r="AP31" s="391"/>
      <c r="AR31" s="29"/>
      <c r="AS31" s="29"/>
      <c r="AT31" s="29"/>
    </row>
    <row r="32" spans="1:46" s="43" customFormat="1" ht="12" customHeight="1">
      <c r="A32" s="392"/>
      <c r="B32" s="402"/>
      <c r="C32" s="421"/>
      <c r="D32" s="421"/>
      <c r="E32" s="462"/>
      <c r="F32" s="395"/>
      <c r="G32" s="438"/>
      <c r="H32" s="439"/>
      <c r="I32" s="402"/>
      <c r="J32" s="421"/>
      <c r="K32" s="424"/>
      <c r="L32" s="40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2"/>
      <c r="AE32" s="508"/>
      <c r="AF32" s="509"/>
      <c r="AG32" s="431"/>
      <c r="AH32" s="434"/>
      <c r="AI32" s="556"/>
      <c r="AJ32" s="362"/>
      <c r="AK32" s="406"/>
      <c r="AL32" s="81"/>
      <c r="AM32" s="101"/>
      <c r="AN32" s="72"/>
      <c r="AO32" s="541"/>
      <c r="AP32" s="392"/>
      <c r="AR32" s="29"/>
      <c r="AS32" s="29"/>
      <c r="AT32" s="29"/>
    </row>
    <row r="33" spans="1:46" s="30" customFormat="1" ht="12" customHeight="1">
      <c r="A33" s="391">
        <v>5</v>
      </c>
      <c r="B33" s="401" t="s">
        <v>203</v>
      </c>
      <c r="C33" s="420"/>
      <c r="D33" s="420"/>
      <c r="E33" s="454"/>
      <c r="F33" s="394">
        <v>1</v>
      </c>
      <c r="G33" s="452" t="str">
        <f>$B$13</f>
        <v>MF1</v>
      </c>
      <c r="H33" s="453"/>
      <c r="I33" s="401" t="s">
        <v>10</v>
      </c>
      <c r="J33" s="420" t="s">
        <v>47</v>
      </c>
      <c r="K33" s="423">
        <v>12</v>
      </c>
      <c r="L33" s="34"/>
      <c r="M33" s="35"/>
      <c r="N33" s="35"/>
      <c r="O33" s="35"/>
      <c r="P33" s="35"/>
      <c r="Q33" s="35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5"/>
      <c r="AD33" s="37"/>
      <c r="AE33" s="506">
        <f>SUM(L33:AD37)</f>
        <v>12</v>
      </c>
      <c r="AF33" s="507"/>
      <c r="AG33" s="430">
        <v>2</v>
      </c>
      <c r="AH33" s="553">
        <f>AG33*F33</f>
        <v>2</v>
      </c>
      <c r="AI33" s="440"/>
      <c r="AJ33" s="360">
        <f>IF(AE33=0,0,ROUNDDOWN(K33/AE33,0))</f>
        <v>1</v>
      </c>
      <c r="AK33" s="406">
        <f>IF(AJ33=0,0,ROUNDUP((AH33-AI36)/AJ33,0))</f>
        <v>2</v>
      </c>
      <c r="AL33" s="233"/>
      <c r="AM33" s="100"/>
      <c r="AN33" s="71"/>
      <c r="AO33" s="540">
        <f>AE33*AH33</f>
        <v>24</v>
      </c>
      <c r="AP33" s="418">
        <f>IF(AO33=0,0,AO33*HLOOKUP(I33,$AR$1:$BG$3,3))</f>
        <v>59.28</v>
      </c>
      <c r="AR33" s="29"/>
      <c r="AS33" s="29"/>
      <c r="AT33" s="29"/>
    </row>
    <row r="34" spans="1:46" s="30" customFormat="1" ht="12" customHeight="1">
      <c r="A34" s="391"/>
      <c r="B34" s="401"/>
      <c r="C34" s="420"/>
      <c r="D34" s="420"/>
      <c r="E34" s="454"/>
      <c r="F34" s="394"/>
      <c r="G34" s="398"/>
      <c r="H34" s="399"/>
      <c r="I34" s="401"/>
      <c r="J34" s="420"/>
      <c r="K34" s="423"/>
      <c r="L34" s="34"/>
      <c r="M34" s="35"/>
      <c r="N34" s="35"/>
      <c r="O34" s="277"/>
      <c r="P34" s="544">
        <v>1.515</v>
      </c>
      <c r="Q34" s="545"/>
      <c r="R34" s="545"/>
      <c r="S34" s="545"/>
      <c r="T34" s="47"/>
      <c r="U34" s="472">
        <v>10.485</v>
      </c>
      <c r="V34" s="547"/>
      <c r="W34" s="547"/>
      <c r="X34" s="547"/>
      <c r="Y34" s="547"/>
      <c r="Z34" s="277"/>
      <c r="AA34" s="36"/>
      <c r="AB34" s="36"/>
      <c r="AC34" s="35"/>
      <c r="AD34" s="37"/>
      <c r="AE34" s="506"/>
      <c r="AF34" s="507"/>
      <c r="AG34" s="430"/>
      <c r="AH34" s="553"/>
      <c r="AI34" s="433"/>
      <c r="AJ34" s="361"/>
      <c r="AK34" s="406"/>
      <c r="AL34" s="235"/>
      <c r="AM34" s="80"/>
      <c r="AN34" s="69"/>
      <c r="AO34" s="540"/>
      <c r="AP34" s="391"/>
      <c r="AR34" s="29"/>
      <c r="AS34" s="29"/>
      <c r="AT34" s="29"/>
    </row>
    <row r="35" spans="1:46" s="30" customFormat="1" ht="12" customHeight="1">
      <c r="A35" s="391"/>
      <c r="B35" s="401"/>
      <c r="C35" s="420"/>
      <c r="D35" s="420"/>
      <c r="E35" s="454"/>
      <c r="F35" s="394"/>
      <c r="G35" s="398" t="s">
        <v>240</v>
      </c>
      <c r="H35" s="399"/>
      <c r="I35" s="401"/>
      <c r="J35" s="420"/>
      <c r="K35" s="423"/>
      <c r="L35" s="34"/>
      <c r="M35" s="35"/>
      <c r="N35" s="35"/>
      <c r="O35" s="277"/>
      <c r="P35" s="546"/>
      <c r="Q35" s="546"/>
      <c r="R35" s="546"/>
      <c r="S35" s="546"/>
      <c r="T35" s="311"/>
      <c r="U35" s="38"/>
      <c r="V35" s="38"/>
      <c r="W35" s="38"/>
      <c r="X35" s="38"/>
      <c r="Y35" s="254"/>
      <c r="Z35" s="451"/>
      <c r="AA35" s="36"/>
      <c r="AB35" s="36"/>
      <c r="AC35" s="35"/>
      <c r="AD35" s="37"/>
      <c r="AE35" s="506"/>
      <c r="AF35" s="507"/>
      <c r="AG35" s="430"/>
      <c r="AH35" s="553"/>
      <c r="AI35" s="433"/>
      <c r="AJ35" s="361"/>
      <c r="AK35" s="406"/>
      <c r="AL35" s="235"/>
      <c r="AM35" s="80"/>
      <c r="AN35" s="69"/>
      <c r="AO35" s="540"/>
      <c r="AP35" s="391"/>
      <c r="AR35" s="29"/>
      <c r="AS35" s="29"/>
      <c r="AT35" s="29"/>
    </row>
    <row r="36" spans="1:46" s="30" customFormat="1" ht="12" customHeight="1">
      <c r="A36" s="391"/>
      <c r="B36" s="401"/>
      <c r="C36" s="420"/>
      <c r="D36" s="420"/>
      <c r="E36" s="454"/>
      <c r="F36" s="394"/>
      <c r="G36" s="398"/>
      <c r="H36" s="399"/>
      <c r="I36" s="401"/>
      <c r="J36" s="420"/>
      <c r="K36" s="423"/>
      <c r="L36" s="34"/>
      <c r="M36" s="35"/>
      <c r="N36" s="35"/>
      <c r="O36" s="277"/>
      <c r="P36" s="317"/>
      <c r="Q36" s="317"/>
      <c r="R36" s="317"/>
      <c r="S36" s="317"/>
      <c r="T36" s="278"/>
      <c r="U36" s="278"/>
      <c r="V36" s="278"/>
      <c r="W36" s="278"/>
      <c r="X36" s="278"/>
      <c r="Y36" s="278"/>
      <c r="Z36" s="451"/>
      <c r="AA36" s="36"/>
      <c r="AB36" s="36"/>
      <c r="AC36" s="35"/>
      <c r="AD36" s="37"/>
      <c r="AE36" s="506"/>
      <c r="AF36" s="507"/>
      <c r="AG36" s="430"/>
      <c r="AH36" s="553"/>
      <c r="AI36" s="555"/>
      <c r="AJ36" s="361"/>
      <c r="AK36" s="406"/>
      <c r="AL36" s="235"/>
      <c r="AM36" s="80"/>
      <c r="AN36" s="69"/>
      <c r="AO36" s="540"/>
      <c r="AP36" s="391"/>
      <c r="AR36" s="29"/>
      <c r="AS36" s="29"/>
      <c r="AT36" s="29"/>
    </row>
    <row r="37" spans="1:46" s="43" customFormat="1" ht="12" customHeight="1">
      <c r="A37" s="392"/>
      <c r="B37" s="402"/>
      <c r="C37" s="421"/>
      <c r="D37" s="421"/>
      <c r="E37" s="462"/>
      <c r="F37" s="395"/>
      <c r="G37" s="438"/>
      <c r="H37" s="439"/>
      <c r="I37" s="402"/>
      <c r="J37" s="421"/>
      <c r="K37" s="424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2"/>
      <c r="AE37" s="508"/>
      <c r="AF37" s="509"/>
      <c r="AG37" s="431"/>
      <c r="AH37" s="557"/>
      <c r="AI37" s="556"/>
      <c r="AJ37" s="362"/>
      <c r="AK37" s="406"/>
      <c r="AL37" s="236"/>
      <c r="AM37" s="101"/>
      <c r="AN37" s="72"/>
      <c r="AO37" s="541"/>
      <c r="AP37" s="392"/>
      <c r="AR37" s="29"/>
      <c r="AS37" s="29"/>
      <c r="AT37" s="29"/>
    </row>
    <row r="38" spans="1:46" s="30" customFormat="1" ht="12" customHeight="1">
      <c r="A38" s="391">
        <v>6</v>
      </c>
      <c r="B38" s="401"/>
      <c r="C38" s="420"/>
      <c r="D38" s="420"/>
      <c r="E38" s="454"/>
      <c r="F38" s="394">
        <v>1</v>
      </c>
      <c r="G38" s="452" t="str">
        <f>$B$13</f>
        <v>MF1</v>
      </c>
      <c r="H38" s="453"/>
      <c r="I38" s="401" t="s">
        <v>10</v>
      </c>
      <c r="J38" s="420" t="s">
        <v>47</v>
      </c>
      <c r="K38" s="423">
        <v>12</v>
      </c>
      <c r="L38" s="34"/>
      <c r="M38" s="35"/>
      <c r="N38" s="35"/>
      <c r="O38" s="35"/>
      <c r="P38" s="35"/>
      <c r="Q38" s="35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5"/>
      <c r="AD38" s="37"/>
      <c r="AE38" s="506">
        <f>SUM(L38:AD42)</f>
        <v>12</v>
      </c>
      <c r="AF38" s="507"/>
      <c r="AG38" s="430">
        <v>2</v>
      </c>
      <c r="AH38" s="553">
        <f>AG38*F38</f>
        <v>2</v>
      </c>
      <c r="AI38" s="440"/>
      <c r="AJ38" s="360">
        <f>IF(AE38=0,0,ROUNDDOWN(K38/AE38,0))</f>
        <v>1</v>
      </c>
      <c r="AK38" s="406">
        <f>IF(AJ38=0,0,ROUNDUP((AH38-AI41)/AJ38,0))</f>
        <v>2</v>
      </c>
      <c r="AL38" s="237"/>
      <c r="AM38" s="100"/>
      <c r="AN38" s="71"/>
      <c r="AO38" s="540">
        <f>AE38*AH38</f>
        <v>24</v>
      </c>
      <c r="AP38" s="418">
        <f>IF(AO38=0,0,AO38*HLOOKUP(I38,$AR$1:$BG$3,3))</f>
        <v>59.28</v>
      </c>
      <c r="AR38" s="29"/>
      <c r="AS38" s="29"/>
      <c r="AT38" s="29"/>
    </row>
    <row r="39" spans="1:46" s="30" customFormat="1" ht="12" customHeight="1">
      <c r="A39" s="391"/>
      <c r="B39" s="401"/>
      <c r="C39" s="420"/>
      <c r="D39" s="420"/>
      <c r="E39" s="454"/>
      <c r="F39" s="394"/>
      <c r="G39" s="398"/>
      <c r="H39" s="399"/>
      <c r="I39" s="401"/>
      <c r="J39" s="420"/>
      <c r="K39" s="423"/>
      <c r="L39" s="34"/>
      <c r="M39" s="35"/>
      <c r="N39" s="35"/>
      <c r="O39" s="277"/>
      <c r="P39" s="544">
        <v>1.515</v>
      </c>
      <c r="Q39" s="545"/>
      <c r="R39" s="545"/>
      <c r="S39" s="545"/>
      <c r="T39" s="47"/>
      <c r="U39" s="472">
        <v>10.485</v>
      </c>
      <c r="V39" s="547"/>
      <c r="W39" s="547"/>
      <c r="X39" s="547"/>
      <c r="Y39" s="547"/>
      <c r="Z39" s="277"/>
      <c r="AA39" s="36"/>
      <c r="AB39" s="36"/>
      <c r="AC39" s="35"/>
      <c r="AD39" s="37"/>
      <c r="AE39" s="506"/>
      <c r="AF39" s="507"/>
      <c r="AG39" s="430"/>
      <c r="AH39" s="553"/>
      <c r="AI39" s="433"/>
      <c r="AJ39" s="361"/>
      <c r="AK39" s="406"/>
      <c r="AL39" s="238"/>
      <c r="AM39" s="80"/>
      <c r="AN39" s="69"/>
      <c r="AO39" s="540"/>
      <c r="AP39" s="391"/>
      <c r="AR39" s="29"/>
      <c r="AS39" s="29"/>
      <c r="AT39" s="29"/>
    </row>
    <row r="40" spans="1:46" s="30" customFormat="1" ht="12" customHeight="1">
      <c r="A40" s="391"/>
      <c r="B40" s="401"/>
      <c r="C40" s="420"/>
      <c r="D40" s="420"/>
      <c r="E40" s="454"/>
      <c r="F40" s="394"/>
      <c r="G40" s="398" t="s">
        <v>241</v>
      </c>
      <c r="H40" s="399"/>
      <c r="I40" s="401"/>
      <c r="J40" s="420"/>
      <c r="K40" s="423"/>
      <c r="L40" s="34"/>
      <c r="M40" s="35"/>
      <c r="N40" s="35"/>
      <c r="O40" s="277"/>
      <c r="P40" s="546"/>
      <c r="Q40" s="546"/>
      <c r="R40" s="546"/>
      <c r="S40" s="546"/>
      <c r="T40" s="311"/>
      <c r="U40" s="38"/>
      <c r="V40" s="38"/>
      <c r="W40" s="38"/>
      <c r="X40" s="38"/>
      <c r="Y40" s="254"/>
      <c r="Z40" s="451"/>
      <c r="AA40" s="36"/>
      <c r="AB40" s="36"/>
      <c r="AC40" s="35"/>
      <c r="AD40" s="37"/>
      <c r="AE40" s="506"/>
      <c r="AF40" s="507"/>
      <c r="AG40" s="430"/>
      <c r="AH40" s="553"/>
      <c r="AI40" s="433"/>
      <c r="AJ40" s="361"/>
      <c r="AK40" s="406"/>
      <c r="AL40" s="238"/>
      <c r="AM40" s="80"/>
      <c r="AN40" s="69"/>
      <c r="AO40" s="540"/>
      <c r="AP40" s="391"/>
      <c r="AR40" s="29"/>
      <c r="AS40" s="29"/>
      <c r="AT40" s="29"/>
    </row>
    <row r="41" spans="1:46" s="30" customFormat="1" ht="12" customHeight="1">
      <c r="A41" s="391"/>
      <c r="B41" s="401"/>
      <c r="C41" s="420"/>
      <c r="D41" s="420"/>
      <c r="E41" s="454"/>
      <c r="F41" s="394"/>
      <c r="G41" s="398"/>
      <c r="H41" s="399"/>
      <c r="I41" s="401"/>
      <c r="J41" s="420"/>
      <c r="K41" s="423"/>
      <c r="L41" s="34"/>
      <c r="M41" s="35"/>
      <c r="N41" s="35"/>
      <c r="O41" s="277"/>
      <c r="P41" s="317"/>
      <c r="Q41" s="317"/>
      <c r="R41" s="317"/>
      <c r="S41" s="317"/>
      <c r="T41" s="278"/>
      <c r="U41" s="278"/>
      <c r="V41" s="278"/>
      <c r="W41" s="278"/>
      <c r="X41" s="278"/>
      <c r="Y41" s="278"/>
      <c r="Z41" s="451"/>
      <c r="AA41" s="36"/>
      <c r="AB41" s="36"/>
      <c r="AC41" s="35"/>
      <c r="AD41" s="37"/>
      <c r="AE41" s="506"/>
      <c r="AF41" s="507"/>
      <c r="AG41" s="430"/>
      <c r="AH41" s="553"/>
      <c r="AI41" s="555"/>
      <c r="AJ41" s="361"/>
      <c r="AK41" s="406"/>
      <c r="AL41" s="238"/>
      <c r="AM41" s="80"/>
      <c r="AN41" s="69"/>
      <c r="AO41" s="540"/>
      <c r="AP41" s="391"/>
      <c r="AR41" s="29"/>
      <c r="AS41" s="29"/>
      <c r="AT41" s="29"/>
    </row>
    <row r="42" spans="1:46" s="43" customFormat="1" ht="12" customHeight="1">
      <c r="A42" s="392"/>
      <c r="B42" s="402"/>
      <c r="C42" s="421"/>
      <c r="D42" s="421"/>
      <c r="E42" s="462"/>
      <c r="F42" s="395"/>
      <c r="G42" s="438"/>
      <c r="H42" s="439"/>
      <c r="I42" s="402"/>
      <c r="J42" s="421"/>
      <c r="K42" s="424"/>
      <c r="L42" s="40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2"/>
      <c r="AE42" s="508"/>
      <c r="AF42" s="509"/>
      <c r="AG42" s="431"/>
      <c r="AH42" s="557"/>
      <c r="AI42" s="556"/>
      <c r="AJ42" s="362"/>
      <c r="AK42" s="406"/>
      <c r="AL42" s="239"/>
      <c r="AM42" s="101"/>
      <c r="AN42" s="72"/>
      <c r="AO42" s="541"/>
      <c r="AP42" s="392"/>
      <c r="AR42" s="29"/>
      <c r="AS42" s="29"/>
      <c r="AT42" s="29"/>
    </row>
    <row r="43" spans="1:46" s="30" customFormat="1" ht="12" customHeight="1">
      <c r="A43" s="391">
        <v>7</v>
      </c>
      <c r="B43" s="401" t="s">
        <v>242</v>
      </c>
      <c r="C43" s="420"/>
      <c r="D43" s="420"/>
      <c r="E43" s="454"/>
      <c r="F43" s="394">
        <v>1</v>
      </c>
      <c r="G43" s="452" t="str">
        <f>$B$13</f>
        <v>MF1</v>
      </c>
      <c r="H43" s="453"/>
      <c r="I43" s="401" t="s">
        <v>10</v>
      </c>
      <c r="J43" s="420" t="s">
        <v>47</v>
      </c>
      <c r="K43" s="423">
        <v>12</v>
      </c>
      <c r="L43" s="34"/>
      <c r="M43" s="35"/>
      <c r="N43" s="35"/>
      <c r="O43" s="35"/>
      <c r="P43" s="35"/>
      <c r="Q43" s="466">
        <v>1.515</v>
      </c>
      <c r="R43" s="467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5"/>
      <c r="AD43" s="37"/>
      <c r="AE43" s="506">
        <f>SUM(L43:AD47)</f>
        <v>12</v>
      </c>
      <c r="AF43" s="507"/>
      <c r="AG43" s="430">
        <v>2</v>
      </c>
      <c r="AH43" s="553">
        <f>AG43*F43</f>
        <v>2</v>
      </c>
      <c r="AI43" s="440"/>
      <c r="AJ43" s="360">
        <f>IF(AE43=0,0,ROUNDDOWN(K43/AE43,0))</f>
        <v>1</v>
      </c>
      <c r="AK43" s="406">
        <f>IF(AJ43=0,0,ROUNDUP((AH43-AI46)/AJ43,0))</f>
        <v>2</v>
      </c>
      <c r="AL43" s="82"/>
      <c r="AM43" s="100"/>
      <c r="AN43" s="71"/>
      <c r="AO43" s="540">
        <f>AE43*AH43</f>
        <v>24</v>
      </c>
      <c r="AP43" s="418">
        <f>IF(AO43=0,0,AO43*HLOOKUP(I43,$AR$1:$BG$3,3))</f>
        <v>59.28</v>
      </c>
      <c r="AR43" s="29"/>
      <c r="AS43" s="29"/>
      <c r="AT43" s="29"/>
    </row>
    <row r="44" spans="1:46" s="30" customFormat="1" ht="12" customHeight="1">
      <c r="A44" s="391"/>
      <c r="B44" s="401"/>
      <c r="C44" s="420"/>
      <c r="D44" s="420"/>
      <c r="E44" s="454"/>
      <c r="F44" s="394"/>
      <c r="G44" s="398"/>
      <c r="H44" s="399"/>
      <c r="I44" s="401"/>
      <c r="J44" s="420"/>
      <c r="K44" s="423"/>
      <c r="L44" s="34"/>
      <c r="M44" s="35"/>
      <c r="N44" s="35"/>
      <c r="O44" s="277"/>
      <c r="P44" s="299"/>
      <c r="Q44" s="329"/>
      <c r="R44" s="319"/>
      <c r="S44" s="319"/>
      <c r="T44" s="319"/>
      <c r="U44" s="319"/>
      <c r="V44" s="319"/>
      <c r="W44" s="319"/>
      <c r="X44" s="319"/>
      <c r="Y44" s="319"/>
      <c r="Z44" s="319"/>
      <c r="AA44" s="36"/>
      <c r="AB44" s="36"/>
      <c r="AC44" s="35"/>
      <c r="AD44" s="37"/>
      <c r="AE44" s="506"/>
      <c r="AF44" s="507"/>
      <c r="AG44" s="430"/>
      <c r="AH44" s="553"/>
      <c r="AI44" s="433"/>
      <c r="AJ44" s="361"/>
      <c r="AK44" s="406"/>
      <c r="AL44" s="238"/>
      <c r="AM44" s="80"/>
      <c r="AN44" s="69"/>
      <c r="AO44" s="540"/>
      <c r="AP44" s="391"/>
      <c r="AR44" s="29"/>
      <c r="AS44" s="29"/>
      <c r="AT44" s="29"/>
    </row>
    <row r="45" spans="1:46" s="30" customFormat="1" ht="12" customHeight="1">
      <c r="A45" s="391"/>
      <c r="B45" s="401"/>
      <c r="C45" s="420"/>
      <c r="D45" s="420"/>
      <c r="E45" s="454"/>
      <c r="F45" s="394"/>
      <c r="G45" s="398" t="s">
        <v>243</v>
      </c>
      <c r="H45" s="399"/>
      <c r="I45" s="401"/>
      <c r="J45" s="420"/>
      <c r="K45" s="423"/>
      <c r="L45" s="34"/>
      <c r="M45" s="35"/>
      <c r="N45" s="35"/>
      <c r="O45" s="267"/>
      <c r="P45" s="330"/>
      <c r="Q45" s="263"/>
      <c r="R45" s="263"/>
      <c r="S45" s="263"/>
      <c r="T45" s="253"/>
      <c r="U45" s="47"/>
      <c r="V45" s="47"/>
      <c r="W45" s="47"/>
      <c r="X45" s="47"/>
      <c r="Y45" s="36"/>
      <c r="Z45" s="274"/>
      <c r="AA45" s="36"/>
      <c r="AB45" s="36"/>
      <c r="AC45" s="35"/>
      <c r="AD45" s="37"/>
      <c r="AE45" s="506"/>
      <c r="AF45" s="507"/>
      <c r="AG45" s="430"/>
      <c r="AH45" s="553"/>
      <c r="AI45" s="433"/>
      <c r="AJ45" s="361"/>
      <c r="AK45" s="406"/>
      <c r="AL45" s="238"/>
      <c r="AM45" s="80"/>
      <c r="AN45" s="69"/>
      <c r="AO45" s="540"/>
      <c r="AP45" s="391"/>
      <c r="AR45" s="29"/>
      <c r="AS45" s="29"/>
      <c r="AT45" s="29"/>
    </row>
    <row r="46" spans="1:46" s="30" customFormat="1" ht="12" customHeight="1">
      <c r="A46" s="391"/>
      <c r="B46" s="401"/>
      <c r="C46" s="420"/>
      <c r="D46" s="420"/>
      <c r="E46" s="454"/>
      <c r="F46" s="394"/>
      <c r="G46" s="398"/>
      <c r="H46" s="399"/>
      <c r="I46" s="401"/>
      <c r="J46" s="420"/>
      <c r="K46" s="423"/>
      <c r="L46" s="34"/>
      <c r="M46" s="35"/>
      <c r="N46" s="420">
        <v>0.94</v>
      </c>
      <c r="O46" s="454"/>
      <c r="P46" s="331"/>
      <c r="Q46" s="332"/>
      <c r="R46" s="455">
        <v>9.545</v>
      </c>
      <c r="S46" s="455"/>
      <c r="T46" s="455"/>
      <c r="U46" s="455"/>
      <c r="V46" s="332"/>
      <c r="W46" s="332"/>
      <c r="X46" s="332"/>
      <c r="Y46" s="332"/>
      <c r="Z46" s="328"/>
      <c r="AA46" s="36"/>
      <c r="AB46" s="36"/>
      <c r="AC46" s="35"/>
      <c r="AD46" s="37"/>
      <c r="AE46" s="506"/>
      <c r="AF46" s="507"/>
      <c r="AG46" s="430"/>
      <c r="AH46" s="553"/>
      <c r="AI46" s="433"/>
      <c r="AJ46" s="361"/>
      <c r="AK46" s="406"/>
      <c r="AL46" s="238"/>
      <c r="AM46" s="80"/>
      <c r="AN46" s="69"/>
      <c r="AO46" s="540"/>
      <c r="AP46" s="391"/>
      <c r="AR46" s="29"/>
      <c r="AS46" s="29"/>
      <c r="AT46" s="29"/>
    </row>
    <row r="47" spans="1:46" s="43" customFormat="1" ht="12" customHeight="1">
      <c r="A47" s="392"/>
      <c r="B47" s="402"/>
      <c r="C47" s="421"/>
      <c r="D47" s="421"/>
      <c r="E47" s="462"/>
      <c r="F47" s="395"/>
      <c r="G47" s="438"/>
      <c r="H47" s="439"/>
      <c r="I47" s="402"/>
      <c r="J47" s="421"/>
      <c r="K47" s="424"/>
      <c r="L47" s="40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2"/>
      <c r="AE47" s="508"/>
      <c r="AF47" s="509"/>
      <c r="AG47" s="431"/>
      <c r="AH47" s="557"/>
      <c r="AI47" s="434"/>
      <c r="AJ47" s="362"/>
      <c r="AK47" s="406"/>
      <c r="AL47" s="239"/>
      <c r="AM47" s="101"/>
      <c r="AN47" s="72"/>
      <c r="AO47" s="541"/>
      <c r="AP47" s="392"/>
      <c r="AR47" s="29"/>
      <c r="AS47" s="29"/>
      <c r="AT47" s="29"/>
    </row>
    <row r="48" spans="1:46" s="30" customFormat="1" ht="12" customHeight="1">
      <c r="A48" s="464">
        <v>8</v>
      </c>
      <c r="B48" s="466"/>
      <c r="C48" s="467"/>
      <c r="D48" s="467"/>
      <c r="E48" s="468"/>
      <c r="F48" s="469"/>
      <c r="G48" s="452"/>
      <c r="H48" s="453"/>
      <c r="I48" s="466"/>
      <c r="J48" s="467"/>
      <c r="K48" s="476"/>
      <c r="L48" s="44"/>
      <c r="M48" s="45"/>
      <c r="N48" s="45"/>
      <c r="O48" s="45"/>
      <c r="P48" s="45"/>
      <c r="Q48" s="45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45"/>
      <c r="AD48" s="46"/>
      <c r="AE48" s="512"/>
      <c r="AF48" s="513"/>
      <c r="AG48" s="519"/>
      <c r="AH48" s="552"/>
      <c r="AI48" s="440"/>
      <c r="AJ48" s="232"/>
      <c r="AK48" s="568"/>
      <c r="AL48" s="237"/>
      <c r="AM48" s="100"/>
      <c r="AN48" s="71"/>
      <c r="AO48" s="550">
        <f>AE48*AH48</f>
        <v>0</v>
      </c>
      <c r="AP48" s="501">
        <f>IF(AO48=0,0,AO48*HLOOKUP(I48,$AR$1:$BG$3,3))</f>
        <v>0</v>
      </c>
      <c r="AR48" s="29"/>
      <c r="AS48" s="29"/>
      <c r="AT48" s="29"/>
    </row>
    <row r="49" spans="1:46" s="30" customFormat="1" ht="12" customHeight="1">
      <c r="A49" s="391"/>
      <c r="B49" s="401"/>
      <c r="C49" s="420"/>
      <c r="D49" s="420"/>
      <c r="E49" s="454"/>
      <c r="F49" s="394"/>
      <c r="G49" s="398"/>
      <c r="H49" s="399"/>
      <c r="I49" s="401"/>
      <c r="J49" s="420"/>
      <c r="K49" s="423"/>
      <c r="L49" s="34"/>
      <c r="M49" s="35"/>
      <c r="N49" s="35"/>
      <c r="O49" s="277"/>
      <c r="P49" s="544"/>
      <c r="Q49" s="566"/>
      <c r="R49" s="566"/>
      <c r="S49" s="566"/>
      <c r="T49" s="47"/>
      <c r="U49" s="420"/>
      <c r="V49" s="559"/>
      <c r="W49" s="559"/>
      <c r="X49" s="559"/>
      <c r="Y49" s="559"/>
      <c r="Z49" s="277"/>
      <c r="AA49" s="36"/>
      <c r="AB49" s="36"/>
      <c r="AC49" s="35"/>
      <c r="AD49" s="37"/>
      <c r="AE49" s="506"/>
      <c r="AF49" s="507"/>
      <c r="AG49" s="430"/>
      <c r="AH49" s="553"/>
      <c r="AI49" s="433"/>
      <c r="AJ49" s="234"/>
      <c r="AK49" s="568"/>
      <c r="AL49" s="238"/>
      <c r="AM49" s="80"/>
      <c r="AN49" s="69"/>
      <c r="AO49" s="540"/>
      <c r="AP49" s="391"/>
      <c r="AR49" s="29"/>
      <c r="AS49" s="29"/>
      <c r="AT49" s="29"/>
    </row>
    <row r="50" spans="1:46" s="30" customFormat="1" ht="12" customHeight="1">
      <c r="A50" s="391"/>
      <c r="B50" s="401"/>
      <c r="C50" s="420"/>
      <c r="D50" s="420"/>
      <c r="E50" s="454"/>
      <c r="F50" s="394"/>
      <c r="G50" s="398"/>
      <c r="H50" s="399"/>
      <c r="I50" s="401"/>
      <c r="J50" s="420"/>
      <c r="K50" s="423"/>
      <c r="L50" s="34"/>
      <c r="M50" s="35"/>
      <c r="N50" s="35"/>
      <c r="O50" s="277"/>
      <c r="P50" s="566"/>
      <c r="Q50" s="566"/>
      <c r="R50" s="566"/>
      <c r="S50" s="566"/>
      <c r="T50" s="253"/>
      <c r="U50" s="47"/>
      <c r="V50" s="47"/>
      <c r="W50" s="47"/>
      <c r="X50" s="47"/>
      <c r="Y50" s="36"/>
      <c r="Z50" s="451"/>
      <c r="AA50" s="36"/>
      <c r="AB50" s="36"/>
      <c r="AC50" s="35"/>
      <c r="AD50" s="37"/>
      <c r="AE50" s="506"/>
      <c r="AF50" s="507"/>
      <c r="AG50" s="430"/>
      <c r="AH50" s="553"/>
      <c r="AI50" s="433"/>
      <c r="AJ50" s="234"/>
      <c r="AK50" s="568"/>
      <c r="AL50" s="238"/>
      <c r="AM50" s="80"/>
      <c r="AN50" s="69"/>
      <c r="AO50" s="540"/>
      <c r="AP50" s="391"/>
      <c r="AR50" s="29"/>
      <c r="AS50" s="29"/>
      <c r="AT50" s="29"/>
    </row>
    <row r="51" spans="1:46" s="30" customFormat="1" ht="12" customHeight="1">
      <c r="A51" s="391"/>
      <c r="B51" s="401"/>
      <c r="C51" s="420"/>
      <c r="D51" s="420"/>
      <c r="E51" s="454"/>
      <c r="F51" s="394"/>
      <c r="G51" s="398"/>
      <c r="H51" s="399"/>
      <c r="I51" s="401"/>
      <c r="J51" s="420"/>
      <c r="K51" s="423"/>
      <c r="L51" s="34"/>
      <c r="M51" s="35"/>
      <c r="N51" s="35"/>
      <c r="O51" s="277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451"/>
      <c r="AA51" s="36"/>
      <c r="AB51" s="36"/>
      <c r="AC51" s="35"/>
      <c r="AD51" s="37"/>
      <c r="AE51" s="506"/>
      <c r="AF51" s="507"/>
      <c r="AG51" s="430"/>
      <c r="AH51" s="553"/>
      <c r="AI51" s="433"/>
      <c r="AJ51" s="234"/>
      <c r="AK51" s="568"/>
      <c r="AL51" s="238"/>
      <c r="AM51" s="80"/>
      <c r="AN51" s="69"/>
      <c r="AO51" s="540"/>
      <c r="AP51" s="391"/>
      <c r="AR51" s="29"/>
      <c r="AS51" s="29"/>
      <c r="AT51" s="29"/>
    </row>
    <row r="52" spans="1:46" s="43" customFormat="1" ht="12" customHeight="1">
      <c r="A52" s="465"/>
      <c r="B52" s="471"/>
      <c r="C52" s="472"/>
      <c r="D52" s="472"/>
      <c r="E52" s="473"/>
      <c r="F52" s="470"/>
      <c r="G52" s="474"/>
      <c r="H52" s="475"/>
      <c r="I52" s="471"/>
      <c r="J52" s="472"/>
      <c r="K52" s="477"/>
      <c r="L52" s="51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3"/>
      <c r="AE52" s="514"/>
      <c r="AF52" s="515"/>
      <c r="AG52" s="520"/>
      <c r="AH52" s="554"/>
      <c r="AI52" s="463"/>
      <c r="AJ52" s="240"/>
      <c r="AK52" s="569"/>
      <c r="AL52" s="241"/>
      <c r="AM52" s="102"/>
      <c r="AN52" s="70"/>
      <c r="AO52" s="551"/>
      <c r="AP52" s="465"/>
      <c r="AR52" s="29"/>
      <c r="AS52" s="29"/>
      <c r="AT52" s="29"/>
    </row>
    <row r="53" spans="1:42" s="43" customFormat="1" ht="15.75" customHeight="1">
      <c r="A53" s="54"/>
      <c r="B53" s="55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E53" s="56"/>
      <c r="AF53" s="56"/>
      <c r="AG53" s="25"/>
      <c r="AH53" s="25"/>
      <c r="AI53" s="25"/>
      <c r="AJ53" s="25"/>
      <c r="AK53" s="57"/>
      <c r="AL53" s="57"/>
      <c r="AM53" s="25"/>
      <c r="AN53" s="25"/>
      <c r="AO53" s="27" t="s">
        <v>48</v>
      </c>
      <c r="AP53" s="242">
        <f>SUM(AP13:AP52)</f>
        <v>414.9599999999999</v>
      </c>
    </row>
    <row r="54" spans="1:51" s="43" customFormat="1" ht="15.75" customHeight="1">
      <c r="A54" s="54"/>
      <c r="B54" s="55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E54" s="56"/>
      <c r="AF54" s="56"/>
      <c r="AG54" s="25"/>
      <c r="AH54" s="25"/>
      <c r="AI54" s="25"/>
      <c r="AJ54" s="25"/>
      <c r="AK54" s="57"/>
      <c r="AL54" s="57"/>
      <c r="AM54" s="25"/>
      <c r="AN54" s="25"/>
      <c r="AO54" s="25"/>
      <c r="AP54" s="25"/>
      <c r="AR54" s="43" t="s">
        <v>45</v>
      </c>
      <c r="AS54" s="43" t="s">
        <v>23</v>
      </c>
      <c r="AU54" s="43" t="s">
        <v>45</v>
      </c>
      <c r="AV54" s="43" t="s">
        <v>23</v>
      </c>
      <c r="AX54" s="43" t="s">
        <v>45</v>
      </c>
      <c r="AY54" s="43" t="s">
        <v>23</v>
      </c>
    </row>
    <row r="55" spans="2:51" ht="16.5" customHeight="1">
      <c r="B55" s="59" t="s">
        <v>49</v>
      </c>
      <c r="C55" s="4" t="s">
        <v>50</v>
      </c>
      <c r="D55" s="243">
        <f>DSUM($AR$12:$AT$20,$AT$12,AR54:AS55)</f>
        <v>0</v>
      </c>
      <c r="E55" s="61" t="s">
        <v>51</v>
      </c>
      <c r="F55" s="59" t="s">
        <v>52</v>
      </c>
      <c r="G55" s="62" t="s">
        <v>50</v>
      </c>
      <c r="H55" s="244">
        <f>DSUM($AR$12:$AT$20,$AT$12,AR56:AS57)</f>
        <v>0</v>
      </c>
      <c r="I55" s="61" t="s">
        <v>51</v>
      </c>
      <c r="J55" s="17"/>
      <c r="K55" s="350" t="s">
        <v>268</v>
      </c>
      <c r="L55" s="350"/>
      <c r="M55" s="350" t="s">
        <v>269</v>
      </c>
      <c r="N55" s="350"/>
      <c r="O55" s="350"/>
      <c r="P55" s="350"/>
      <c r="Q55" s="350"/>
      <c r="R55" s="350"/>
      <c r="S55" s="350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  <c r="AG55" s="350"/>
      <c r="AH55" s="350"/>
      <c r="AI55" s="350" t="s">
        <v>270</v>
      </c>
      <c r="AJ55" s="350"/>
      <c r="AK55" s="350"/>
      <c r="AL55" s="350" t="s">
        <v>121</v>
      </c>
      <c r="AM55" s="350"/>
      <c r="AN55" s="59" t="s">
        <v>53</v>
      </c>
      <c r="AO55" s="245">
        <f>(D55*10)*BF3</f>
        <v>0</v>
      </c>
      <c r="AP55" s="4" t="s">
        <v>54</v>
      </c>
      <c r="AR55" s="4" t="str">
        <f>"=RB 6"</f>
        <v>=RB 6</v>
      </c>
      <c r="AS55" s="4" t="str">
        <f>"=10"</f>
        <v>=10</v>
      </c>
      <c r="AU55" s="4" t="str">
        <f>"=DB 10"</f>
        <v>=DB 10</v>
      </c>
      <c r="AV55" s="4" t="str">
        <f aca="true" t="shared" si="0" ref="AV55:AV67">"=10"</f>
        <v>=10</v>
      </c>
      <c r="AX55" s="4" t="str">
        <f>"=DB 10"</f>
        <v>=DB 10</v>
      </c>
      <c r="AY55" s="4" t="str">
        <f>"=12"</f>
        <v>=12</v>
      </c>
    </row>
    <row r="56" spans="2:51" ht="16.5" customHeight="1">
      <c r="B56" s="59" t="s">
        <v>55</v>
      </c>
      <c r="C56" s="4" t="s">
        <v>50</v>
      </c>
      <c r="D56" s="243">
        <f>DSUM($AR$12:$AT$20,$AT$12,AR58:AS59)</f>
        <v>0</v>
      </c>
      <c r="E56" s="61" t="s">
        <v>51</v>
      </c>
      <c r="F56" s="59" t="s">
        <v>56</v>
      </c>
      <c r="G56" s="62" t="s">
        <v>50</v>
      </c>
      <c r="H56" s="244">
        <f>DSUM($AR$12:$AT$20,$AT$12,AR60:AS61)</f>
        <v>0</v>
      </c>
      <c r="I56" s="61" t="s">
        <v>51</v>
      </c>
      <c r="J56" s="17"/>
      <c r="K56" s="350"/>
      <c r="L56" s="350"/>
      <c r="M56" s="350"/>
      <c r="N56" s="350"/>
      <c r="O56" s="350"/>
      <c r="P56" s="350"/>
      <c r="Q56" s="350"/>
      <c r="R56" s="350"/>
      <c r="S56" s="350"/>
      <c r="T56" s="350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G56" s="350"/>
      <c r="AH56" s="350"/>
      <c r="AI56" s="350"/>
      <c r="AJ56" s="350"/>
      <c r="AK56" s="350"/>
      <c r="AL56" s="350"/>
      <c r="AM56" s="350"/>
      <c r="AN56" s="59" t="s">
        <v>57</v>
      </c>
      <c r="AO56" s="246">
        <f>(H55*10)*BE3</f>
        <v>0</v>
      </c>
      <c r="AP56" s="4" t="s">
        <v>54</v>
      </c>
      <c r="AR56" s="43" t="s">
        <v>45</v>
      </c>
      <c r="AS56" s="43" t="s">
        <v>23</v>
      </c>
      <c r="AU56" s="43" t="s">
        <v>45</v>
      </c>
      <c r="AV56" s="43" t="s">
        <v>23</v>
      </c>
      <c r="AX56" s="43" t="s">
        <v>45</v>
      </c>
      <c r="AY56" s="43" t="s">
        <v>23</v>
      </c>
    </row>
    <row r="57" spans="2:51" ht="16.5" customHeight="1">
      <c r="B57" s="59" t="s">
        <v>58</v>
      </c>
      <c r="C57" s="4" t="s">
        <v>50</v>
      </c>
      <c r="D57" s="243">
        <f>DSUM($AR$12:$AT$20,$AT$12,AR62:AS63)</f>
        <v>0</v>
      </c>
      <c r="E57" s="61" t="s">
        <v>51</v>
      </c>
      <c r="F57" s="59" t="s">
        <v>59</v>
      </c>
      <c r="G57" s="62" t="s">
        <v>50</v>
      </c>
      <c r="H57" s="244">
        <f>DSUM($AR$12:$AT$20,$AT$12,AR64:AS65)</f>
        <v>0</v>
      </c>
      <c r="I57" s="61" t="s">
        <v>51</v>
      </c>
      <c r="J57" s="17"/>
      <c r="K57" s="351"/>
      <c r="L57" s="351"/>
      <c r="M57" s="351"/>
      <c r="N57" s="351"/>
      <c r="O57" s="351"/>
      <c r="P57" s="351"/>
      <c r="Q57" s="351"/>
      <c r="R57" s="351"/>
      <c r="S57" s="351"/>
      <c r="T57" s="351"/>
      <c r="U57" s="351"/>
      <c r="V57" s="351"/>
      <c r="W57" s="351"/>
      <c r="X57" s="351"/>
      <c r="Y57" s="351"/>
      <c r="Z57" s="351"/>
      <c r="AA57" s="351"/>
      <c r="AB57" s="351"/>
      <c r="AC57" s="351"/>
      <c r="AD57" s="351"/>
      <c r="AE57" s="351"/>
      <c r="AF57" s="351"/>
      <c r="AG57" s="351"/>
      <c r="AH57" s="351"/>
      <c r="AI57" s="351"/>
      <c r="AJ57" s="351"/>
      <c r="AK57" s="351"/>
      <c r="AL57" s="351"/>
      <c r="AM57" s="351"/>
      <c r="AN57" s="59" t="s">
        <v>60</v>
      </c>
      <c r="AO57" s="247">
        <f>(D56*10)*BD3</f>
        <v>0</v>
      </c>
      <c r="AP57" s="4" t="s">
        <v>54</v>
      </c>
      <c r="AR57" s="4" t="str">
        <f>"=RB 9"</f>
        <v>=RB 9</v>
      </c>
      <c r="AS57" s="4" t="str">
        <f aca="true" t="shared" si="1" ref="AS57:AS69">"=10"</f>
        <v>=10</v>
      </c>
      <c r="AU57" s="4" t="str">
        <f>"=DB 12"</f>
        <v>=DB 12</v>
      </c>
      <c r="AV57" s="4" t="str">
        <f t="shared" si="0"/>
        <v>=10</v>
      </c>
      <c r="AX57" s="4" t="str">
        <f>"=DB 12"</f>
        <v>=DB 12</v>
      </c>
      <c r="AY57" s="4" t="str">
        <f>"=12"</f>
        <v>=12</v>
      </c>
    </row>
    <row r="58" spans="2:51" ht="16.5" customHeight="1">
      <c r="B58" s="59" t="s">
        <v>61</v>
      </c>
      <c r="C58" s="4" t="s">
        <v>50</v>
      </c>
      <c r="D58" s="243">
        <f>DSUM($AR$12:$AT$20,$AT$12,AR66:AS67)</f>
        <v>0</v>
      </c>
      <c r="E58" s="61" t="s">
        <v>51</v>
      </c>
      <c r="F58" s="59" t="s">
        <v>62</v>
      </c>
      <c r="G58" s="62" t="s">
        <v>50</v>
      </c>
      <c r="H58" s="244">
        <f>DSUM($AR$12:$AT$20,$AT$12,AR68:AS69)</f>
        <v>0</v>
      </c>
      <c r="I58" s="61" t="s">
        <v>51</v>
      </c>
      <c r="J58" s="17"/>
      <c r="K58" s="345"/>
      <c r="L58" s="345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9"/>
      <c r="Z58" s="349"/>
      <c r="AA58" s="349"/>
      <c r="AB58" s="349"/>
      <c r="AC58" s="349"/>
      <c r="AD58" s="349"/>
      <c r="AE58" s="349"/>
      <c r="AF58" s="349"/>
      <c r="AG58" s="349"/>
      <c r="AH58" s="349"/>
      <c r="AI58" s="345"/>
      <c r="AJ58" s="345"/>
      <c r="AK58" s="345"/>
      <c r="AL58" s="345"/>
      <c r="AM58" s="345"/>
      <c r="AN58" s="59" t="s">
        <v>63</v>
      </c>
      <c r="AO58" s="247">
        <f>(H56*10)*BC3</f>
        <v>0</v>
      </c>
      <c r="AP58" s="4" t="s">
        <v>54</v>
      </c>
      <c r="AR58" s="43" t="s">
        <v>45</v>
      </c>
      <c r="AS58" s="43" t="s">
        <v>23</v>
      </c>
      <c r="AU58" s="43" t="s">
        <v>45</v>
      </c>
      <c r="AV58" s="43" t="s">
        <v>23</v>
      </c>
      <c r="AX58" s="43" t="s">
        <v>45</v>
      </c>
      <c r="AY58" s="43" t="s">
        <v>23</v>
      </c>
    </row>
    <row r="59" spans="2:51" ht="16.5" customHeight="1">
      <c r="B59" s="59" t="s">
        <v>64</v>
      </c>
      <c r="C59" s="4" t="s">
        <v>50</v>
      </c>
      <c r="D59" s="243">
        <f>DSUM($AR$12:$AT$20,$AT$12,AU54:AV55)</f>
        <v>0</v>
      </c>
      <c r="E59" s="61" t="s">
        <v>51</v>
      </c>
      <c r="F59" s="59" t="s">
        <v>65</v>
      </c>
      <c r="G59" s="62" t="s">
        <v>50</v>
      </c>
      <c r="H59" s="244">
        <f>DSUM($AR$12:$AT$20,$AT$12,AX54:AY55)</f>
        <v>0</v>
      </c>
      <c r="I59" s="61" t="s">
        <v>51</v>
      </c>
      <c r="J59" s="17"/>
      <c r="K59" s="345"/>
      <c r="L59" s="345"/>
      <c r="M59" s="345"/>
      <c r="N59" s="345"/>
      <c r="O59" s="345"/>
      <c r="P59" s="345"/>
      <c r="Q59" s="345"/>
      <c r="R59" s="345"/>
      <c r="S59" s="345"/>
      <c r="T59" s="345"/>
      <c r="U59" s="345"/>
      <c r="V59" s="345"/>
      <c r="W59" s="345"/>
      <c r="X59" s="345"/>
      <c r="Y59" s="345"/>
      <c r="Z59" s="345"/>
      <c r="AA59" s="345"/>
      <c r="AB59" s="345"/>
      <c r="AC59" s="345"/>
      <c r="AD59" s="345"/>
      <c r="AE59" s="345"/>
      <c r="AF59" s="345"/>
      <c r="AG59" s="345"/>
      <c r="AH59" s="345"/>
      <c r="AI59" s="345"/>
      <c r="AJ59" s="345"/>
      <c r="AK59" s="345"/>
      <c r="AL59" s="345"/>
      <c r="AM59" s="345"/>
      <c r="AN59" s="59" t="s">
        <v>66</v>
      </c>
      <c r="AO59" s="247">
        <f>(D57*10)*BB3</f>
        <v>0</v>
      </c>
      <c r="AP59" s="4" t="s">
        <v>54</v>
      </c>
      <c r="AR59" s="4" t="str">
        <f>"=RB 10"</f>
        <v>=RB 10</v>
      </c>
      <c r="AS59" s="4" t="str">
        <f t="shared" si="1"/>
        <v>=10</v>
      </c>
      <c r="AU59" s="4" t="str">
        <f>"=DB 16"</f>
        <v>=DB 16</v>
      </c>
      <c r="AV59" s="4" t="str">
        <f t="shared" si="0"/>
        <v>=10</v>
      </c>
      <c r="AX59" s="4" t="str">
        <f>"=DB 16"</f>
        <v>=DB 16</v>
      </c>
      <c r="AY59" s="4" t="str">
        <f>"=12"</f>
        <v>=12</v>
      </c>
    </row>
    <row r="60" spans="2:51" ht="16.5" customHeight="1">
      <c r="B60" s="59" t="s">
        <v>67</v>
      </c>
      <c r="C60" s="4" t="s">
        <v>50</v>
      </c>
      <c r="D60" s="243">
        <f>DSUM($AR$12:$AT$20,$AT$12,AU56:AV57)</f>
        <v>0</v>
      </c>
      <c r="E60" s="61" t="s">
        <v>51</v>
      </c>
      <c r="F60" s="59" t="s">
        <v>68</v>
      </c>
      <c r="G60" s="62" t="s">
        <v>50</v>
      </c>
      <c r="H60" s="244">
        <f>DSUM($AR$12:$AT$20,$AT$12,AX56:AY57)</f>
        <v>0</v>
      </c>
      <c r="I60" s="61" t="s">
        <v>51</v>
      </c>
      <c r="J60" s="17"/>
      <c r="K60" s="345"/>
      <c r="L60" s="345"/>
      <c r="M60" s="345"/>
      <c r="N60" s="345"/>
      <c r="O60" s="345"/>
      <c r="P60" s="345"/>
      <c r="Q60" s="345"/>
      <c r="R60" s="345"/>
      <c r="S60" s="345"/>
      <c r="T60" s="345"/>
      <c r="U60" s="345"/>
      <c r="V60" s="345"/>
      <c r="W60" s="345"/>
      <c r="X60" s="345"/>
      <c r="Y60" s="345"/>
      <c r="Z60" s="345"/>
      <c r="AA60" s="345"/>
      <c r="AB60" s="345"/>
      <c r="AC60" s="345"/>
      <c r="AD60" s="345"/>
      <c r="AE60" s="345"/>
      <c r="AF60" s="345"/>
      <c r="AG60" s="345"/>
      <c r="AH60" s="345"/>
      <c r="AI60" s="345"/>
      <c r="AJ60" s="345"/>
      <c r="AK60" s="345"/>
      <c r="AL60" s="345"/>
      <c r="AM60" s="345"/>
      <c r="AN60" s="59" t="s">
        <v>69</v>
      </c>
      <c r="AO60" s="247">
        <f>(H57*10)*BA3</f>
        <v>0</v>
      </c>
      <c r="AP60" s="4" t="s">
        <v>54</v>
      </c>
      <c r="AR60" s="43" t="s">
        <v>45</v>
      </c>
      <c r="AS60" s="43" t="s">
        <v>23</v>
      </c>
      <c r="AU60" s="43" t="s">
        <v>45</v>
      </c>
      <c r="AV60" s="43" t="s">
        <v>23</v>
      </c>
      <c r="AX60" s="43" t="s">
        <v>45</v>
      </c>
      <c r="AY60" s="43" t="s">
        <v>23</v>
      </c>
    </row>
    <row r="61" spans="2:51" ht="16.5" customHeight="1">
      <c r="B61" s="59" t="s">
        <v>70</v>
      </c>
      <c r="C61" s="4" t="s">
        <v>50</v>
      </c>
      <c r="D61" s="243">
        <f>DSUM($AR$12:$AT$20,$AT$12,AU58:AV59)</f>
        <v>0</v>
      </c>
      <c r="E61" s="61" t="s">
        <v>51</v>
      </c>
      <c r="F61" s="59" t="s">
        <v>71</v>
      </c>
      <c r="G61" s="62" t="s">
        <v>50</v>
      </c>
      <c r="H61" s="244">
        <f>DSUM($AR$12:$AT$20,$AT$12,AX58:AY59)</f>
        <v>0</v>
      </c>
      <c r="I61" s="61" t="s">
        <v>51</v>
      </c>
      <c r="J61" s="17"/>
      <c r="K61" s="345"/>
      <c r="L61" s="345"/>
      <c r="M61" s="345"/>
      <c r="N61" s="345"/>
      <c r="O61" s="345"/>
      <c r="P61" s="345"/>
      <c r="Q61" s="345"/>
      <c r="R61" s="345"/>
      <c r="S61" s="345"/>
      <c r="T61" s="345"/>
      <c r="U61" s="345"/>
      <c r="V61" s="345"/>
      <c r="W61" s="345"/>
      <c r="X61" s="345"/>
      <c r="Y61" s="345"/>
      <c r="Z61" s="345"/>
      <c r="AA61" s="345"/>
      <c r="AB61" s="345"/>
      <c r="AC61" s="345"/>
      <c r="AD61" s="345"/>
      <c r="AE61" s="345"/>
      <c r="AF61" s="345"/>
      <c r="AG61" s="345"/>
      <c r="AH61" s="345"/>
      <c r="AI61" s="345"/>
      <c r="AJ61" s="345"/>
      <c r="AK61" s="345"/>
      <c r="AL61" s="345"/>
      <c r="AM61" s="345"/>
      <c r="AN61" s="59" t="s">
        <v>72</v>
      </c>
      <c r="AO61" s="247">
        <f>(D58*10)*AZ3</f>
        <v>0</v>
      </c>
      <c r="AP61" s="4" t="s">
        <v>54</v>
      </c>
      <c r="AR61" s="4" t="str">
        <f>"=RB 12"</f>
        <v>=RB 12</v>
      </c>
      <c r="AS61" s="4" t="str">
        <f t="shared" si="1"/>
        <v>=10</v>
      </c>
      <c r="AU61" s="4" t="str">
        <f>"=DB 20"</f>
        <v>=DB 20</v>
      </c>
      <c r="AV61" s="4" t="str">
        <f t="shared" si="0"/>
        <v>=10</v>
      </c>
      <c r="AX61" s="4" t="str">
        <f>"=DB 20"</f>
        <v>=DB 20</v>
      </c>
      <c r="AY61" s="4" t="str">
        <f>"=12"</f>
        <v>=12</v>
      </c>
    </row>
    <row r="62" spans="2:51" ht="16.5" customHeight="1">
      <c r="B62" s="59" t="s">
        <v>73</v>
      </c>
      <c r="C62" s="4" t="s">
        <v>50</v>
      </c>
      <c r="D62" s="243">
        <f>DSUM($AR$12:$AT$20,$AT$12,AU60:AV61)</f>
        <v>0</v>
      </c>
      <c r="E62" s="61" t="s">
        <v>51</v>
      </c>
      <c r="F62" s="59" t="s">
        <v>74</v>
      </c>
      <c r="G62" s="62" t="s">
        <v>50</v>
      </c>
      <c r="H62" s="244">
        <f>DSUM($AR$12:$AT$20,$AT$12,AX60:AY61)</f>
        <v>14</v>
      </c>
      <c r="I62" s="61" t="s">
        <v>51</v>
      </c>
      <c r="J62" s="17"/>
      <c r="K62" s="345"/>
      <c r="L62" s="345"/>
      <c r="M62" s="345"/>
      <c r="N62" s="345"/>
      <c r="O62" s="345"/>
      <c r="P62" s="345"/>
      <c r="Q62" s="345"/>
      <c r="R62" s="345"/>
      <c r="S62" s="345"/>
      <c r="T62" s="345"/>
      <c r="U62" s="345"/>
      <c r="V62" s="345"/>
      <c r="W62" s="345"/>
      <c r="X62" s="345"/>
      <c r="Y62" s="345"/>
      <c r="Z62" s="345"/>
      <c r="AA62" s="345"/>
      <c r="AB62" s="345"/>
      <c r="AC62" s="345"/>
      <c r="AD62" s="345"/>
      <c r="AE62" s="345"/>
      <c r="AF62" s="345"/>
      <c r="AG62" s="345"/>
      <c r="AH62" s="345"/>
      <c r="AI62" s="345"/>
      <c r="AJ62" s="345"/>
      <c r="AK62" s="345"/>
      <c r="AL62" s="345"/>
      <c r="AM62" s="345"/>
      <c r="AN62" s="59" t="s">
        <v>75</v>
      </c>
      <c r="AO62" s="247">
        <f>(H58*10)*AY3</f>
        <v>0</v>
      </c>
      <c r="AP62" s="4" t="s">
        <v>54</v>
      </c>
      <c r="AR62" s="43" t="s">
        <v>45</v>
      </c>
      <c r="AS62" s="43" t="s">
        <v>23</v>
      </c>
      <c r="AU62" s="43" t="s">
        <v>45</v>
      </c>
      <c r="AV62" s="43" t="s">
        <v>23</v>
      </c>
      <c r="AX62" s="43" t="s">
        <v>45</v>
      </c>
      <c r="AY62" s="43" t="s">
        <v>23</v>
      </c>
    </row>
    <row r="63" spans="2:51" ht="16.5" customHeight="1">
      <c r="B63" s="59" t="s">
        <v>76</v>
      </c>
      <c r="C63" s="4" t="s">
        <v>50</v>
      </c>
      <c r="D63" s="243">
        <f>DSUM($AR$12:$AT$20,$AT$12,AU62:AV63)</f>
        <v>0</v>
      </c>
      <c r="E63" s="61" t="s">
        <v>51</v>
      </c>
      <c r="F63" s="59" t="s">
        <v>77</v>
      </c>
      <c r="G63" s="62" t="s">
        <v>50</v>
      </c>
      <c r="H63" s="244">
        <f>DSUM($AR$12:$AT$20,$AT$12,AX62:AY63)</f>
        <v>0</v>
      </c>
      <c r="I63" s="61" t="s">
        <v>51</v>
      </c>
      <c r="J63" s="17"/>
      <c r="K63" s="345"/>
      <c r="L63" s="345"/>
      <c r="M63" s="345"/>
      <c r="N63" s="345"/>
      <c r="O63" s="345"/>
      <c r="P63" s="345"/>
      <c r="Q63" s="345"/>
      <c r="R63" s="345"/>
      <c r="S63" s="345"/>
      <c r="T63" s="345"/>
      <c r="U63" s="345"/>
      <c r="V63" s="345"/>
      <c r="W63" s="345"/>
      <c r="X63" s="345"/>
      <c r="Y63" s="345"/>
      <c r="Z63" s="345"/>
      <c r="AA63" s="345"/>
      <c r="AB63" s="345"/>
      <c r="AC63" s="345"/>
      <c r="AD63" s="345"/>
      <c r="AE63" s="345"/>
      <c r="AF63" s="345"/>
      <c r="AG63" s="345"/>
      <c r="AH63" s="345"/>
      <c r="AI63" s="345"/>
      <c r="AJ63" s="345"/>
      <c r="AK63" s="345"/>
      <c r="AL63" s="345"/>
      <c r="AM63" s="345"/>
      <c r="AN63" s="59" t="s">
        <v>78</v>
      </c>
      <c r="AO63" s="247">
        <f>((D59*10)+(H59*12))*AR3</f>
        <v>0</v>
      </c>
      <c r="AP63" s="4" t="s">
        <v>54</v>
      </c>
      <c r="AR63" s="4" t="str">
        <f>"=RB 15"</f>
        <v>=RB 15</v>
      </c>
      <c r="AS63" s="4" t="str">
        <f t="shared" si="1"/>
        <v>=10</v>
      </c>
      <c r="AU63" s="4" t="str">
        <f>"=DB 25"</f>
        <v>=DB 25</v>
      </c>
      <c r="AV63" s="4" t="str">
        <f t="shared" si="0"/>
        <v>=10</v>
      </c>
      <c r="AX63" s="4" t="str">
        <f>"=DB 25"</f>
        <v>=DB 25</v>
      </c>
      <c r="AY63" s="4" t="str">
        <f>"=12"</f>
        <v>=12</v>
      </c>
    </row>
    <row r="64" spans="2:51" ht="16.5" customHeight="1">
      <c r="B64" s="59" t="s">
        <v>79</v>
      </c>
      <c r="C64" s="4" t="s">
        <v>50</v>
      </c>
      <c r="D64" s="243">
        <f>DSUM($AR$12:$AT$20,$AT$12,AU64:AV65)</f>
        <v>0</v>
      </c>
      <c r="E64" s="61" t="s">
        <v>51</v>
      </c>
      <c r="F64" s="59" t="s">
        <v>80</v>
      </c>
      <c r="G64" s="62" t="s">
        <v>50</v>
      </c>
      <c r="H64" s="244">
        <f>DSUM($AR$12:$AT$20,$AT$12,AX64:AY65)</f>
        <v>0</v>
      </c>
      <c r="I64" s="61" t="s">
        <v>51</v>
      </c>
      <c r="J64" s="17"/>
      <c r="K64" s="345"/>
      <c r="L64" s="345"/>
      <c r="M64" s="345"/>
      <c r="N64" s="345"/>
      <c r="O64" s="345"/>
      <c r="P64" s="345"/>
      <c r="Q64" s="345"/>
      <c r="R64" s="345"/>
      <c r="S64" s="345"/>
      <c r="T64" s="345"/>
      <c r="U64" s="345"/>
      <c r="V64" s="345"/>
      <c r="W64" s="345"/>
      <c r="X64" s="345"/>
      <c r="Y64" s="345"/>
      <c r="Z64" s="345"/>
      <c r="AA64" s="345"/>
      <c r="AB64" s="345"/>
      <c r="AC64" s="345"/>
      <c r="AD64" s="345"/>
      <c r="AE64" s="345"/>
      <c r="AF64" s="345"/>
      <c r="AG64" s="345"/>
      <c r="AH64" s="345"/>
      <c r="AI64" s="345"/>
      <c r="AJ64" s="345"/>
      <c r="AK64" s="345"/>
      <c r="AL64" s="345"/>
      <c r="AM64" s="345"/>
      <c r="AN64" s="59" t="s">
        <v>81</v>
      </c>
      <c r="AO64" s="247">
        <f>((D60*10)+(H60*12))*AS3</f>
        <v>0</v>
      </c>
      <c r="AP64" s="4" t="s">
        <v>54</v>
      </c>
      <c r="AR64" s="43" t="s">
        <v>45</v>
      </c>
      <c r="AS64" s="43" t="s">
        <v>23</v>
      </c>
      <c r="AU64" s="43" t="s">
        <v>45</v>
      </c>
      <c r="AV64" s="43" t="s">
        <v>23</v>
      </c>
      <c r="AX64" s="43" t="s">
        <v>45</v>
      </c>
      <c r="AY64" s="43" t="s">
        <v>23</v>
      </c>
    </row>
    <row r="65" spans="2:51" ht="16.5" customHeight="1">
      <c r="B65" s="59" t="s">
        <v>82</v>
      </c>
      <c r="C65" s="4" t="s">
        <v>50</v>
      </c>
      <c r="D65" s="243">
        <f>DSUM($AR$12:$AT$20,$AT$12,AU66:AV67)</f>
        <v>0</v>
      </c>
      <c r="E65" s="61" t="s">
        <v>51</v>
      </c>
      <c r="F65" s="59" t="s">
        <v>83</v>
      </c>
      <c r="G65" s="62" t="s">
        <v>50</v>
      </c>
      <c r="H65" s="244">
        <f>DSUM($AR$12:$AT$20,$AT$12,AX66:AY67)</f>
        <v>0</v>
      </c>
      <c r="I65" s="61" t="s">
        <v>51</v>
      </c>
      <c r="J65" s="17"/>
      <c r="K65" s="345"/>
      <c r="L65" s="345"/>
      <c r="M65" s="345"/>
      <c r="N65" s="345"/>
      <c r="O65" s="345"/>
      <c r="P65" s="345"/>
      <c r="Q65" s="345"/>
      <c r="R65" s="345"/>
      <c r="S65" s="345"/>
      <c r="T65" s="345"/>
      <c r="U65" s="345"/>
      <c r="V65" s="345"/>
      <c r="W65" s="345"/>
      <c r="X65" s="345"/>
      <c r="Y65" s="345"/>
      <c r="Z65" s="345"/>
      <c r="AA65" s="345"/>
      <c r="AB65" s="345"/>
      <c r="AC65" s="345"/>
      <c r="AD65" s="345"/>
      <c r="AE65" s="345"/>
      <c r="AF65" s="345"/>
      <c r="AG65" s="345"/>
      <c r="AH65" s="345"/>
      <c r="AI65" s="345"/>
      <c r="AJ65" s="345"/>
      <c r="AK65" s="345"/>
      <c r="AL65" s="345"/>
      <c r="AM65" s="345"/>
      <c r="AN65" s="59" t="s">
        <v>84</v>
      </c>
      <c r="AO65" s="247">
        <f>((D61*10)+(H61*12))*AT3</f>
        <v>0</v>
      </c>
      <c r="AP65" s="4" t="s">
        <v>54</v>
      </c>
      <c r="AR65" s="4" t="str">
        <f>"=RB 19"</f>
        <v>=RB 19</v>
      </c>
      <c r="AS65" s="4" t="str">
        <f t="shared" si="1"/>
        <v>=10</v>
      </c>
      <c r="AU65" s="4" t="str">
        <f>"=DB 28"</f>
        <v>=DB 28</v>
      </c>
      <c r="AV65" s="4" t="str">
        <f t="shared" si="0"/>
        <v>=10</v>
      </c>
      <c r="AX65" s="4" t="str">
        <f>"=DB 28"</f>
        <v>=DB 28</v>
      </c>
      <c r="AY65" s="4" t="str">
        <f>"=12"</f>
        <v>=12</v>
      </c>
    </row>
    <row r="66" spans="2:51" ht="16.5" customHeight="1">
      <c r="B66" s="59"/>
      <c r="E66" s="17"/>
      <c r="F66" s="17"/>
      <c r="G66" s="17"/>
      <c r="H66" s="64"/>
      <c r="I66" s="64"/>
      <c r="J66" s="64"/>
      <c r="K66" s="345"/>
      <c r="L66" s="345"/>
      <c r="M66" s="345"/>
      <c r="N66" s="345"/>
      <c r="O66" s="345"/>
      <c r="P66" s="345"/>
      <c r="Q66" s="345"/>
      <c r="R66" s="345"/>
      <c r="S66" s="345"/>
      <c r="T66" s="345"/>
      <c r="U66" s="345"/>
      <c r="V66" s="345"/>
      <c r="W66" s="345"/>
      <c r="X66" s="345"/>
      <c r="Y66" s="345"/>
      <c r="Z66" s="345"/>
      <c r="AA66" s="345"/>
      <c r="AB66" s="345"/>
      <c r="AC66" s="345"/>
      <c r="AD66" s="345"/>
      <c r="AE66" s="345"/>
      <c r="AF66" s="345"/>
      <c r="AG66" s="345"/>
      <c r="AH66" s="345"/>
      <c r="AI66" s="345"/>
      <c r="AJ66" s="345"/>
      <c r="AK66" s="345"/>
      <c r="AL66" s="345"/>
      <c r="AM66" s="345"/>
      <c r="AN66" s="59" t="s">
        <v>85</v>
      </c>
      <c r="AO66" s="247">
        <f>((D62*10)+(H62*12))*AU3</f>
        <v>414.96000000000004</v>
      </c>
      <c r="AP66" s="4" t="s">
        <v>54</v>
      </c>
      <c r="AR66" s="43" t="s">
        <v>45</v>
      </c>
      <c r="AS66" s="43" t="s">
        <v>23</v>
      </c>
      <c r="AU66" s="43" t="s">
        <v>45</v>
      </c>
      <c r="AV66" s="43" t="s">
        <v>23</v>
      </c>
      <c r="AX66" s="43" t="s">
        <v>45</v>
      </c>
      <c r="AY66" s="43" t="s">
        <v>23</v>
      </c>
    </row>
    <row r="67" spans="11:51" ht="16.5" customHeight="1">
      <c r="K67" s="346"/>
      <c r="L67" s="346"/>
      <c r="M67" s="346"/>
      <c r="N67" s="346"/>
      <c r="O67" s="346"/>
      <c r="P67" s="346"/>
      <c r="Q67" s="346"/>
      <c r="R67" s="346"/>
      <c r="S67" s="346"/>
      <c r="T67" s="346"/>
      <c r="U67" s="346"/>
      <c r="V67" s="346"/>
      <c r="W67" s="346"/>
      <c r="X67" s="346"/>
      <c r="Y67" s="346"/>
      <c r="Z67" s="346"/>
      <c r="AA67" s="346"/>
      <c r="AB67" s="346"/>
      <c r="AC67" s="346"/>
      <c r="AD67" s="346"/>
      <c r="AE67" s="346"/>
      <c r="AF67" s="346"/>
      <c r="AG67" s="346"/>
      <c r="AH67" s="346"/>
      <c r="AI67" s="347"/>
      <c r="AJ67" s="347"/>
      <c r="AK67" s="347"/>
      <c r="AL67" s="348"/>
      <c r="AM67" s="348"/>
      <c r="AN67" s="59" t="s">
        <v>86</v>
      </c>
      <c r="AO67" s="247">
        <f>((D63*10)+(H63*12))*AV3</f>
        <v>0</v>
      </c>
      <c r="AP67" s="4" t="s">
        <v>54</v>
      </c>
      <c r="AR67" s="4" t="str">
        <f>"=RB 20"</f>
        <v>=RB 20</v>
      </c>
      <c r="AS67" s="4" t="str">
        <f t="shared" si="1"/>
        <v>=10</v>
      </c>
      <c r="AU67" s="4" t="str">
        <f>"=DB 32"</f>
        <v>=DB 32</v>
      </c>
      <c r="AV67" s="4" t="str">
        <f t="shared" si="0"/>
        <v>=10</v>
      </c>
      <c r="AX67" s="4" t="str">
        <f>"=DB 32"</f>
        <v>=DB 32</v>
      </c>
      <c r="AY67" s="4" t="str">
        <f>"=12"</f>
        <v>=12</v>
      </c>
    </row>
    <row r="68" spans="34:45" ht="16.5" customHeight="1">
      <c r="AH68" s="14"/>
      <c r="AI68" s="14"/>
      <c r="AK68" s="62"/>
      <c r="AL68" s="62"/>
      <c r="AN68" s="59" t="s">
        <v>87</v>
      </c>
      <c r="AO68" s="247">
        <f>((D64*10)+(H64*12))*AW3</f>
        <v>0</v>
      </c>
      <c r="AP68" s="4" t="s">
        <v>54</v>
      </c>
      <c r="AR68" s="43" t="s">
        <v>45</v>
      </c>
      <c r="AS68" s="43" t="s">
        <v>23</v>
      </c>
    </row>
    <row r="69" spans="34:45" ht="21.75" customHeight="1">
      <c r="AH69" s="14"/>
      <c r="AI69" s="14"/>
      <c r="AJ69" s="14" t="s">
        <v>93</v>
      </c>
      <c r="AK69" s="248">
        <f>(AK70/AO70)*100</f>
        <v>0</v>
      </c>
      <c r="AL69" s="65" t="s">
        <v>88</v>
      </c>
      <c r="AN69" s="59" t="s">
        <v>89</v>
      </c>
      <c r="AO69" s="247">
        <f>((D65*10)+(H65*12))*AX3</f>
        <v>0</v>
      </c>
      <c r="AP69" s="4" t="s">
        <v>54</v>
      </c>
      <c r="AR69" s="4" t="str">
        <f>"=RB 25"</f>
        <v>=RB 25</v>
      </c>
      <c r="AS69" s="4" t="str">
        <f t="shared" si="1"/>
        <v>=10</v>
      </c>
    </row>
    <row r="70" spans="34:45" ht="21.75" customHeight="1" thickBot="1">
      <c r="AH70" s="14"/>
      <c r="AI70" s="14"/>
      <c r="AJ70" s="14" t="s">
        <v>94</v>
      </c>
      <c r="AK70" s="95">
        <f>AO70-AP53</f>
        <v>0</v>
      </c>
      <c r="AL70" s="66" t="s">
        <v>90</v>
      </c>
      <c r="AN70" s="14" t="s">
        <v>91</v>
      </c>
      <c r="AO70" s="249">
        <f>SUM(AO55:AO69)</f>
        <v>414.96000000000004</v>
      </c>
      <c r="AP70" s="4" t="s">
        <v>54</v>
      </c>
      <c r="AR70" s="43"/>
      <c r="AS70" s="43"/>
    </row>
    <row r="71" spans="44:60" ht="24" thickTop="1">
      <c r="AR71" s="495" t="s">
        <v>99</v>
      </c>
      <c r="AS71" s="496"/>
      <c r="AT71" s="496"/>
      <c r="AU71" s="497" t="s">
        <v>100</v>
      </c>
      <c r="AV71" s="498"/>
      <c r="AW71" s="498"/>
      <c r="AX71" s="498"/>
      <c r="AY71" s="498"/>
      <c r="AZ71" s="498"/>
      <c r="BA71" s="498"/>
      <c r="BB71" s="498"/>
      <c r="BC71" s="498"/>
      <c r="BD71" s="498"/>
      <c r="BE71" s="498"/>
      <c r="BF71" s="498"/>
      <c r="BG71" s="498"/>
      <c r="BH71" s="499"/>
    </row>
    <row r="72" spans="44:60" ht="23.25">
      <c r="AR72" s="117" t="s">
        <v>101</v>
      </c>
      <c r="AS72" s="117" t="s">
        <v>102</v>
      </c>
      <c r="AT72" s="117" t="s">
        <v>103</v>
      </c>
      <c r="AU72" s="496" t="s">
        <v>104</v>
      </c>
      <c r="AV72" s="500"/>
      <c r="AW72" s="496" t="s">
        <v>105</v>
      </c>
      <c r="AX72" s="500"/>
      <c r="AY72" s="495" t="s">
        <v>106</v>
      </c>
      <c r="AZ72" s="500"/>
      <c r="BA72" s="495" t="s">
        <v>107</v>
      </c>
      <c r="BB72" s="500"/>
      <c r="BC72" s="495" t="s">
        <v>108</v>
      </c>
      <c r="BD72" s="500"/>
      <c r="BE72" s="495" t="s">
        <v>109</v>
      </c>
      <c r="BF72" s="500"/>
      <c r="BG72" s="495" t="s">
        <v>110</v>
      </c>
      <c r="BH72" s="500"/>
    </row>
    <row r="73" spans="44:60" ht="23.25">
      <c r="AR73" s="229">
        <v>10</v>
      </c>
      <c r="AS73" s="229">
        <v>10</v>
      </c>
      <c r="AT73" s="229">
        <v>10</v>
      </c>
      <c r="AU73" s="229">
        <v>10</v>
      </c>
      <c r="AV73" s="229">
        <v>12</v>
      </c>
      <c r="AW73" s="229">
        <v>10</v>
      </c>
      <c r="AX73" s="229">
        <v>12</v>
      </c>
      <c r="AY73" s="229">
        <v>10</v>
      </c>
      <c r="AZ73" s="229">
        <v>12</v>
      </c>
      <c r="BA73" s="229">
        <v>10</v>
      </c>
      <c r="BB73" s="229">
        <v>12</v>
      </c>
      <c r="BC73" s="229">
        <v>10</v>
      </c>
      <c r="BD73" s="229">
        <v>12</v>
      </c>
      <c r="BE73" s="229">
        <v>10</v>
      </c>
      <c r="BF73" s="229">
        <v>12</v>
      </c>
      <c r="BG73" s="229">
        <v>10</v>
      </c>
      <c r="BH73" s="229">
        <v>12</v>
      </c>
    </row>
    <row r="74" spans="44:60" ht="20.25">
      <c r="AR74" s="230">
        <f>$D$55</f>
        <v>0</v>
      </c>
      <c r="AS74" s="231">
        <f>$H$55</f>
        <v>0</v>
      </c>
      <c r="AT74" s="231">
        <f>$H$56</f>
        <v>0</v>
      </c>
      <c r="AU74" s="230">
        <f>$D$59</f>
        <v>0</v>
      </c>
      <c r="AV74" s="231">
        <f>$H$59</f>
        <v>0</v>
      </c>
      <c r="AW74" s="230">
        <f>$D$60</f>
        <v>0</v>
      </c>
      <c r="AX74" s="231">
        <f>$H$60</f>
        <v>0</v>
      </c>
      <c r="AY74" s="230">
        <f>$D$61</f>
        <v>0</v>
      </c>
      <c r="AZ74" s="231">
        <f>$H$61</f>
        <v>0</v>
      </c>
      <c r="BA74" s="230">
        <f>$D$62</f>
        <v>0</v>
      </c>
      <c r="BB74" s="231">
        <f>$H$62</f>
        <v>14</v>
      </c>
      <c r="BC74" s="230">
        <f>$D$63</f>
        <v>0</v>
      </c>
      <c r="BD74" s="231">
        <f>$H$63</f>
        <v>0</v>
      </c>
      <c r="BE74" s="230">
        <f>$D$64</f>
        <v>0</v>
      </c>
      <c r="BF74" s="231">
        <f>$H$64</f>
        <v>0</v>
      </c>
      <c r="BG74" s="230">
        <f>$D$65</f>
        <v>0</v>
      </c>
      <c r="BH74" s="231">
        <f>$H$65</f>
        <v>0</v>
      </c>
    </row>
    <row r="75" ht="20.25">
      <c r="AH75" s="4" t="str">
        <f>SpellNumber(213000)</f>
        <v>Two Hundred Thirteen Thousand  Baht and No Satang</v>
      </c>
    </row>
  </sheetData>
  <sheetProtection/>
  <mergeCells count="248">
    <mergeCell ref="P49:S50"/>
    <mergeCell ref="U49:Y49"/>
    <mergeCell ref="Z50:Z51"/>
    <mergeCell ref="N46:O46"/>
    <mergeCell ref="R46:U46"/>
    <mergeCell ref="Q43:R43"/>
    <mergeCell ref="U24:Y24"/>
    <mergeCell ref="Z25:Z26"/>
    <mergeCell ref="P39:S40"/>
    <mergeCell ref="U39:Y39"/>
    <mergeCell ref="Z40:Z41"/>
    <mergeCell ref="P29:S30"/>
    <mergeCell ref="U29:Y29"/>
    <mergeCell ref="Z30:Z31"/>
    <mergeCell ref="P34:S35"/>
    <mergeCell ref="U34:Y34"/>
    <mergeCell ref="AR71:AT71"/>
    <mergeCell ref="AU71:BH71"/>
    <mergeCell ref="AU72:AV72"/>
    <mergeCell ref="AW72:AX72"/>
    <mergeCell ref="AY72:AZ72"/>
    <mergeCell ref="BA72:BB72"/>
    <mergeCell ref="BC72:BD72"/>
    <mergeCell ref="BE72:BF72"/>
    <mergeCell ref="BG72:BH72"/>
    <mergeCell ref="AO48:AO52"/>
    <mergeCell ref="AP48:AP52"/>
    <mergeCell ref="B50:E52"/>
    <mergeCell ref="G50:H52"/>
    <mergeCell ref="AI51:AI52"/>
    <mergeCell ref="AJ33:AJ37"/>
    <mergeCell ref="AJ38:AJ42"/>
    <mergeCell ref="AJ43:AJ47"/>
    <mergeCell ref="K48:K52"/>
    <mergeCell ref="AE48:AF52"/>
    <mergeCell ref="AG48:AG52"/>
    <mergeCell ref="AH48:AH52"/>
    <mergeCell ref="AI48:AI50"/>
    <mergeCell ref="AK48:AK52"/>
    <mergeCell ref="A48:A52"/>
    <mergeCell ref="B48:E49"/>
    <mergeCell ref="F48:F52"/>
    <mergeCell ref="G48:H49"/>
    <mergeCell ref="I48:I52"/>
    <mergeCell ref="J48:J52"/>
    <mergeCell ref="AO43:AO47"/>
    <mergeCell ref="AP43:AP47"/>
    <mergeCell ref="B45:E47"/>
    <mergeCell ref="G45:H47"/>
    <mergeCell ref="AI46:AI47"/>
    <mergeCell ref="K43:K47"/>
    <mergeCell ref="AE43:AF47"/>
    <mergeCell ref="AG43:AG47"/>
    <mergeCell ref="AH43:AH47"/>
    <mergeCell ref="AI43:AI45"/>
    <mergeCell ref="AK43:AK47"/>
    <mergeCell ref="A43:A47"/>
    <mergeCell ref="B43:E44"/>
    <mergeCell ref="F43:F47"/>
    <mergeCell ref="G43:H44"/>
    <mergeCell ref="I43:I47"/>
    <mergeCell ref="J43:J47"/>
    <mergeCell ref="AO38:AO42"/>
    <mergeCell ref="AP38:AP42"/>
    <mergeCell ref="B40:E42"/>
    <mergeCell ref="G40:H42"/>
    <mergeCell ref="AI41:AI42"/>
    <mergeCell ref="K38:K42"/>
    <mergeCell ref="AE38:AF42"/>
    <mergeCell ref="AG38:AG42"/>
    <mergeCell ref="AH38:AH42"/>
    <mergeCell ref="AI38:AI40"/>
    <mergeCell ref="AK38:AK42"/>
    <mergeCell ref="A38:A42"/>
    <mergeCell ref="B38:E39"/>
    <mergeCell ref="F38:F42"/>
    <mergeCell ref="G38:H39"/>
    <mergeCell ref="I38:I42"/>
    <mergeCell ref="J38:J42"/>
    <mergeCell ref="AO33:AO37"/>
    <mergeCell ref="AP33:AP37"/>
    <mergeCell ref="B35:E37"/>
    <mergeCell ref="G35:H37"/>
    <mergeCell ref="AI36:AI37"/>
    <mergeCell ref="K33:K37"/>
    <mergeCell ref="AE33:AF37"/>
    <mergeCell ref="AG33:AG37"/>
    <mergeCell ref="AH33:AH37"/>
    <mergeCell ref="AI33:AI35"/>
    <mergeCell ref="AK33:AK37"/>
    <mergeCell ref="A33:A37"/>
    <mergeCell ref="B33:E34"/>
    <mergeCell ref="F33:F37"/>
    <mergeCell ref="G33:H34"/>
    <mergeCell ref="I33:I37"/>
    <mergeCell ref="J33:J37"/>
    <mergeCell ref="Z35:Z36"/>
    <mergeCell ref="AK28:AK32"/>
    <mergeCell ref="AO28:AO32"/>
    <mergeCell ref="AP28:AP32"/>
    <mergeCell ref="B30:E32"/>
    <mergeCell ref="G30:H32"/>
    <mergeCell ref="AI31:AI32"/>
    <mergeCell ref="K28:K32"/>
    <mergeCell ref="AE28:AF32"/>
    <mergeCell ref="AG28:AG32"/>
    <mergeCell ref="AH28:AH32"/>
    <mergeCell ref="AI28:AI30"/>
    <mergeCell ref="AJ28:AJ32"/>
    <mergeCell ref="A28:A32"/>
    <mergeCell ref="B28:E29"/>
    <mergeCell ref="F28:F32"/>
    <mergeCell ref="G28:H29"/>
    <mergeCell ref="I28:I32"/>
    <mergeCell ref="J28:J32"/>
    <mergeCell ref="AK23:AK27"/>
    <mergeCell ref="AO23:AO27"/>
    <mergeCell ref="AP23:AP27"/>
    <mergeCell ref="B25:E27"/>
    <mergeCell ref="G25:H27"/>
    <mergeCell ref="AI26:AI27"/>
    <mergeCell ref="K23:K27"/>
    <mergeCell ref="AE23:AF27"/>
    <mergeCell ref="AG23:AG27"/>
    <mergeCell ref="AH23:AH27"/>
    <mergeCell ref="AI23:AI25"/>
    <mergeCell ref="AJ23:AJ27"/>
    <mergeCell ref="Z27:AA27"/>
    <mergeCell ref="A23:A27"/>
    <mergeCell ref="B23:E24"/>
    <mergeCell ref="F23:F27"/>
    <mergeCell ref="G23:H24"/>
    <mergeCell ref="I23:I27"/>
    <mergeCell ref="J23:J27"/>
    <mergeCell ref="P24:S25"/>
    <mergeCell ref="AK18:AK22"/>
    <mergeCell ref="AO18:AO22"/>
    <mergeCell ref="AP18:AP22"/>
    <mergeCell ref="B20:E22"/>
    <mergeCell ref="G20:H22"/>
    <mergeCell ref="AI21:AI22"/>
    <mergeCell ref="K18:K22"/>
    <mergeCell ref="AE18:AF22"/>
    <mergeCell ref="AG18:AG22"/>
    <mergeCell ref="AH18:AH22"/>
    <mergeCell ref="AJ18:AJ22"/>
    <mergeCell ref="A18:A22"/>
    <mergeCell ref="B18:E19"/>
    <mergeCell ref="F18:F22"/>
    <mergeCell ref="G18:H19"/>
    <mergeCell ref="I18:I22"/>
    <mergeCell ref="J18:J22"/>
    <mergeCell ref="P19:S20"/>
    <mergeCell ref="U19:Y19"/>
    <mergeCell ref="AI16:AI17"/>
    <mergeCell ref="K13:K17"/>
    <mergeCell ref="I13:I17"/>
    <mergeCell ref="J13:J17"/>
    <mergeCell ref="P14:S15"/>
    <mergeCell ref="AI18:AI20"/>
    <mergeCell ref="U14:Y14"/>
    <mergeCell ref="Z15:Z16"/>
    <mergeCell ref="AJ13:AJ17"/>
    <mergeCell ref="AN10:AN11"/>
    <mergeCell ref="AE12:AF12"/>
    <mergeCell ref="AK13:AK17"/>
    <mergeCell ref="AO13:AO17"/>
    <mergeCell ref="AP13:AP17"/>
    <mergeCell ref="AP9:AP11"/>
    <mergeCell ref="AK10:AK11"/>
    <mergeCell ref="AL10:AL11"/>
    <mergeCell ref="AM10:AM11"/>
    <mergeCell ref="A13:A17"/>
    <mergeCell ref="B13:B14"/>
    <mergeCell ref="C13:C14"/>
    <mergeCell ref="D13:E14"/>
    <mergeCell ref="F13:F17"/>
    <mergeCell ref="G13:H14"/>
    <mergeCell ref="B15:E17"/>
    <mergeCell ref="G15:H17"/>
    <mergeCell ref="L9:AD12"/>
    <mergeCell ref="AE9:AK9"/>
    <mergeCell ref="AL9:AN9"/>
    <mergeCell ref="AO9:AO11"/>
    <mergeCell ref="AE13:AF17"/>
    <mergeCell ref="AG13:AG17"/>
    <mergeCell ref="AH13:AH17"/>
    <mergeCell ref="AI13:AI15"/>
    <mergeCell ref="AE10:AF11"/>
    <mergeCell ref="AG10:AJ10"/>
    <mergeCell ref="L1:AD1"/>
    <mergeCell ref="L2:AD2"/>
    <mergeCell ref="AO3:AP3"/>
    <mergeCell ref="AO4:AP4"/>
    <mergeCell ref="AO5:AP5"/>
    <mergeCell ref="A9:A12"/>
    <mergeCell ref="B9:E12"/>
    <mergeCell ref="F9:F12"/>
    <mergeCell ref="G9:H12"/>
    <mergeCell ref="I9:K12"/>
    <mergeCell ref="K55:L56"/>
    <mergeCell ref="M55:AH56"/>
    <mergeCell ref="AI55:AK56"/>
    <mergeCell ref="AL55:AM56"/>
    <mergeCell ref="K57:L57"/>
    <mergeCell ref="M57:AH57"/>
    <mergeCell ref="AI57:AK57"/>
    <mergeCell ref="AL57:AM57"/>
    <mergeCell ref="K58:L58"/>
    <mergeCell ref="M58:AH58"/>
    <mergeCell ref="AI58:AK58"/>
    <mergeCell ref="AL58:AM58"/>
    <mergeCell ref="K59:L59"/>
    <mergeCell ref="M59:AH59"/>
    <mergeCell ref="AI59:AK59"/>
    <mergeCell ref="AL59:AM59"/>
    <mergeCell ref="K60:L60"/>
    <mergeCell ref="M60:AH60"/>
    <mergeCell ref="AI60:AK60"/>
    <mergeCell ref="AL60:AM60"/>
    <mergeCell ref="K61:L61"/>
    <mergeCell ref="M61:AH61"/>
    <mergeCell ref="AI61:AK61"/>
    <mergeCell ref="AL61:AM61"/>
    <mergeCell ref="K62:L62"/>
    <mergeCell ref="M62:AH62"/>
    <mergeCell ref="AI62:AK62"/>
    <mergeCell ref="AL62:AM62"/>
    <mergeCell ref="K63:L63"/>
    <mergeCell ref="M63:AH63"/>
    <mergeCell ref="AI63:AK63"/>
    <mergeCell ref="AL63:AM63"/>
    <mergeCell ref="K64:L64"/>
    <mergeCell ref="M64:AH64"/>
    <mergeCell ref="AI64:AK64"/>
    <mergeCell ref="AL64:AM64"/>
    <mergeCell ref="K65:L65"/>
    <mergeCell ref="M65:AH65"/>
    <mergeCell ref="AI65:AK65"/>
    <mergeCell ref="AL65:AM65"/>
    <mergeCell ref="K66:L66"/>
    <mergeCell ref="M66:AH66"/>
    <mergeCell ref="AI66:AK66"/>
    <mergeCell ref="AL66:AM66"/>
    <mergeCell ref="K67:L67"/>
    <mergeCell ref="M67:AH67"/>
    <mergeCell ref="AI67:AK67"/>
    <mergeCell ref="AL67:AM67"/>
  </mergeCells>
  <dataValidations count="3">
    <dataValidation type="list" allowBlank="1" showInputMessage="1" showErrorMessage="1" sqref="K13:K52">
      <formula1>$BH$1:$BJ$1</formula1>
    </dataValidation>
    <dataValidation type="list" allowBlank="1" showInputMessage="1" showErrorMessage="1" sqref="I13:I52">
      <formula1>DB_16</formula1>
    </dataValidation>
    <dataValidation type="list" allowBlank="1" showInputMessage="1" showErrorMessage="1" sqref="AI13:AI15 AI18:AI20 AI23:AI25 AI28:AI30 AI33:AI35 AI38:AI40">
      <formula1>'SUM OF REMAIN BAR'!$D$11:$D$57</formula1>
    </dataValidation>
  </dataValidations>
  <printOptions horizontalCentered="1"/>
  <pageMargins left="0.11811023622047245" right="0.11811023622047245" top="0.11811023622047245" bottom="0.15748031496062992" header="0.11811023622047245" footer="0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BJ75"/>
  <sheetViews>
    <sheetView view="pageBreakPreview" zoomScaleSheetLayoutView="100" workbookViewId="0" topLeftCell="A1">
      <selection activeCell="D6" sqref="D6"/>
    </sheetView>
  </sheetViews>
  <sheetFormatPr defaultColWidth="9.140625" defaultRowHeight="21.75"/>
  <cols>
    <col min="1" max="1" width="5.7109375" style="4" customWidth="1"/>
    <col min="2" max="2" width="9.8515625" style="4" customWidth="1"/>
    <col min="3" max="3" width="1.57421875" style="4" customWidth="1"/>
    <col min="4" max="4" width="11.140625" style="4" customWidth="1"/>
    <col min="5" max="5" width="10.28125" style="4" customWidth="1"/>
    <col min="6" max="6" width="8.8515625" style="4" customWidth="1"/>
    <col min="7" max="7" width="2.7109375" style="4" customWidth="1"/>
    <col min="8" max="8" width="11.140625" style="4" customWidth="1"/>
    <col min="9" max="9" width="7.57421875" style="4" customWidth="1"/>
    <col min="10" max="10" width="2.28125" style="4" customWidth="1"/>
    <col min="11" max="11" width="6.00390625" style="4" customWidth="1"/>
    <col min="12" max="30" width="3.28125" style="4" customWidth="1"/>
    <col min="31" max="31" width="1.57421875" style="4" customWidth="1"/>
    <col min="32" max="32" width="9.140625" style="4" customWidth="1"/>
    <col min="33" max="33" width="10.7109375" style="4" customWidth="1"/>
    <col min="34" max="35" width="11.57421875" style="4" customWidth="1"/>
    <col min="36" max="36" width="10.00390625" style="4" customWidth="1"/>
    <col min="37" max="37" width="10.8515625" style="4" customWidth="1"/>
    <col min="38" max="38" width="13.140625" style="4" customWidth="1"/>
    <col min="39" max="40" width="9.8515625" style="4" customWidth="1"/>
    <col min="41" max="41" width="12.140625" style="4" customWidth="1"/>
    <col min="42" max="42" width="10.7109375" style="4" customWidth="1"/>
    <col min="43" max="16384" width="9.140625" style="4" customWidth="1"/>
  </cols>
  <sheetData>
    <row r="1" spans="1:62" ht="20.2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59" t="s">
        <v>6</v>
      </c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 t="str">
        <f>MF1!AP1</f>
        <v>REV.000</v>
      </c>
      <c r="AR1" s="5" t="s">
        <v>7</v>
      </c>
      <c r="AS1" s="5" t="s">
        <v>8</v>
      </c>
      <c r="AT1" s="5" t="s">
        <v>9</v>
      </c>
      <c r="AU1" s="5" t="s">
        <v>10</v>
      </c>
      <c r="AV1" s="5" t="s">
        <v>11</v>
      </c>
      <c r="AW1" s="5" t="s">
        <v>12</v>
      </c>
      <c r="AX1" s="5" t="s">
        <v>13</v>
      </c>
      <c r="AY1" s="6" t="s">
        <v>14</v>
      </c>
      <c r="AZ1" s="6" t="s">
        <v>15</v>
      </c>
      <c r="BA1" s="6" t="s">
        <v>16</v>
      </c>
      <c r="BB1" s="6" t="s">
        <v>17</v>
      </c>
      <c r="BC1" s="6" t="s">
        <v>18</v>
      </c>
      <c r="BD1" s="6" t="s">
        <v>19</v>
      </c>
      <c r="BE1" s="6" t="s">
        <v>20</v>
      </c>
      <c r="BF1" s="6" t="s">
        <v>21</v>
      </c>
      <c r="BG1" s="7" t="s">
        <v>22</v>
      </c>
      <c r="BH1" s="4">
        <v>10</v>
      </c>
      <c r="BI1" s="4">
        <v>12</v>
      </c>
      <c r="BJ1" s="4" t="s">
        <v>133</v>
      </c>
    </row>
    <row r="2" spans="1:59" ht="20.25" customHeight="1">
      <c r="A2" s="8" t="s">
        <v>0</v>
      </c>
      <c r="C2" s="4" t="s">
        <v>3</v>
      </c>
      <c r="D2" s="198"/>
      <c r="E2" s="9"/>
      <c r="F2" s="10"/>
      <c r="G2" s="10"/>
      <c r="H2" s="1"/>
      <c r="I2" s="1"/>
      <c r="J2" s="1"/>
      <c r="K2" s="8"/>
      <c r="L2" s="359" t="str">
        <f>MF1!L2:AD2</f>
        <v>MAIN CONTROL BUILDING</v>
      </c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R2" s="5">
        <v>10</v>
      </c>
      <c r="AS2" s="5">
        <v>12</v>
      </c>
      <c r="AT2" s="5">
        <v>16</v>
      </c>
      <c r="AU2" s="5">
        <v>20</v>
      </c>
      <c r="AV2" s="5">
        <v>25</v>
      </c>
      <c r="AW2" s="5">
        <v>28</v>
      </c>
      <c r="AX2" s="5">
        <v>32</v>
      </c>
      <c r="AY2" s="6">
        <v>25</v>
      </c>
      <c r="AZ2" s="6">
        <v>20</v>
      </c>
      <c r="BA2" s="6">
        <v>19</v>
      </c>
      <c r="BB2" s="6">
        <v>15</v>
      </c>
      <c r="BC2" s="6">
        <v>12</v>
      </c>
      <c r="BD2" s="6">
        <v>10</v>
      </c>
      <c r="BE2" s="6">
        <v>9</v>
      </c>
      <c r="BF2" s="6">
        <v>6</v>
      </c>
      <c r="BG2" s="11"/>
    </row>
    <row r="3" spans="1:59" ht="22.5" thickBot="1">
      <c r="A3" s="8" t="s">
        <v>1</v>
      </c>
      <c r="C3" s="4" t="s">
        <v>3</v>
      </c>
      <c r="D3" s="12"/>
      <c r="E3" s="12"/>
      <c r="F3" s="12"/>
      <c r="G3" s="12"/>
      <c r="H3" s="13"/>
      <c r="I3" s="13"/>
      <c r="J3" s="13"/>
      <c r="K3" s="13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N3" s="14" t="s">
        <v>5</v>
      </c>
      <c r="AO3" s="352" t="s">
        <v>267</v>
      </c>
      <c r="AP3" s="352"/>
      <c r="AR3" s="5">
        <v>0.617</v>
      </c>
      <c r="AS3" s="5">
        <v>0.888</v>
      </c>
      <c r="AT3" s="5">
        <v>1.58</v>
      </c>
      <c r="AU3" s="5">
        <v>2.47</v>
      </c>
      <c r="AV3" s="5">
        <v>3.85</v>
      </c>
      <c r="AW3" s="5">
        <v>4.83</v>
      </c>
      <c r="AX3" s="5">
        <v>6.31</v>
      </c>
      <c r="AY3" s="6">
        <v>3.85</v>
      </c>
      <c r="AZ3" s="6">
        <v>2.47</v>
      </c>
      <c r="BA3" s="6">
        <v>2.23</v>
      </c>
      <c r="BB3" s="6">
        <v>1.39</v>
      </c>
      <c r="BC3" s="6">
        <v>0.888</v>
      </c>
      <c r="BD3" s="6">
        <v>0.617</v>
      </c>
      <c r="BE3" s="6">
        <v>0.499</v>
      </c>
      <c r="BF3" s="6">
        <v>0.222</v>
      </c>
      <c r="BG3" s="15"/>
    </row>
    <row r="4" spans="1:42" ht="21.75">
      <c r="A4" s="8" t="s">
        <v>2</v>
      </c>
      <c r="C4" s="4" t="s">
        <v>3</v>
      </c>
      <c r="D4" s="16"/>
      <c r="E4" s="16"/>
      <c r="F4" s="13"/>
      <c r="G4" s="13"/>
      <c r="H4" s="13"/>
      <c r="I4" s="13"/>
      <c r="J4" s="13"/>
      <c r="K4" s="13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N4" s="14" t="s">
        <v>4</v>
      </c>
      <c r="AO4" s="353">
        <f ca="1">TODAY()</f>
        <v>41830</v>
      </c>
      <c r="AP4" s="354"/>
    </row>
    <row r="5" spans="1:42" ht="21">
      <c r="A5" s="8" t="s">
        <v>24</v>
      </c>
      <c r="C5" s="4" t="s">
        <v>3</v>
      </c>
      <c r="D5" s="68"/>
      <c r="E5" s="18"/>
      <c r="F5" s="12"/>
      <c r="G5" s="12"/>
      <c r="H5" s="12"/>
      <c r="I5" s="12"/>
      <c r="J5" s="12"/>
      <c r="K5" s="12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N5" s="14" t="s">
        <v>25</v>
      </c>
      <c r="AO5" s="354"/>
      <c r="AP5" s="354"/>
    </row>
    <row r="6" spans="1:29" ht="21">
      <c r="A6" s="8" t="s">
        <v>26</v>
      </c>
      <c r="C6" s="4" t="s">
        <v>3</v>
      </c>
      <c r="D6" s="99"/>
      <c r="E6" s="19"/>
      <c r="F6" s="13"/>
      <c r="G6" s="13"/>
      <c r="H6" s="13"/>
      <c r="I6" s="13"/>
      <c r="J6" s="13"/>
      <c r="K6" s="13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13.5" customHeight="1">
      <c r="A7" s="8"/>
      <c r="E7" s="20"/>
      <c r="F7" s="21"/>
      <c r="G7" s="21"/>
      <c r="H7" s="21"/>
      <c r="I7" s="21"/>
      <c r="J7" s="21"/>
      <c r="K7" s="21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</row>
    <row r="8" ht="10.5" customHeight="1"/>
    <row r="9" spans="1:46" s="23" customFormat="1" ht="17.25" customHeight="1">
      <c r="A9" s="357" t="s">
        <v>27</v>
      </c>
      <c r="B9" s="373" t="s">
        <v>28</v>
      </c>
      <c r="C9" s="403"/>
      <c r="D9" s="403"/>
      <c r="E9" s="403"/>
      <c r="F9" s="355" t="s">
        <v>29</v>
      </c>
      <c r="G9" s="373" t="s">
        <v>129</v>
      </c>
      <c r="H9" s="374"/>
      <c r="I9" s="363" t="s">
        <v>132</v>
      </c>
      <c r="J9" s="379"/>
      <c r="K9" s="380"/>
      <c r="L9" s="373" t="s">
        <v>30</v>
      </c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  <c r="AA9" s="403"/>
      <c r="AB9" s="403"/>
      <c r="AC9" s="403"/>
      <c r="AD9" s="374"/>
      <c r="AE9" s="365" t="s">
        <v>31</v>
      </c>
      <c r="AF9" s="366"/>
      <c r="AG9" s="366"/>
      <c r="AH9" s="366"/>
      <c r="AI9" s="366"/>
      <c r="AJ9" s="366"/>
      <c r="AK9" s="367"/>
      <c r="AL9" s="365" t="s">
        <v>32</v>
      </c>
      <c r="AM9" s="366"/>
      <c r="AN9" s="367"/>
      <c r="AO9" s="355" t="s">
        <v>134</v>
      </c>
      <c r="AP9" s="355" t="s">
        <v>33</v>
      </c>
      <c r="AR9" s="24"/>
      <c r="AS9" s="24"/>
      <c r="AT9" s="24"/>
    </row>
    <row r="10" spans="1:46" s="23" customFormat="1" ht="17.25" customHeight="1">
      <c r="A10" s="358"/>
      <c r="B10" s="375"/>
      <c r="C10" s="404"/>
      <c r="D10" s="404"/>
      <c r="E10" s="404"/>
      <c r="F10" s="356"/>
      <c r="G10" s="375"/>
      <c r="H10" s="376"/>
      <c r="I10" s="364"/>
      <c r="J10" s="381"/>
      <c r="K10" s="382"/>
      <c r="L10" s="375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376"/>
      <c r="AE10" s="363" t="s">
        <v>133</v>
      </c>
      <c r="AF10" s="380"/>
      <c r="AG10" s="386" t="s">
        <v>34</v>
      </c>
      <c r="AH10" s="387"/>
      <c r="AI10" s="387"/>
      <c r="AJ10" s="387"/>
      <c r="AK10" s="355" t="s">
        <v>35</v>
      </c>
      <c r="AL10" s="363" t="s">
        <v>129</v>
      </c>
      <c r="AM10" s="357" t="s">
        <v>133</v>
      </c>
      <c r="AN10" s="355" t="s">
        <v>36</v>
      </c>
      <c r="AO10" s="356"/>
      <c r="AP10" s="356"/>
      <c r="AR10" s="24"/>
      <c r="AS10" s="24"/>
      <c r="AT10" s="24"/>
    </row>
    <row r="11" spans="1:46" s="23" customFormat="1" ht="15" customHeight="1">
      <c r="A11" s="358"/>
      <c r="B11" s="375"/>
      <c r="C11" s="404"/>
      <c r="D11" s="404"/>
      <c r="E11" s="404"/>
      <c r="F11" s="356"/>
      <c r="G11" s="375"/>
      <c r="H11" s="376"/>
      <c r="I11" s="364"/>
      <c r="J11" s="381"/>
      <c r="K11" s="382"/>
      <c r="L11" s="375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  <c r="AD11" s="376"/>
      <c r="AE11" s="364"/>
      <c r="AF11" s="382"/>
      <c r="AG11" s="22" t="s">
        <v>37</v>
      </c>
      <c r="AH11" s="26" t="s">
        <v>38</v>
      </c>
      <c r="AI11" s="75" t="s">
        <v>92</v>
      </c>
      <c r="AJ11" s="75" t="s">
        <v>39</v>
      </c>
      <c r="AK11" s="356"/>
      <c r="AL11" s="364"/>
      <c r="AM11" s="358"/>
      <c r="AN11" s="356"/>
      <c r="AO11" s="356"/>
      <c r="AP11" s="356"/>
      <c r="AR11" s="24"/>
      <c r="AS11" s="24"/>
      <c r="AT11" s="24"/>
    </row>
    <row r="12" spans="1:57" s="23" customFormat="1" ht="15" customHeight="1">
      <c r="A12" s="407"/>
      <c r="B12" s="377"/>
      <c r="C12" s="405"/>
      <c r="D12" s="405"/>
      <c r="E12" s="405"/>
      <c r="F12" s="372"/>
      <c r="G12" s="377"/>
      <c r="H12" s="378"/>
      <c r="I12" s="383"/>
      <c r="J12" s="384"/>
      <c r="K12" s="385"/>
      <c r="L12" s="377"/>
      <c r="M12" s="405"/>
      <c r="N12" s="405"/>
      <c r="O12" s="405"/>
      <c r="P12" s="405"/>
      <c r="Q12" s="405"/>
      <c r="R12" s="405"/>
      <c r="S12" s="405"/>
      <c r="T12" s="405"/>
      <c r="U12" s="405"/>
      <c r="V12" s="405"/>
      <c r="W12" s="405"/>
      <c r="X12" s="405"/>
      <c r="Y12" s="405"/>
      <c r="Z12" s="405"/>
      <c r="AA12" s="405"/>
      <c r="AB12" s="405"/>
      <c r="AC12" s="405"/>
      <c r="AD12" s="378"/>
      <c r="AE12" s="388" t="s">
        <v>40</v>
      </c>
      <c r="AF12" s="389"/>
      <c r="AG12" s="27" t="s">
        <v>41</v>
      </c>
      <c r="AH12" s="27" t="s">
        <v>41</v>
      </c>
      <c r="AI12" s="27" t="s">
        <v>41</v>
      </c>
      <c r="AJ12" s="74" t="s">
        <v>41</v>
      </c>
      <c r="AK12" s="28" t="s">
        <v>42</v>
      </c>
      <c r="AL12" s="74" t="s">
        <v>43</v>
      </c>
      <c r="AM12" s="27" t="s">
        <v>40</v>
      </c>
      <c r="AN12" s="27" t="s">
        <v>42</v>
      </c>
      <c r="AO12" s="27" t="s">
        <v>40</v>
      </c>
      <c r="AP12" s="27" t="s">
        <v>44</v>
      </c>
      <c r="AR12" s="29" t="s">
        <v>45</v>
      </c>
      <c r="AS12" s="29" t="s">
        <v>23</v>
      </c>
      <c r="AT12" s="29" t="s">
        <v>46</v>
      </c>
      <c r="AX12" s="29"/>
      <c r="AY12" s="29"/>
      <c r="AZ12" s="30"/>
      <c r="BD12" s="29"/>
      <c r="BE12" s="29"/>
    </row>
    <row r="13" spans="1:57" s="30" customFormat="1" ht="12" customHeight="1">
      <c r="A13" s="390">
        <v>1</v>
      </c>
      <c r="B13" s="443" t="s">
        <v>141</v>
      </c>
      <c r="C13" s="445" t="s">
        <v>50</v>
      </c>
      <c r="D13" s="445" t="s">
        <v>242</v>
      </c>
      <c r="E13" s="537"/>
      <c r="F13" s="393">
        <v>1</v>
      </c>
      <c r="G13" s="396" t="str">
        <f>$B$13</f>
        <v>MF1</v>
      </c>
      <c r="H13" s="397"/>
      <c r="I13" s="400" t="s">
        <v>10</v>
      </c>
      <c r="J13" s="419" t="s">
        <v>47</v>
      </c>
      <c r="K13" s="422">
        <v>12</v>
      </c>
      <c r="L13" s="31"/>
      <c r="M13" s="32"/>
      <c r="N13" s="32"/>
      <c r="O13" s="35"/>
      <c r="P13" s="35"/>
      <c r="Q13" s="35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5"/>
      <c r="AD13" s="37"/>
      <c r="AE13" s="506">
        <f>SUM(L13:AD17)</f>
        <v>12</v>
      </c>
      <c r="AF13" s="507"/>
      <c r="AG13" s="429">
        <v>2</v>
      </c>
      <c r="AH13" s="432">
        <f>AG13*F13</f>
        <v>2</v>
      </c>
      <c r="AI13" s="440"/>
      <c r="AJ13" s="435">
        <f>IF(AE13=0,0,ROUNDDOWN(K13/AE13,0))</f>
        <v>1</v>
      </c>
      <c r="AK13" s="406">
        <f>IF(AJ13=0,0,ROUNDUP((AH13-AI16)/AJ13,0))</f>
        <v>2</v>
      </c>
      <c r="AL13" s="82"/>
      <c r="AM13" s="100"/>
      <c r="AN13" s="71"/>
      <c r="AO13" s="539">
        <f>AE13*AH13</f>
        <v>24</v>
      </c>
      <c r="AP13" s="418">
        <f>IF(AO13=0,0,AO13*HLOOKUP(I13,$AR$1:$BG$3,3))</f>
        <v>59.28</v>
      </c>
      <c r="AQ13" s="33">
        <v>1</v>
      </c>
      <c r="AR13" s="29" t="str">
        <f>I13</f>
        <v>DB 20</v>
      </c>
      <c r="AS13" s="29">
        <f>K13</f>
        <v>12</v>
      </c>
      <c r="AT13" s="29">
        <f>AK13</f>
        <v>2</v>
      </c>
      <c r="AX13" s="29"/>
      <c r="AY13" s="29"/>
      <c r="BD13" s="29"/>
      <c r="BE13" s="29"/>
    </row>
    <row r="14" spans="1:57" s="30" customFormat="1" ht="12" customHeight="1">
      <c r="A14" s="391"/>
      <c r="B14" s="444"/>
      <c r="C14" s="446"/>
      <c r="D14" s="446"/>
      <c r="E14" s="538"/>
      <c r="F14" s="394"/>
      <c r="G14" s="398"/>
      <c r="H14" s="399"/>
      <c r="I14" s="401"/>
      <c r="J14" s="420"/>
      <c r="K14" s="423"/>
      <c r="L14" s="34"/>
      <c r="M14" s="35"/>
      <c r="N14" s="35"/>
      <c r="O14" s="277"/>
      <c r="P14" s="544">
        <v>1.515</v>
      </c>
      <c r="Q14" s="545"/>
      <c r="R14" s="545"/>
      <c r="S14" s="545"/>
      <c r="T14" s="47"/>
      <c r="U14" s="472">
        <v>10.485</v>
      </c>
      <c r="V14" s="547"/>
      <c r="W14" s="547"/>
      <c r="X14" s="547"/>
      <c r="Y14" s="547"/>
      <c r="Z14" s="277"/>
      <c r="AA14" s="36"/>
      <c r="AB14" s="36"/>
      <c r="AC14" s="35"/>
      <c r="AD14" s="37"/>
      <c r="AE14" s="506"/>
      <c r="AF14" s="507"/>
      <c r="AG14" s="430"/>
      <c r="AH14" s="433"/>
      <c r="AI14" s="433"/>
      <c r="AJ14" s="361"/>
      <c r="AK14" s="406"/>
      <c r="AL14" s="76"/>
      <c r="AM14" s="103"/>
      <c r="AN14" s="69"/>
      <c r="AO14" s="540"/>
      <c r="AP14" s="391"/>
      <c r="AQ14" s="33">
        <v>2</v>
      </c>
      <c r="AR14" s="29" t="str">
        <f>I18</f>
        <v>DB 20</v>
      </c>
      <c r="AS14" s="29">
        <f>K18</f>
        <v>12</v>
      </c>
      <c r="AT14" s="29">
        <f>AK18</f>
        <v>2</v>
      </c>
      <c r="BD14" s="29"/>
      <c r="BE14" s="29"/>
    </row>
    <row r="15" spans="1:57" s="30" customFormat="1" ht="12" customHeight="1">
      <c r="A15" s="391"/>
      <c r="B15" s="401" t="s">
        <v>223</v>
      </c>
      <c r="C15" s="420"/>
      <c r="D15" s="420"/>
      <c r="E15" s="454"/>
      <c r="F15" s="394"/>
      <c r="G15" s="398" t="s">
        <v>244</v>
      </c>
      <c r="H15" s="399"/>
      <c r="I15" s="401"/>
      <c r="J15" s="420"/>
      <c r="K15" s="423"/>
      <c r="L15" s="34"/>
      <c r="M15" s="35"/>
      <c r="N15" s="35"/>
      <c r="O15" s="277"/>
      <c r="P15" s="546"/>
      <c r="Q15" s="546"/>
      <c r="R15" s="546"/>
      <c r="S15" s="546"/>
      <c r="T15" s="311"/>
      <c r="U15" s="38"/>
      <c r="V15" s="38"/>
      <c r="W15" s="38"/>
      <c r="X15" s="38"/>
      <c r="Y15" s="254"/>
      <c r="Z15" s="451"/>
      <c r="AA15" s="36"/>
      <c r="AB15" s="36"/>
      <c r="AC15" s="35"/>
      <c r="AD15" s="37"/>
      <c r="AE15" s="506"/>
      <c r="AF15" s="507"/>
      <c r="AG15" s="430"/>
      <c r="AH15" s="433"/>
      <c r="AI15" s="433"/>
      <c r="AJ15" s="361"/>
      <c r="AK15" s="406"/>
      <c r="AL15" s="76"/>
      <c r="AM15" s="80"/>
      <c r="AN15" s="69"/>
      <c r="AO15" s="540"/>
      <c r="AP15" s="391"/>
      <c r="AQ15" s="33">
        <v>3</v>
      </c>
      <c r="AR15" s="29" t="str">
        <f>I23</f>
        <v>DB 20</v>
      </c>
      <c r="AS15" s="29">
        <f>K23</f>
        <v>12</v>
      </c>
      <c r="AT15" s="29">
        <f>AK23</f>
        <v>2</v>
      </c>
      <c r="BD15" s="29"/>
      <c r="BE15" s="29"/>
    </row>
    <row r="16" spans="1:46" s="30" customFormat="1" ht="12" customHeight="1">
      <c r="A16" s="391"/>
      <c r="B16" s="401"/>
      <c r="C16" s="420"/>
      <c r="D16" s="420"/>
      <c r="E16" s="454"/>
      <c r="F16" s="394"/>
      <c r="G16" s="398"/>
      <c r="H16" s="399"/>
      <c r="I16" s="401"/>
      <c r="J16" s="420"/>
      <c r="K16" s="423"/>
      <c r="L16" s="34"/>
      <c r="M16" s="35"/>
      <c r="N16" s="35"/>
      <c r="O16" s="277"/>
      <c r="P16" s="317"/>
      <c r="Q16" s="317"/>
      <c r="R16" s="317"/>
      <c r="S16" s="317"/>
      <c r="T16" s="278"/>
      <c r="U16" s="278"/>
      <c r="V16" s="278"/>
      <c r="W16" s="278"/>
      <c r="X16" s="278"/>
      <c r="Y16" s="278"/>
      <c r="Z16" s="451"/>
      <c r="AA16" s="36"/>
      <c r="AB16" s="36"/>
      <c r="AC16" s="35"/>
      <c r="AD16" s="37"/>
      <c r="AE16" s="506"/>
      <c r="AF16" s="507"/>
      <c r="AG16" s="430"/>
      <c r="AH16" s="433"/>
      <c r="AI16" s="555"/>
      <c r="AJ16" s="361"/>
      <c r="AK16" s="406"/>
      <c r="AL16" s="76"/>
      <c r="AM16" s="80"/>
      <c r="AN16" s="69"/>
      <c r="AO16" s="540"/>
      <c r="AP16" s="391"/>
      <c r="AQ16" s="33">
        <v>4</v>
      </c>
      <c r="AR16" s="29" t="str">
        <f>I28</f>
        <v>DB 20</v>
      </c>
      <c r="AS16" s="29">
        <f>K28</f>
        <v>12</v>
      </c>
      <c r="AT16" s="29">
        <f>AK28</f>
        <v>2</v>
      </c>
    </row>
    <row r="17" spans="1:46" s="43" customFormat="1" ht="12" customHeight="1">
      <c r="A17" s="392"/>
      <c r="B17" s="402"/>
      <c r="C17" s="421"/>
      <c r="D17" s="421"/>
      <c r="E17" s="462"/>
      <c r="F17" s="395"/>
      <c r="G17" s="438"/>
      <c r="H17" s="439"/>
      <c r="I17" s="402"/>
      <c r="J17" s="421"/>
      <c r="K17" s="424"/>
      <c r="L17" s="40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2"/>
      <c r="AE17" s="508"/>
      <c r="AF17" s="509"/>
      <c r="AG17" s="431"/>
      <c r="AH17" s="434"/>
      <c r="AI17" s="556"/>
      <c r="AJ17" s="362"/>
      <c r="AK17" s="406"/>
      <c r="AL17" s="81"/>
      <c r="AM17" s="101"/>
      <c r="AN17" s="69"/>
      <c r="AO17" s="541"/>
      <c r="AP17" s="392"/>
      <c r="AQ17" s="33">
        <v>5</v>
      </c>
      <c r="AR17" s="29" t="str">
        <f>I33</f>
        <v>DB 20</v>
      </c>
      <c r="AS17" s="29">
        <f>K33</f>
        <v>10</v>
      </c>
      <c r="AT17" s="29">
        <f>AK33</f>
        <v>167</v>
      </c>
    </row>
    <row r="18" spans="1:46" s="30" customFormat="1" ht="12" customHeight="1">
      <c r="A18" s="391">
        <v>2</v>
      </c>
      <c r="B18" s="401"/>
      <c r="C18" s="420"/>
      <c r="D18" s="420"/>
      <c r="E18" s="454"/>
      <c r="F18" s="394">
        <v>1</v>
      </c>
      <c r="G18" s="452" t="str">
        <f>$B$13</f>
        <v>MF1</v>
      </c>
      <c r="H18" s="453"/>
      <c r="I18" s="401" t="s">
        <v>10</v>
      </c>
      <c r="J18" s="420" t="s">
        <v>47</v>
      </c>
      <c r="K18" s="423">
        <v>12</v>
      </c>
      <c r="L18" s="34"/>
      <c r="M18" s="35"/>
      <c r="N18" s="35"/>
      <c r="O18" s="35"/>
      <c r="P18" s="35"/>
      <c r="Q18" s="35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5"/>
      <c r="AD18" s="37"/>
      <c r="AE18" s="506">
        <f>SUM(L18:AD22)</f>
        <v>12</v>
      </c>
      <c r="AF18" s="507"/>
      <c r="AG18" s="430">
        <v>2</v>
      </c>
      <c r="AH18" s="440">
        <f>AG18*F18</f>
        <v>2</v>
      </c>
      <c r="AI18" s="440"/>
      <c r="AJ18" s="360">
        <f>IF(AE18=0,0,ROUNDDOWN(K18/AE18,0))</f>
        <v>1</v>
      </c>
      <c r="AK18" s="406">
        <f>IF(AJ18=0,0,ROUNDUP((AH18-AI21)/AJ18,0))</f>
        <v>2</v>
      </c>
      <c r="AL18" s="82"/>
      <c r="AM18" s="100"/>
      <c r="AN18" s="71"/>
      <c r="AO18" s="540">
        <f>AE18*AH18</f>
        <v>24</v>
      </c>
      <c r="AP18" s="418">
        <f>IF(AO18=0,0,AO18*HLOOKUP(I18,$AR$1:$BG$3,3))</f>
        <v>59.28</v>
      </c>
      <c r="AQ18" s="33">
        <v>6</v>
      </c>
      <c r="AR18" s="29">
        <f>I38</f>
        <v>0</v>
      </c>
      <c r="AS18" s="29">
        <f>K38</f>
        <v>0</v>
      </c>
      <c r="AT18" s="29">
        <f>AK38</f>
        <v>0</v>
      </c>
    </row>
    <row r="19" spans="1:46" s="30" customFormat="1" ht="12" customHeight="1">
      <c r="A19" s="391"/>
      <c r="B19" s="401"/>
      <c r="C19" s="420"/>
      <c r="D19" s="420"/>
      <c r="E19" s="454"/>
      <c r="F19" s="394"/>
      <c r="G19" s="398"/>
      <c r="H19" s="399"/>
      <c r="I19" s="401"/>
      <c r="J19" s="420"/>
      <c r="K19" s="423"/>
      <c r="L19" s="34"/>
      <c r="M19" s="35"/>
      <c r="N19" s="35"/>
      <c r="O19" s="277"/>
      <c r="P19" s="544">
        <v>1.515</v>
      </c>
      <c r="Q19" s="545"/>
      <c r="R19" s="545"/>
      <c r="S19" s="545"/>
      <c r="T19" s="47"/>
      <c r="U19" s="472">
        <v>10.485</v>
      </c>
      <c r="V19" s="547"/>
      <c r="W19" s="547"/>
      <c r="X19" s="547"/>
      <c r="Y19" s="547"/>
      <c r="Z19" s="277"/>
      <c r="AA19" s="36"/>
      <c r="AB19" s="36"/>
      <c r="AC19" s="35"/>
      <c r="AD19" s="37"/>
      <c r="AE19" s="506"/>
      <c r="AF19" s="507"/>
      <c r="AG19" s="430"/>
      <c r="AH19" s="433"/>
      <c r="AI19" s="433"/>
      <c r="AJ19" s="361"/>
      <c r="AK19" s="406"/>
      <c r="AL19" s="76"/>
      <c r="AM19" s="103"/>
      <c r="AN19" s="190"/>
      <c r="AO19" s="540"/>
      <c r="AP19" s="391"/>
      <c r="AQ19" s="33">
        <v>7</v>
      </c>
      <c r="AR19" s="29">
        <f>I43</f>
        <v>0</v>
      </c>
      <c r="AS19" s="29">
        <f>K43</f>
        <v>0</v>
      </c>
      <c r="AT19" s="29">
        <f>AK43</f>
        <v>0</v>
      </c>
    </row>
    <row r="20" spans="1:46" s="30" customFormat="1" ht="12" customHeight="1">
      <c r="A20" s="391"/>
      <c r="B20" s="401"/>
      <c r="C20" s="420"/>
      <c r="D20" s="420"/>
      <c r="E20" s="454"/>
      <c r="F20" s="394"/>
      <c r="G20" s="398" t="s">
        <v>245</v>
      </c>
      <c r="H20" s="399"/>
      <c r="I20" s="401"/>
      <c r="J20" s="420"/>
      <c r="K20" s="423"/>
      <c r="L20" s="34"/>
      <c r="M20" s="35"/>
      <c r="N20" s="35"/>
      <c r="O20" s="277"/>
      <c r="P20" s="546"/>
      <c r="Q20" s="546"/>
      <c r="R20" s="546"/>
      <c r="S20" s="546"/>
      <c r="T20" s="311"/>
      <c r="U20" s="38"/>
      <c r="V20" s="38"/>
      <c r="W20" s="38"/>
      <c r="X20" s="38"/>
      <c r="Y20" s="254"/>
      <c r="Z20" s="277"/>
      <c r="AA20" s="36"/>
      <c r="AB20" s="36"/>
      <c r="AC20" s="35"/>
      <c r="AD20" s="37"/>
      <c r="AE20" s="506"/>
      <c r="AF20" s="507"/>
      <c r="AG20" s="430"/>
      <c r="AH20" s="433"/>
      <c r="AI20" s="433"/>
      <c r="AJ20" s="361"/>
      <c r="AK20" s="406"/>
      <c r="AL20" s="76"/>
      <c r="AM20" s="103"/>
      <c r="AN20" s="69"/>
      <c r="AO20" s="540"/>
      <c r="AP20" s="391"/>
      <c r="AQ20" s="33">
        <v>8</v>
      </c>
      <c r="AR20" s="29">
        <f>I48</f>
        <v>0</v>
      </c>
      <c r="AS20" s="29">
        <f>K48</f>
        <v>0</v>
      </c>
      <c r="AT20" s="29">
        <f>AK48</f>
        <v>0</v>
      </c>
    </row>
    <row r="21" spans="1:46" s="30" customFormat="1" ht="12" customHeight="1">
      <c r="A21" s="391"/>
      <c r="B21" s="401"/>
      <c r="C21" s="420"/>
      <c r="D21" s="420"/>
      <c r="E21" s="454"/>
      <c r="F21" s="394"/>
      <c r="G21" s="398"/>
      <c r="H21" s="399"/>
      <c r="I21" s="401"/>
      <c r="J21" s="420"/>
      <c r="K21" s="423"/>
      <c r="L21" s="34"/>
      <c r="M21" s="35"/>
      <c r="N21" s="35"/>
      <c r="O21" s="277"/>
      <c r="P21" s="317"/>
      <c r="Q21" s="317"/>
      <c r="R21" s="317"/>
      <c r="S21" s="317"/>
      <c r="T21" s="278"/>
      <c r="U21" s="278"/>
      <c r="V21" s="278"/>
      <c r="W21" s="278"/>
      <c r="X21" s="278"/>
      <c r="Y21" s="278"/>
      <c r="Z21" s="277"/>
      <c r="AA21" s="36"/>
      <c r="AB21" s="36"/>
      <c r="AC21" s="35"/>
      <c r="AD21" s="37"/>
      <c r="AE21" s="506"/>
      <c r="AF21" s="507"/>
      <c r="AG21" s="430"/>
      <c r="AH21" s="433"/>
      <c r="AI21" s="555"/>
      <c r="AJ21" s="361"/>
      <c r="AK21" s="406"/>
      <c r="AL21" s="76"/>
      <c r="AM21" s="80"/>
      <c r="AN21" s="69"/>
      <c r="AO21" s="540"/>
      <c r="AP21" s="391"/>
      <c r="AR21" s="29"/>
      <c r="AS21" s="29"/>
      <c r="AT21" s="29"/>
    </row>
    <row r="22" spans="1:46" s="43" customFormat="1" ht="12" customHeight="1">
      <c r="A22" s="392"/>
      <c r="B22" s="402"/>
      <c r="C22" s="421"/>
      <c r="D22" s="421"/>
      <c r="E22" s="462"/>
      <c r="F22" s="395"/>
      <c r="G22" s="438"/>
      <c r="H22" s="439"/>
      <c r="I22" s="402"/>
      <c r="J22" s="421"/>
      <c r="K22" s="424"/>
      <c r="L22" s="40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2"/>
      <c r="AE22" s="508"/>
      <c r="AF22" s="509"/>
      <c r="AG22" s="431"/>
      <c r="AH22" s="434"/>
      <c r="AI22" s="556"/>
      <c r="AJ22" s="362"/>
      <c r="AK22" s="406"/>
      <c r="AL22" s="81"/>
      <c r="AM22" s="101"/>
      <c r="AN22" s="72"/>
      <c r="AO22" s="541"/>
      <c r="AP22" s="392"/>
      <c r="AR22" s="29"/>
      <c r="AS22" s="29"/>
      <c r="AT22" s="29"/>
    </row>
    <row r="23" spans="1:46" s="30" customFormat="1" ht="12" customHeight="1">
      <c r="A23" s="391">
        <v>3</v>
      </c>
      <c r="B23" s="401"/>
      <c r="C23" s="420"/>
      <c r="D23" s="420"/>
      <c r="E23" s="454"/>
      <c r="F23" s="394">
        <v>1</v>
      </c>
      <c r="G23" s="452" t="str">
        <f>$B$13</f>
        <v>MF1</v>
      </c>
      <c r="H23" s="453"/>
      <c r="I23" s="401" t="s">
        <v>10</v>
      </c>
      <c r="J23" s="420" t="s">
        <v>47</v>
      </c>
      <c r="K23" s="423">
        <v>12</v>
      </c>
      <c r="L23" s="34"/>
      <c r="M23" s="35"/>
      <c r="N23" s="35"/>
      <c r="O23" s="35"/>
      <c r="P23" s="35"/>
      <c r="Q23" s="35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5"/>
      <c r="AD23" s="37"/>
      <c r="AE23" s="506">
        <f>SUM(L23:AD27)</f>
        <v>11.575000000000001</v>
      </c>
      <c r="AF23" s="507"/>
      <c r="AG23" s="430">
        <v>2</v>
      </c>
      <c r="AH23" s="433">
        <f>AG23*F23</f>
        <v>2</v>
      </c>
      <c r="AI23" s="440"/>
      <c r="AJ23" s="360">
        <f>IF(AE23=0,0,ROUNDDOWN(K23/AE23,0))</f>
        <v>1</v>
      </c>
      <c r="AK23" s="406">
        <f>IF(AJ23=0,0,ROUNDUP((AH23-AI26)/AJ23,0))</f>
        <v>2</v>
      </c>
      <c r="AL23" s="82" t="s">
        <v>251</v>
      </c>
      <c r="AM23" s="202">
        <f>IF(ISERR(K23-(AJ23*AE23)),0,(K23-(AJ23*AE23)))</f>
        <v>0.42499999999999893</v>
      </c>
      <c r="AN23" s="71">
        <f>AK23</f>
        <v>2</v>
      </c>
      <c r="AO23" s="540">
        <f>AE23*AH23</f>
        <v>23.150000000000002</v>
      </c>
      <c r="AP23" s="418">
        <f>IF(AO23=0,0,AO23*HLOOKUP(I23,$AR$1:$BG$3,3))</f>
        <v>57.18050000000001</v>
      </c>
      <c r="AR23" s="29"/>
      <c r="AS23" s="29"/>
      <c r="AT23" s="29"/>
    </row>
    <row r="24" spans="1:46" s="30" customFormat="1" ht="12" customHeight="1">
      <c r="A24" s="391"/>
      <c r="B24" s="401"/>
      <c r="C24" s="420"/>
      <c r="D24" s="420"/>
      <c r="E24" s="454"/>
      <c r="F24" s="394"/>
      <c r="G24" s="398"/>
      <c r="H24" s="399"/>
      <c r="I24" s="401"/>
      <c r="J24" s="420"/>
      <c r="K24" s="423"/>
      <c r="L24" s="34"/>
      <c r="M24" s="35"/>
      <c r="N24" s="35"/>
      <c r="O24" s="277"/>
      <c r="P24" s="544">
        <v>1.515</v>
      </c>
      <c r="Q24" s="545"/>
      <c r="R24" s="545"/>
      <c r="S24" s="545"/>
      <c r="T24" s="47"/>
      <c r="U24" s="472">
        <v>7.545</v>
      </c>
      <c r="V24" s="547"/>
      <c r="W24" s="547"/>
      <c r="X24" s="547"/>
      <c r="Y24" s="547"/>
      <c r="Z24" s="277"/>
      <c r="AA24" s="36"/>
      <c r="AB24" s="36"/>
      <c r="AC24" s="35"/>
      <c r="AD24" s="37"/>
      <c r="AE24" s="506"/>
      <c r="AF24" s="507"/>
      <c r="AG24" s="430"/>
      <c r="AH24" s="433"/>
      <c r="AI24" s="433"/>
      <c r="AJ24" s="361"/>
      <c r="AK24" s="406"/>
      <c r="AL24" s="76"/>
      <c r="AM24" s="103"/>
      <c r="AN24" s="190"/>
      <c r="AO24" s="540"/>
      <c r="AP24" s="391"/>
      <c r="AR24" s="29"/>
      <c r="AS24" s="29"/>
      <c r="AT24" s="29"/>
    </row>
    <row r="25" spans="1:46" s="30" customFormat="1" ht="12" customHeight="1">
      <c r="A25" s="391"/>
      <c r="B25" s="401"/>
      <c r="C25" s="420"/>
      <c r="D25" s="420"/>
      <c r="E25" s="454"/>
      <c r="F25" s="394"/>
      <c r="G25" s="398" t="s">
        <v>246</v>
      </c>
      <c r="H25" s="399"/>
      <c r="I25" s="401"/>
      <c r="J25" s="420"/>
      <c r="K25" s="423"/>
      <c r="L25" s="34"/>
      <c r="M25" s="35"/>
      <c r="N25" s="35"/>
      <c r="O25" s="277"/>
      <c r="P25" s="546"/>
      <c r="Q25" s="546"/>
      <c r="R25" s="546"/>
      <c r="S25" s="546"/>
      <c r="T25" s="311"/>
      <c r="U25" s="38"/>
      <c r="V25" s="38"/>
      <c r="W25" s="38"/>
      <c r="X25" s="38"/>
      <c r="Y25" s="254"/>
      <c r="Z25" s="580">
        <v>2.515</v>
      </c>
      <c r="AA25" s="36"/>
      <c r="AB25" s="36"/>
      <c r="AC25" s="35"/>
      <c r="AD25" s="37"/>
      <c r="AE25" s="506"/>
      <c r="AF25" s="507"/>
      <c r="AG25" s="430"/>
      <c r="AH25" s="433"/>
      <c r="AI25" s="433"/>
      <c r="AJ25" s="361"/>
      <c r="AK25" s="406"/>
      <c r="AL25" s="76"/>
      <c r="AM25" s="80"/>
      <c r="AN25" s="69"/>
      <c r="AO25" s="540"/>
      <c r="AP25" s="391"/>
      <c r="AR25" s="29"/>
      <c r="AS25" s="29"/>
      <c r="AT25" s="29"/>
    </row>
    <row r="26" spans="1:46" s="30" customFormat="1" ht="12" customHeight="1">
      <c r="A26" s="391"/>
      <c r="B26" s="401"/>
      <c r="C26" s="420"/>
      <c r="D26" s="420"/>
      <c r="E26" s="454"/>
      <c r="F26" s="394"/>
      <c r="G26" s="398"/>
      <c r="H26" s="399"/>
      <c r="I26" s="401"/>
      <c r="J26" s="420"/>
      <c r="K26" s="423"/>
      <c r="L26" s="34"/>
      <c r="M26" s="35"/>
      <c r="N26" s="35"/>
      <c r="O26" s="277"/>
      <c r="P26" s="317"/>
      <c r="Q26" s="317"/>
      <c r="R26" s="317"/>
      <c r="S26" s="317"/>
      <c r="T26" s="278"/>
      <c r="U26" s="278"/>
      <c r="V26" s="278"/>
      <c r="W26" s="278"/>
      <c r="X26" s="278"/>
      <c r="Y26" s="278"/>
      <c r="Z26" s="581"/>
      <c r="AA26" s="36"/>
      <c r="AB26" s="36"/>
      <c r="AC26" s="35"/>
      <c r="AD26" s="37"/>
      <c r="AE26" s="506"/>
      <c r="AF26" s="507"/>
      <c r="AG26" s="430"/>
      <c r="AH26" s="433"/>
      <c r="AI26" s="555"/>
      <c r="AJ26" s="361"/>
      <c r="AK26" s="406"/>
      <c r="AL26" s="76"/>
      <c r="AM26" s="80"/>
      <c r="AN26" s="69"/>
      <c r="AO26" s="540"/>
      <c r="AP26" s="391"/>
      <c r="AR26" s="29"/>
      <c r="AS26" s="29"/>
      <c r="AT26" s="29"/>
    </row>
    <row r="27" spans="1:46" s="43" customFormat="1" ht="12" customHeight="1">
      <c r="A27" s="392"/>
      <c r="B27" s="402"/>
      <c r="C27" s="421"/>
      <c r="D27" s="421"/>
      <c r="E27" s="462"/>
      <c r="F27" s="395"/>
      <c r="G27" s="438"/>
      <c r="H27" s="439"/>
      <c r="I27" s="402"/>
      <c r="J27" s="421"/>
      <c r="K27" s="424"/>
      <c r="L27" s="40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3"/>
      <c r="AA27" s="413"/>
      <c r="AB27" s="41"/>
      <c r="AC27" s="41"/>
      <c r="AD27" s="42"/>
      <c r="AE27" s="508"/>
      <c r="AF27" s="509"/>
      <c r="AG27" s="431"/>
      <c r="AH27" s="434"/>
      <c r="AI27" s="556"/>
      <c r="AJ27" s="362"/>
      <c r="AK27" s="406"/>
      <c r="AL27" s="81"/>
      <c r="AM27" s="101"/>
      <c r="AN27" s="72"/>
      <c r="AO27" s="541"/>
      <c r="AP27" s="392"/>
      <c r="AR27" s="29"/>
      <c r="AS27" s="29"/>
      <c r="AT27" s="29"/>
    </row>
    <row r="28" spans="1:46" s="30" customFormat="1" ht="12" customHeight="1">
      <c r="A28" s="391">
        <v>4</v>
      </c>
      <c r="B28" s="401" t="s">
        <v>247</v>
      </c>
      <c r="C28" s="420"/>
      <c r="D28" s="420"/>
      <c r="E28" s="454"/>
      <c r="F28" s="394">
        <v>1</v>
      </c>
      <c r="G28" s="452" t="str">
        <f>$B$13</f>
        <v>MF1</v>
      </c>
      <c r="H28" s="453"/>
      <c r="I28" s="401" t="s">
        <v>10</v>
      </c>
      <c r="J28" s="420" t="s">
        <v>47</v>
      </c>
      <c r="K28" s="423">
        <v>12</v>
      </c>
      <c r="L28" s="34"/>
      <c r="M28" s="35"/>
      <c r="N28" s="35"/>
      <c r="O28" s="35"/>
      <c r="P28" s="35"/>
      <c r="Q28" s="35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5"/>
      <c r="AD28" s="37"/>
      <c r="AE28" s="506">
        <f>SUM(L28:AD32)</f>
        <v>12</v>
      </c>
      <c r="AF28" s="507"/>
      <c r="AG28" s="430">
        <v>2</v>
      </c>
      <c r="AH28" s="433">
        <f>AG28*F28</f>
        <v>2</v>
      </c>
      <c r="AI28" s="440"/>
      <c r="AJ28" s="360">
        <f>IF(AE28=0,0,ROUNDDOWN(K28/AE28,0))</f>
        <v>1</v>
      </c>
      <c r="AK28" s="406">
        <f>IF(AJ28=0,0,ROUNDUP((AH28-AI31)/AJ28,0))</f>
        <v>2</v>
      </c>
      <c r="AL28" s="82"/>
      <c r="AM28" s="100"/>
      <c r="AN28" s="71"/>
      <c r="AO28" s="540">
        <f>AE28*AH28</f>
        <v>24</v>
      </c>
      <c r="AP28" s="418">
        <f>IF(AO28=0,0,AO28*HLOOKUP(I28,$AR$1:$BG$3,3))</f>
        <v>59.28</v>
      </c>
      <c r="AR28" s="29"/>
      <c r="AS28" s="29"/>
      <c r="AT28" s="29"/>
    </row>
    <row r="29" spans="1:46" s="30" customFormat="1" ht="12" customHeight="1">
      <c r="A29" s="391"/>
      <c r="B29" s="401"/>
      <c r="C29" s="420"/>
      <c r="D29" s="420"/>
      <c r="E29" s="454"/>
      <c r="F29" s="394"/>
      <c r="G29" s="398"/>
      <c r="H29" s="399"/>
      <c r="I29" s="401"/>
      <c r="J29" s="420"/>
      <c r="K29" s="423"/>
      <c r="L29" s="34"/>
      <c r="M29" s="35"/>
      <c r="N29" s="35"/>
      <c r="O29" s="277"/>
      <c r="P29" s="544">
        <v>1.515</v>
      </c>
      <c r="Q29" s="545"/>
      <c r="R29" s="545"/>
      <c r="S29" s="545"/>
      <c r="T29" s="47"/>
      <c r="U29" s="472">
        <v>10.485</v>
      </c>
      <c r="V29" s="547"/>
      <c r="W29" s="547"/>
      <c r="X29" s="547"/>
      <c r="Y29" s="547"/>
      <c r="Z29" s="277"/>
      <c r="AA29" s="36"/>
      <c r="AB29" s="36"/>
      <c r="AC29" s="35"/>
      <c r="AD29" s="37"/>
      <c r="AE29" s="506"/>
      <c r="AF29" s="507"/>
      <c r="AG29" s="430"/>
      <c r="AH29" s="433"/>
      <c r="AI29" s="433"/>
      <c r="AJ29" s="361"/>
      <c r="AK29" s="406"/>
      <c r="AL29" s="76"/>
      <c r="AM29" s="103"/>
      <c r="AN29" s="190"/>
      <c r="AO29" s="540"/>
      <c r="AP29" s="391"/>
      <c r="AR29" s="29"/>
      <c r="AS29" s="29"/>
      <c r="AT29" s="29"/>
    </row>
    <row r="30" spans="1:46" s="30" customFormat="1" ht="12" customHeight="1">
      <c r="A30" s="391"/>
      <c r="B30" s="401"/>
      <c r="C30" s="420"/>
      <c r="D30" s="420"/>
      <c r="E30" s="454"/>
      <c r="F30" s="394"/>
      <c r="G30" s="398" t="s">
        <v>248</v>
      </c>
      <c r="H30" s="399"/>
      <c r="I30" s="401"/>
      <c r="J30" s="420"/>
      <c r="K30" s="423"/>
      <c r="L30" s="34"/>
      <c r="M30" s="35"/>
      <c r="N30" s="35"/>
      <c r="O30" s="277"/>
      <c r="P30" s="546"/>
      <c r="Q30" s="546"/>
      <c r="R30" s="546"/>
      <c r="S30" s="546"/>
      <c r="T30" s="311"/>
      <c r="U30" s="38"/>
      <c r="V30" s="38"/>
      <c r="W30" s="38"/>
      <c r="X30" s="38"/>
      <c r="Y30" s="254"/>
      <c r="Z30" s="451"/>
      <c r="AA30" s="36"/>
      <c r="AB30" s="36"/>
      <c r="AC30" s="35"/>
      <c r="AD30" s="37"/>
      <c r="AE30" s="506"/>
      <c r="AF30" s="507"/>
      <c r="AG30" s="430"/>
      <c r="AH30" s="433"/>
      <c r="AI30" s="433"/>
      <c r="AJ30" s="361"/>
      <c r="AK30" s="406"/>
      <c r="AL30" s="76"/>
      <c r="AM30" s="103"/>
      <c r="AN30" s="69"/>
      <c r="AO30" s="540"/>
      <c r="AP30" s="391"/>
      <c r="AR30" s="29"/>
      <c r="AS30" s="29"/>
      <c r="AT30" s="29"/>
    </row>
    <row r="31" spans="1:46" s="30" customFormat="1" ht="12" customHeight="1">
      <c r="A31" s="391"/>
      <c r="B31" s="401"/>
      <c r="C31" s="420"/>
      <c r="D31" s="420"/>
      <c r="E31" s="454"/>
      <c r="F31" s="394"/>
      <c r="G31" s="398"/>
      <c r="H31" s="399"/>
      <c r="I31" s="401"/>
      <c r="J31" s="420"/>
      <c r="K31" s="423"/>
      <c r="L31" s="34"/>
      <c r="M31" s="35"/>
      <c r="N31" s="35"/>
      <c r="O31" s="277"/>
      <c r="P31" s="317"/>
      <c r="Q31" s="317"/>
      <c r="R31" s="317"/>
      <c r="S31" s="317"/>
      <c r="T31" s="278"/>
      <c r="U31" s="278"/>
      <c r="V31" s="278"/>
      <c r="W31" s="278"/>
      <c r="X31" s="278"/>
      <c r="Y31" s="278"/>
      <c r="Z31" s="451"/>
      <c r="AA31" s="36"/>
      <c r="AB31" s="36"/>
      <c r="AC31" s="35"/>
      <c r="AD31" s="37"/>
      <c r="AE31" s="506"/>
      <c r="AF31" s="507"/>
      <c r="AG31" s="430"/>
      <c r="AH31" s="433"/>
      <c r="AI31" s="555"/>
      <c r="AJ31" s="361"/>
      <c r="AK31" s="406"/>
      <c r="AL31" s="76"/>
      <c r="AM31" s="80"/>
      <c r="AN31" s="69"/>
      <c r="AO31" s="540"/>
      <c r="AP31" s="391"/>
      <c r="AR31" s="29"/>
      <c r="AS31" s="29"/>
      <c r="AT31" s="29"/>
    </row>
    <row r="32" spans="1:46" s="43" customFormat="1" ht="12" customHeight="1">
      <c r="A32" s="392"/>
      <c r="B32" s="402"/>
      <c r="C32" s="421"/>
      <c r="D32" s="421"/>
      <c r="E32" s="462"/>
      <c r="F32" s="395"/>
      <c r="G32" s="438"/>
      <c r="H32" s="439"/>
      <c r="I32" s="402"/>
      <c r="J32" s="421"/>
      <c r="K32" s="424"/>
      <c r="L32" s="40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2"/>
      <c r="AE32" s="508"/>
      <c r="AF32" s="509"/>
      <c r="AG32" s="431"/>
      <c r="AH32" s="434"/>
      <c r="AI32" s="556"/>
      <c r="AJ32" s="362"/>
      <c r="AK32" s="406"/>
      <c r="AL32" s="81"/>
      <c r="AM32" s="101"/>
      <c r="AN32" s="72"/>
      <c r="AO32" s="541"/>
      <c r="AP32" s="392"/>
      <c r="AR32" s="29"/>
      <c r="AS32" s="29"/>
      <c r="AT32" s="29"/>
    </row>
    <row r="33" spans="1:46" s="30" customFormat="1" ht="12" customHeight="1">
      <c r="A33" s="391">
        <v>5</v>
      </c>
      <c r="B33" s="401"/>
      <c r="C33" s="420"/>
      <c r="D33" s="420"/>
      <c r="E33" s="454"/>
      <c r="F33" s="394">
        <v>1</v>
      </c>
      <c r="G33" s="452" t="str">
        <f>$B$13</f>
        <v>MF1</v>
      </c>
      <c r="H33" s="453"/>
      <c r="I33" s="401" t="s">
        <v>10</v>
      </c>
      <c r="J33" s="420" t="s">
        <v>47</v>
      </c>
      <c r="K33" s="423">
        <v>10</v>
      </c>
      <c r="L33" s="34"/>
      <c r="M33" s="35"/>
      <c r="N33" s="35"/>
      <c r="O33" s="35"/>
      <c r="P33" s="35"/>
      <c r="Q33" s="35"/>
      <c r="R33" s="36"/>
      <c r="S33" s="36"/>
      <c r="T33" s="562">
        <v>0.25</v>
      </c>
      <c r="U33" s="562"/>
      <c r="V33" s="36"/>
      <c r="W33" s="36"/>
      <c r="X33" s="36"/>
      <c r="Y33" s="36"/>
      <c r="Z33" s="36"/>
      <c r="AA33" s="36"/>
      <c r="AB33" s="36"/>
      <c r="AC33" s="35"/>
      <c r="AD33" s="37"/>
      <c r="AE33" s="506">
        <f>SUM(L33:AD37)</f>
        <v>1.0699999999999998</v>
      </c>
      <c r="AF33" s="507"/>
      <c r="AG33" s="577">
        <v>1696</v>
      </c>
      <c r="AH33" s="553">
        <f>AG33*F33</f>
        <v>1696</v>
      </c>
      <c r="AI33" s="333" t="s">
        <v>150</v>
      </c>
      <c r="AJ33" s="360">
        <f>IF(AE33=0,0,ROUNDDOWN(K33/AE33,0))</f>
        <v>9</v>
      </c>
      <c r="AK33" s="406">
        <f>IF(AJ33=0,0,ROUNDUP((AH33-AI37)/AJ33,0))</f>
        <v>167</v>
      </c>
      <c r="AL33" s="336"/>
      <c r="AM33" s="337"/>
      <c r="AN33" s="69"/>
      <c r="AO33" s="540">
        <f>AE33*AH33</f>
        <v>1814.7199999999998</v>
      </c>
      <c r="AP33" s="418">
        <f>IF(AO33=0,0,AO33*HLOOKUP(I33,$AR$1:$BG$3,3))</f>
        <v>4482.3584</v>
      </c>
      <c r="AR33" s="29"/>
      <c r="AS33" s="29"/>
      <c r="AT33" s="29"/>
    </row>
    <row r="34" spans="1:46" s="30" customFormat="1" ht="12" customHeight="1">
      <c r="A34" s="391"/>
      <c r="B34" s="401"/>
      <c r="C34" s="420"/>
      <c r="D34" s="420"/>
      <c r="E34" s="454"/>
      <c r="F34" s="394"/>
      <c r="G34" s="398"/>
      <c r="H34" s="399"/>
      <c r="I34" s="401"/>
      <c r="J34" s="420"/>
      <c r="K34" s="423"/>
      <c r="L34" s="34"/>
      <c r="M34" s="35"/>
      <c r="N34" s="35"/>
      <c r="O34" s="277"/>
      <c r="P34" s="316"/>
      <c r="Q34" s="263"/>
      <c r="R34" s="263"/>
      <c r="S34" s="579">
        <v>0.57</v>
      </c>
      <c r="T34" s="309"/>
      <c r="U34" s="32"/>
      <c r="V34" s="320"/>
      <c r="W34" s="320"/>
      <c r="X34" s="320"/>
      <c r="Y34" s="320"/>
      <c r="Z34" s="277"/>
      <c r="AA34" s="36"/>
      <c r="AB34" s="36"/>
      <c r="AC34" s="35"/>
      <c r="AD34" s="37"/>
      <c r="AE34" s="506"/>
      <c r="AF34" s="507"/>
      <c r="AG34" s="577"/>
      <c r="AH34" s="553"/>
      <c r="AI34" s="334" t="s">
        <v>174</v>
      </c>
      <c r="AJ34" s="361"/>
      <c r="AK34" s="406"/>
      <c r="AL34" s="338" t="s">
        <v>252</v>
      </c>
      <c r="AM34" s="103">
        <f>IF(AI33=0,0,(VLOOKUP(AI33,'SUM OF REMAIN BAR'!$D$11:$F$57,2,FALSE)-(AE33*ROUNDDOWN(VLOOKUP(AI33,'SUM OF REMAIN BAR'!$D$11:$F$57,2,FALSE)/AE33,0))))</f>
        <v>0.1500000000000008</v>
      </c>
      <c r="AN34" s="339">
        <f>VLOOKUP(AI33,'SUM OF REMAIN BAR'!$D$11:$F$57,3,FALSE)</f>
        <v>35</v>
      </c>
      <c r="AO34" s="540"/>
      <c r="AP34" s="391"/>
      <c r="AR34" s="29"/>
      <c r="AS34" s="29"/>
      <c r="AT34" s="29"/>
    </row>
    <row r="35" spans="1:46" s="30" customFormat="1" ht="12" customHeight="1">
      <c r="A35" s="391"/>
      <c r="B35" s="571" t="s">
        <v>249</v>
      </c>
      <c r="C35" s="572"/>
      <c r="D35" s="572"/>
      <c r="E35" s="573"/>
      <c r="F35" s="394"/>
      <c r="G35" s="398" t="s">
        <v>250</v>
      </c>
      <c r="H35" s="399"/>
      <c r="I35" s="401"/>
      <c r="J35" s="420"/>
      <c r="K35" s="423"/>
      <c r="L35" s="34"/>
      <c r="M35" s="35"/>
      <c r="N35" s="35"/>
      <c r="O35" s="277"/>
      <c r="P35" s="263"/>
      <c r="Q35" s="263"/>
      <c r="R35" s="263"/>
      <c r="S35" s="579"/>
      <c r="T35" s="269"/>
      <c r="U35" s="47"/>
      <c r="V35" s="47"/>
      <c r="W35" s="47"/>
      <c r="X35" s="47"/>
      <c r="Y35" s="36"/>
      <c r="Z35" s="274"/>
      <c r="AA35" s="36"/>
      <c r="AB35" s="36"/>
      <c r="AC35" s="35"/>
      <c r="AD35" s="37"/>
      <c r="AE35" s="506"/>
      <c r="AF35" s="507"/>
      <c r="AG35" s="577"/>
      <c r="AH35" s="553"/>
      <c r="AI35" s="334" t="s">
        <v>194</v>
      </c>
      <c r="AJ35" s="361"/>
      <c r="AK35" s="406"/>
      <c r="AL35" s="338" t="s">
        <v>253</v>
      </c>
      <c r="AM35" s="103">
        <f>IF(AI34=0,0,(VLOOKUP(AI34,'SUM OF REMAIN BAR'!$D$11:$F$57,2,FALSE)-(AE33*ROUNDDOWN(VLOOKUP(AI34,'SUM OF REMAIN BAR'!$D$11:$F$57,2,FALSE)/AE33,0))))</f>
        <v>0.48000000000000087</v>
      </c>
      <c r="AN35" s="339">
        <f>VLOOKUP(AI34,'SUM OF REMAIN BAR'!$D$11:$F$57,3,FALSE)</f>
        <v>64</v>
      </c>
      <c r="AO35" s="540"/>
      <c r="AP35" s="391"/>
      <c r="AR35" s="29"/>
      <c r="AS35" s="29"/>
      <c r="AT35" s="29"/>
    </row>
    <row r="36" spans="1:46" s="30" customFormat="1" ht="12" customHeight="1">
      <c r="A36" s="391"/>
      <c r="B36" s="571"/>
      <c r="C36" s="572"/>
      <c r="D36" s="572"/>
      <c r="E36" s="573"/>
      <c r="F36" s="394"/>
      <c r="G36" s="398"/>
      <c r="H36" s="399"/>
      <c r="I36" s="401"/>
      <c r="J36" s="420"/>
      <c r="K36" s="423"/>
      <c r="L36" s="34"/>
      <c r="M36" s="35"/>
      <c r="N36" s="35"/>
      <c r="O36" s="277"/>
      <c r="P36" s="278"/>
      <c r="Q36" s="278"/>
      <c r="R36" s="278"/>
      <c r="S36" s="579"/>
      <c r="T36" s="276"/>
      <c r="U36" s="275"/>
      <c r="V36" s="278"/>
      <c r="W36" s="278"/>
      <c r="X36" s="278"/>
      <c r="Y36" s="278"/>
      <c r="Z36" s="274"/>
      <c r="AA36" s="36"/>
      <c r="AB36" s="36"/>
      <c r="AC36" s="35"/>
      <c r="AD36" s="37"/>
      <c r="AE36" s="506"/>
      <c r="AF36" s="507"/>
      <c r="AG36" s="577"/>
      <c r="AH36" s="553"/>
      <c r="AI36" s="334" t="s">
        <v>201</v>
      </c>
      <c r="AJ36" s="361"/>
      <c r="AK36" s="406"/>
      <c r="AL36" s="338" t="s">
        <v>254</v>
      </c>
      <c r="AM36" s="103">
        <f>IF(AI35=0,0,(VLOOKUP(AI35,'SUM OF REMAIN BAR'!$D$11:$F$57,2,FALSE)-(AE33*ROUNDDOWN(VLOOKUP(AI35,'SUM OF REMAIN BAR'!$D$11:$F$57,2,FALSE)/AE33,0))))</f>
        <v>0.48000000000000087</v>
      </c>
      <c r="AN36" s="339">
        <f>VLOOKUP(AI35,'SUM OF REMAIN BAR'!$D$11:$F$57,3,FALSE)</f>
        <v>64</v>
      </c>
      <c r="AO36" s="540"/>
      <c r="AP36" s="391"/>
      <c r="AR36" s="29"/>
      <c r="AS36" s="29"/>
      <c r="AT36" s="29"/>
    </row>
    <row r="37" spans="1:46" s="43" customFormat="1" ht="12" customHeight="1">
      <c r="A37" s="392"/>
      <c r="B37" s="574"/>
      <c r="C37" s="575"/>
      <c r="D37" s="575"/>
      <c r="E37" s="576"/>
      <c r="F37" s="395"/>
      <c r="G37" s="438"/>
      <c r="H37" s="439"/>
      <c r="I37" s="402"/>
      <c r="J37" s="421"/>
      <c r="K37" s="424"/>
      <c r="L37" s="40"/>
      <c r="M37" s="41"/>
      <c r="N37" s="41"/>
      <c r="O37" s="41"/>
      <c r="P37" s="41"/>
      <c r="Q37" s="41"/>
      <c r="R37" s="41"/>
      <c r="S37" s="41"/>
      <c r="T37" s="567">
        <v>0.25</v>
      </c>
      <c r="U37" s="567"/>
      <c r="V37" s="41"/>
      <c r="W37" s="41"/>
      <c r="X37" s="41"/>
      <c r="Y37" s="41"/>
      <c r="Z37" s="41"/>
      <c r="AA37" s="41"/>
      <c r="AB37" s="41"/>
      <c r="AC37" s="41"/>
      <c r="AD37" s="42"/>
      <c r="AE37" s="508"/>
      <c r="AF37" s="509"/>
      <c r="AG37" s="578"/>
      <c r="AH37" s="557"/>
      <c r="AI37" s="335">
        <v>193</v>
      </c>
      <c r="AJ37" s="362"/>
      <c r="AK37" s="406"/>
      <c r="AL37" s="338" t="s">
        <v>255</v>
      </c>
      <c r="AM37" s="103">
        <f>IF(AI36=0,0,(VLOOKUP(AI36,'SUM OF REMAIN BAR'!$D$11:$F$57,2,FALSE)-(AE33*ROUNDDOWN(VLOOKUP(AI36,'SUM OF REMAIN BAR'!$D$11:$F$57,2,FALSE)/AE33,0))))</f>
        <v>0.1500000000000008</v>
      </c>
      <c r="AN37" s="339">
        <v>30</v>
      </c>
      <c r="AO37" s="541"/>
      <c r="AP37" s="392"/>
      <c r="AR37" s="29"/>
      <c r="AS37" s="29"/>
      <c r="AT37" s="29"/>
    </row>
    <row r="38" spans="1:46" s="30" customFormat="1" ht="12" customHeight="1">
      <c r="A38" s="391">
        <v>6</v>
      </c>
      <c r="B38" s="401"/>
      <c r="C38" s="420"/>
      <c r="D38" s="420"/>
      <c r="E38" s="454"/>
      <c r="F38" s="394"/>
      <c r="G38" s="452"/>
      <c r="H38" s="453"/>
      <c r="I38" s="401"/>
      <c r="J38" s="420"/>
      <c r="K38" s="423"/>
      <c r="L38" s="34"/>
      <c r="M38" s="35"/>
      <c r="N38" s="35"/>
      <c r="O38" s="35"/>
      <c r="P38" s="35"/>
      <c r="Q38" s="35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5"/>
      <c r="AD38" s="37"/>
      <c r="AE38" s="506"/>
      <c r="AF38" s="507"/>
      <c r="AG38" s="430"/>
      <c r="AH38" s="553"/>
      <c r="AI38" s="440"/>
      <c r="AJ38" s="360"/>
      <c r="AK38" s="406"/>
      <c r="AL38" s="237"/>
      <c r="AM38" s="100"/>
      <c r="AN38" s="71"/>
      <c r="AO38" s="540">
        <f>AE38*AH38</f>
        <v>0</v>
      </c>
      <c r="AP38" s="418">
        <f>IF(AO38=0,0,AO38*HLOOKUP(I38,$AR$1:$BG$3,3))</f>
        <v>0</v>
      </c>
      <c r="AR38" s="29"/>
      <c r="AS38" s="29"/>
      <c r="AT38" s="29"/>
    </row>
    <row r="39" spans="1:46" s="30" customFormat="1" ht="12" customHeight="1">
      <c r="A39" s="391"/>
      <c r="B39" s="401"/>
      <c r="C39" s="420"/>
      <c r="D39" s="420"/>
      <c r="E39" s="454"/>
      <c r="F39" s="394"/>
      <c r="G39" s="398"/>
      <c r="H39" s="399"/>
      <c r="I39" s="401"/>
      <c r="J39" s="420"/>
      <c r="K39" s="423"/>
      <c r="L39" s="34"/>
      <c r="M39" s="35"/>
      <c r="N39" s="35"/>
      <c r="O39" s="277"/>
      <c r="P39" s="544"/>
      <c r="Q39" s="566"/>
      <c r="R39" s="566"/>
      <c r="S39" s="566"/>
      <c r="T39" s="47"/>
      <c r="U39" s="420"/>
      <c r="V39" s="559"/>
      <c r="W39" s="559"/>
      <c r="X39" s="559"/>
      <c r="Y39" s="559"/>
      <c r="Z39" s="277"/>
      <c r="AA39" s="36"/>
      <c r="AB39" s="36"/>
      <c r="AC39" s="35"/>
      <c r="AD39" s="37"/>
      <c r="AE39" s="506"/>
      <c r="AF39" s="507"/>
      <c r="AG39" s="430"/>
      <c r="AH39" s="553"/>
      <c r="AI39" s="433"/>
      <c r="AJ39" s="361"/>
      <c r="AK39" s="406"/>
      <c r="AL39" s="238"/>
      <c r="AM39" s="80"/>
      <c r="AN39" s="69"/>
      <c r="AO39" s="540"/>
      <c r="AP39" s="391"/>
      <c r="AR39" s="29"/>
      <c r="AS39" s="29"/>
      <c r="AT39" s="29"/>
    </row>
    <row r="40" spans="1:46" s="30" customFormat="1" ht="12" customHeight="1">
      <c r="A40" s="391"/>
      <c r="B40" s="401"/>
      <c r="C40" s="420"/>
      <c r="D40" s="420"/>
      <c r="E40" s="454"/>
      <c r="F40" s="394"/>
      <c r="G40" s="398"/>
      <c r="H40" s="399"/>
      <c r="I40" s="401"/>
      <c r="J40" s="420"/>
      <c r="K40" s="423"/>
      <c r="L40" s="34"/>
      <c r="M40" s="35"/>
      <c r="N40" s="35"/>
      <c r="O40" s="277"/>
      <c r="P40" s="566"/>
      <c r="Q40" s="566"/>
      <c r="R40" s="566"/>
      <c r="S40" s="566"/>
      <c r="T40" s="253"/>
      <c r="U40" s="47"/>
      <c r="V40" s="47"/>
      <c r="W40" s="47"/>
      <c r="X40" s="47"/>
      <c r="Y40" s="36"/>
      <c r="Z40" s="451"/>
      <c r="AA40" s="36"/>
      <c r="AB40" s="36"/>
      <c r="AC40" s="35"/>
      <c r="AD40" s="37"/>
      <c r="AE40" s="506"/>
      <c r="AF40" s="507"/>
      <c r="AG40" s="430"/>
      <c r="AH40" s="553"/>
      <c r="AI40" s="433"/>
      <c r="AJ40" s="361"/>
      <c r="AK40" s="406"/>
      <c r="AL40" s="238"/>
      <c r="AM40" s="80"/>
      <c r="AN40" s="69"/>
      <c r="AO40" s="540"/>
      <c r="AP40" s="391"/>
      <c r="AR40" s="29"/>
      <c r="AS40" s="29"/>
      <c r="AT40" s="29"/>
    </row>
    <row r="41" spans="1:46" s="30" customFormat="1" ht="12" customHeight="1">
      <c r="A41" s="391"/>
      <c r="B41" s="401"/>
      <c r="C41" s="420"/>
      <c r="D41" s="420"/>
      <c r="E41" s="454"/>
      <c r="F41" s="394"/>
      <c r="G41" s="398"/>
      <c r="H41" s="399"/>
      <c r="I41" s="401"/>
      <c r="J41" s="420"/>
      <c r="K41" s="423"/>
      <c r="L41" s="34"/>
      <c r="M41" s="35"/>
      <c r="N41" s="35"/>
      <c r="O41" s="277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451"/>
      <c r="AA41" s="36"/>
      <c r="AB41" s="36"/>
      <c r="AC41" s="35"/>
      <c r="AD41" s="37"/>
      <c r="AE41" s="506"/>
      <c r="AF41" s="507"/>
      <c r="AG41" s="430"/>
      <c r="AH41" s="553"/>
      <c r="AI41" s="555"/>
      <c r="AJ41" s="361"/>
      <c r="AK41" s="406"/>
      <c r="AL41" s="238"/>
      <c r="AM41" s="80"/>
      <c r="AN41" s="69"/>
      <c r="AO41" s="540"/>
      <c r="AP41" s="391"/>
      <c r="AR41" s="29"/>
      <c r="AS41" s="29"/>
      <c r="AT41" s="29"/>
    </row>
    <row r="42" spans="1:46" s="43" customFormat="1" ht="12" customHeight="1">
      <c r="A42" s="392"/>
      <c r="B42" s="402"/>
      <c r="C42" s="421"/>
      <c r="D42" s="421"/>
      <c r="E42" s="462"/>
      <c r="F42" s="395"/>
      <c r="G42" s="438"/>
      <c r="H42" s="439"/>
      <c r="I42" s="402"/>
      <c r="J42" s="421"/>
      <c r="K42" s="424"/>
      <c r="L42" s="40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2"/>
      <c r="AE42" s="508"/>
      <c r="AF42" s="509"/>
      <c r="AG42" s="431"/>
      <c r="AH42" s="557"/>
      <c r="AI42" s="556"/>
      <c r="AJ42" s="362"/>
      <c r="AK42" s="406"/>
      <c r="AL42" s="239"/>
      <c r="AM42" s="101"/>
      <c r="AN42" s="72"/>
      <c r="AO42" s="541"/>
      <c r="AP42" s="392"/>
      <c r="AR42" s="29"/>
      <c r="AS42" s="29"/>
      <c r="AT42" s="29"/>
    </row>
    <row r="43" spans="1:46" s="30" customFormat="1" ht="12" customHeight="1">
      <c r="A43" s="391">
        <v>7</v>
      </c>
      <c r="B43" s="401"/>
      <c r="C43" s="420"/>
      <c r="D43" s="420"/>
      <c r="E43" s="454"/>
      <c r="F43" s="394"/>
      <c r="G43" s="452"/>
      <c r="H43" s="453"/>
      <c r="I43" s="401"/>
      <c r="J43" s="420"/>
      <c r="K43" s="423"/>
      <c r="L43" s="34"/>
      <c r="M43" s="35"/>
      <c r="N43" s="35"/>
      <c r="O43" s="35"/>
      <c r="P43" s="35"/>
      <c r="Q43" s="35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5"/>
      <c r="AD43" s="37"/>
      <c r="AE43" s="506"/>
      <c r="AF43" s="507"/>
      <c r="AG43" s="430"/>
      <c r="AH43" s="553"/>
      <c r="AI43" s="440"/>
      <c r="AJ43" s="360"/>
      <c r="AK43" s="406"/>
      <c r="AL43" s="82"/>
      <c r="AM43" s="100"/>
      <c r="AN43" s="71"/>
      <c r="AO43" s="540">
        <f>AE43*AH43</f>
        <v>0</v>
      </c>
      <c r="AP43" s="418">
        <f>IF(AO43=0,0,AO43*HLOOKUP(I43,$AR$1:$BG$3,3))</f>
        <v>0</v>
      </c>
      <c r="AR43" s="29"/>
      <c r="AS43" s="29"/>
      <c r="AT43" s="29"/>
    </row>
    <row r="44" spans="1:46" s="30" customFormat="1" ht="12" customHeight="1">
      <c r="A44" s="391"/>
      <c r="B44" s="401"/>
      <c r="C44" s="420"/>
      <c r="D44" s="420"/>
      <c r="E44" s="454"/>
      <c r="F44" s="394"/>
      <c r="G44" s="398"/>
      <c r="H44" s="399"/>
      <c r="I44" s="401"/>
      <c r="J44" s="420"/>
      <c r="K44" s="423"/>
      <c r="L44" s="34"/>
      <c r="M44" s="35"/>
      <c r="N44" s="35"/>
      <c r="O44" s="277"/>
      <c r="P44" s="544"/>
      <c r="Q44" s="558"/>
      <c r="R44" s="558"/>
      <c r="S44" s="558"/>
      <c r="T44" s="558"/>
      <c r="U44" s="558"/>
      <c r="V44" s="558"/>
      <c r="W44" s="558"/>
      <c r="X44" s="558"/>
      <c r="Y44" s="558"/>
      <c r="Z44" s="558"/>
      <c r="AA44" s="36"/>
      <c r="AB44" s="36"/>
      <c r="AC44" s="35"/>
      <c r="AD44" s="37"/>
      <c r="AE44" s="506"/>
      <c r="AF44" s="507"/>
      <c r="AG44" s="430"/>
      <c r="AH44" s="553"/>
      <c r="AI44" s="433"/>
      <c r="AJ44" s="361"/>
      <c r="AK44" s="406"/>
      <c r="AL44" s="238"/>
      <c r="AM44" s="80"/>
      <c r="AN44" s="69"/>
      <c r="AO44" s="540"/>
      <c r="AP44" s="391"/>
      <c r="AR44" s="29"/>
      <c r="AS44" s="29"/>
      <c r="AT44" s="29"/>
    </row>
    <row r="45" spans="1:46" s="30" customFormat="1" ht="12" customHeight="1">
      <c r="A45" s="391"/>
      <c r="B45" s="401"/>
      <c r="C45" s="420"/>
      <c r="D45" s="420"/>
      <c r="E45" s="454"/>
      <c r="F45" s="394"/>
      <c r="G45" s="398"/>
      <c r="H45" s="399"/>
      <c r="I45" s="401"/>
      <c r="J45" s="420"/>
      <c r="K45" s="423"/>
      <c r="L45" s="34"/>
      <c r="M45" s="35"/>
      <c r="N45" s="35"/>
      <c r="O45" s="488"/>
      <c r="P45" s="263"/>
      <c r="Q45" s="263"/>
      <c r="R45" s="263"/>
      <c r="S45" s="263"/>
      <c r="T45" s="253"/>
      <c r="U45" s="47"/>
      <c r="V45" s="47"/>
      <c r="W45" s="47"/>
      <c r="X45" s="47"/>
      <c r="Y45" s="36"/>
      <c r="Z45" s="274"/>
      <c r="AA45" s="36"/>
      <c r="AB45" s="36"/>
      <c r="AC45" s="35"/>
      <c r="AD45" s="37"/>
      <c r="AE45" s="506"/>
      <c r="AF45" s="507"/>
      <c r="AG45" s="430"/>
      <c r="AH45" s="553"/>
      <c r="AI45" s="433"/>
      <c r="AJ45" s="361"/>
      <c r="AK45" s="406"/>
      <c r="AL45" s="238"/>
      <c r="AM45" s="80"/>
      <c r="AN45" s="69"/>
      <c r="AO45" s="540"/>
      <c r="AP45" s="391"/>
      <c r="AR45" s="29"/>
      <c r="AS45" s="29"/>
      <c r="AT45" s="29"/>
    </row>
    <row r="46" spans="1:46" s="30" customFormat="1" ht="12" customHeight="1">
      <c r="A46" s="391"/>
      <c r="B46" s="401"/>
      <c r="C46" s="420"/>
      <c r="D46" s="420"/>
      <c r="E46" s="454"/>
      <c r="F46" s="394"/>
      <c r="G46" s="398"/>
      <c r="H46" s="399"/>
      <c r="I46" s="401"/>
      <c r="J46" s="420"/>
      <c r="K46" s="423"/>
      <c r="L46" s="34"/>
      <c r="M46" s="35"/>
      <c r="N46" s="35"/>
      <c r="O46" s="488"/>
      <c r="P46" s="544"/>
      <c r="Q46" s="582"/>
      <c r="R46" s="582"/>
      <c r="S46" s="582"/>
      <c r="T46" s="582"/>
      <c r="U46" s="582"/>
      <c r="V46" s="582"/>
      <c r="W46" s="582"/>
      <c r="X46" s="582"/>
      <c r="Y46" s="582"/>
      <c r="Z46" s="582"/>
      <c r="AA46" s="36"/>
      <c r="AB46" s="36"/>
      <c r="AC46" s="35"/>
      <c r="AD46" s="37"/>
      <c r="AE46" s="506"/>
      <c r="AF46" s="507"/>
      <c r="AG46" s="430"/>
      <c r="AH46" s="553"/>
      <c r="AI46" s="555"/>
      <c r="AJ46" s="361"/>
      <c r="AK46" s="406"/>
      <c r="AL46" s="238"/>
      <c r="AM46" s="80"/>
      <c r="AN46" s="69"/>
      <c r="AO46" s="540"/>
      <c r="AP46" s="391"/>
      <c r="AR46" s="29"/>
      <c r="AS46" s="29"/>
      <c r="AT46" s="29"/>
    </row>
    <row r="47" spans="1:46" s="43" customFormat="1" ht="12" customHeight="1">
      <c r="A47" s="392"/>
      <c r="B47" s="402"/>
      <c r="C47" s="421"/>
      <c r="D47" s="421"/>
      <c r="E47" s="462"/>
      <c r="F47" s="395"/>
      <c r="G47" s="438"/>
      <c r="H47" s="439"/>
      <c r="I47" s="402"/>
      <c r="J47" s="421"/>
      <c r="K47" s="424"/>
      <c r="L47" s="40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2"/>
      <c r="AE47" s="508"/>
      <c r="AF47" s="509"/>
      <c r="AG47" s="431"/>
      <c r="AH47" s="557"/>
      <c r="AI47" s="556"/>
      <c r="AJ47" s="362"/>
      <c r="AK47" s="406"/>
      <c r="AL47" s="239"/>
      <c r="AM47" s="101"/>
      <c r="AN47" s="72"/>
      <c r="AO47" s="541"/>
      <c r="AP47" s="392"/>
      <c r="AR47" s="29"/>
      <c r="AS47" s="29"/>
      <c r="AT47" s="29"/>
    </row>
    <row r="48" spans="1:46" s="30" customFormat="1" ht="12" customHeight="1">
      <c r="A48" s="464">
        <v>8</v>
      </c>
      <c r="B48" s="466"/>
      <c r="C48" s="467"/>
      <c r="D48" s="467"/>
      <c r="E48" s="468"/>
      <c r="F48" s="469"/>
      <c r="G48" s="452"/>
      <c r="H48" s="453"/>
      <c r="I48" s="466"/>
      <c r="J48" s="467"/>
      <c r="K48" s="476"/>
      <c r="L48" s="44"/>
      <c r="M48" s="45"/>
      <c r="N48" s="45"/>
      <c r="O48" s="45"/>
      <c r="P48" s="45"/>
      <c r="Q48" s="45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45"/>
      <c r="AD48" s="46"/>
      <c r="AE48" s="512"/>
      <c r="AF48" s="513"/>
      <c r="AG48" s="519"/>
      <c r="AH48" s="552"/>
      <c r="AI48" s="440"/>
      <c r="AJ48" s="360"/>
      <c r="AK48" s="406"/>
      <c r="AL48" s="82"/>
      <c r="AM48" s="100"/>
      <c r="AN48" s="71"/>
      <c r="AO48" s="550">
        <f>AE48*AH48</f>
        <v>0</v>
      </c>
      <c r="AP48" s="501">
        <f>IF(AO48=0,0,AO48*HLOOKUP(I48,$AR$1:$BG$3,3))</f>
        <v>0</v>
      </c>
      <c r="AR48" s="29"/>
      <c r="AS48" s="29"/>
      <c r="AT48" s="29"/>
    </row>
    <row r="49" spans="1:46" s="30" customFormat="1" ht="12" customHeight="1">
      <c r="A49" s="391"/>
      <c r="B49" s="401"/>
      <c r="C49" s="420"/>
      <c r="D49" s="420"/>
      <c r="E49" s="454"/>
      <c r="F49" s="394"/>
      <c r="G49" s="398"/>
      <c r="H49" s="399"/>
      <c r="I49" s="401"/>
      <c r="J49" s="420"/>
      <c r="K49" s="423"/>
      <c r="L49" s="34"/>
      <c r="M49" s="35"/>
      <c r="N49" s="35"/>
      <c r="O49" s="277"/>
      <c r="P49" s="544"/>
      <c r="Q49" s="566"/>
      <c r="R49" s="566"/>
      <c r="S49" s="566"/>
      <c r="T49" s="47"/>
      <c r="U49" s="420"/>
      <c r="V49" s="559"/>
      <c r="W49" s="559"/>
      <c r="X49" s="559"/>
      <c r="Y49" s="559"/>
      <c r="Z49" s="277"/>
      <c r="AA49" s="36"/>
      <c r="AB49" s="36"/>
      <c r="AC49" s="35"/>
      <c r="AD49" s="37"/>
      <c r="AE49" s="506"/>
      <c r="AF49" s="507"/>
      <c r="AG49" s="430"/>
      <c r="AH49" s="553"/>
      <c r="AI49" s="433"/>
      <c r="AJ49" s="361"/>
      <c r="AK49" s="406"/>
      <c r="AL49" s="238"/>
      <c r="AM49" s="80"/>
      <c r="AN49" s="69"/>
      <c r="AO49" s="540"/>
      <c r="AP49" s="391"/>
      <c r="AR49" s="29"/>
      <c r="AS49" s="29"/>
      <c r="AT49" s="29"/>
    </row>
    <row r="50" spans="1:46" s="30" customFormat="1" ht="12" customHeight="1">
      <c r="A50" s="391"/>
      <c r="B50" s="401"/>
      <c r="C50" s="420"/>
      <c r="D50" s="420"/>
      <c r="E50" s="454"/>
      <c r="F50" s="394"/>
      <c r="G50" s="398"/>
      <c r="H50" s="399"/>
      <c r="I50" s="401"/>
      <c r="J50" s="420"/>
      <c r="K50" s="423"/>
      <c r="L50" s="34"/>
      <c r="M50" s="35"/>
      <c r="N50" s="35"/>
      <c r="O50" s="277"/>
      <c r="P50" s="566"/>
      <c r="Q50" s="566"/>
      <c r="R50" s="566"/>
      <c r="S50" s="566"/>
      <c r="T50" s="253"/>
      <c r="U50" s="47"/>
      <c r="V50" s="47"/>
      <c r="W50" s="47"/>
      <c r="X50" s="47"/>
      <c r="Y50" s="36"/>
      <c r="Z50" s="451"/>
      <c r="AA50" s="36"/>
      <c r="AB50" s="36"/>
      <c r="AC50" s="35"/>
      <c r="AD50" s="37"/>
      <c r="AE50" s="506"/>
      <c r="AF50" s="507"/>
      <c r="AG50" s="430"/>
      <c r="AH50" s="553"/>
      <c r="AI50" s="433"/>
      <c r="AJ50" s="361"/>
      <c r="AK50" s="406"/>
      <c r="AL50" s="238"/>
      <c r="AM50" s="80"/>
      <c r="AN50" s="69"/>
      <c r="AO50" s="540"/>
      <c r="AP50" s="391"/>
      <c r="AR50" s="29"/>
      <c r="AS50" s="29"/>
      <c r="AT50" s="29"/>
    </row>
    <row r="51" spans="1:46" s="30" customFormat="1" ht="12" customHeight="1">
      <c r="A51" s="391"/>
      <c r="B51" s="401"/>
      <c r="C51" s="420"/>
      <c r="D51" s="420"/>
      <c r="E51" s="454"/>
      <c r="F51" s="394"/>
      <c r="G51" s="398"/>
      <c r="H51" s="399"/>
      <c r="I51" s="401"/>
      <c r="J51" s="420"/>
      <c r="K51" s="423"/>
      <c r="L51" s="34"/>
      <c r="M51" s="35"/>
      <c r="N51" s="35"/>
      <c r="O51" s="277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451"/>
      <c r="AA51" s="36"/>
      <c r="AB51" s="36"/>
      <c r="AC51" s="35"/>
      <c r="AD51" s="37"/>
      <c r="AE51" s="506"/>
      <c r="AF51" s="507"/>
      <c r="AG51" s="430"/>
      <c r="AH51" s="553"/>
      <c r="AI51" s="433"/>
      <c r="AJ51" s="361"/>
      <c r="AK51" s="406"/>
      <c r="AL51" s="238"/>
      <c r="AM51" s="80"/>
      <c r="AN51" s="69"/>
      <c r="AO51" s="540"/>
      <c r="AP51" s="391"/>
      <c r="AR51" s="29"/>
      <c r="AS51" s="29"/>
      <c r="AT51" s="29"/>
    </row>
    <row r="52" spans="1:46" s="43" customFormat="1" ht="12" customHeight="1">
      <c r="A52" s="465"/>
      <c r="B52" s="471"/>
      <c r="C52" s="472"/>
      <c r="D52" s="472"/>
      <c r="E52" s="473"/>
      <c r="F52" s="470"/>
      <c r="G52" s="474"/>
      <c r="H52" s="475"/>
      <c r="I52" s="471"/>
      <c r="J52" s="472"/>
      <c r="K52" s="477"/>
      <c r="L52" s="51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3"/>
      <c r="AE52" s="514"/>
      <c r="AF52" s="515"/>
      <c r="AG52" s="520"/>
      <c r="AH52" s="554"/>
      <c r="AI52" s="463"/>
      <c r="AJ52" s="529"/>
      <c r="AK52" s="518"/>
      <c r="AL52" s="241"/>
      <c r="AM52" s="102"/>
      <c r="AN52" s="70"/>
      <c r="AO52" s="551"/>
      <c r="AP52" s="465"/>
      <c r="AR52" s="29"/>
      <c r="AS52" s="29"/>
      <c r="AT52" s="29"/>
    </row>
    <row r="53" spans="1:42" s="43" customFormat="1" ht="15.75" customHeight="1">
      <c r="A53" s="54"/>
      <c r="B53" s="55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E53" s="56"/>
      <c r="AF53" s="56"/>
      <c r="AG53" s="25"/>
      <c r="AH53" s="25"/>
      <c r="AI53" s="25"/>
      <c r="AJ53" s="25"/>
      <c r="AK53" s="57"/>
      <c r="AL53" s="57"/>
      <c r="AM53" s="25"/>
      <c r="AN53" s="25"/>
      <c r="AO53" s="27" t="s">
        <v>48</v>
      </c>
      <c r="AP53" s="242">
        <f>SUM(AP13:AP52)</f>
        <v>4717.3789</v>
      </c>
    </row>
    <row r="54" spans="1:51" s="43" customFormat="1" ht="15.75" customHeight="1">
      <c r="A54" s="54"/>
      <c r="B54" s="55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E54" s="56"/>
      <c r="AF54" s="56"/>
      <c r="AG54" s="25"/>
      <c r="AH54" s="25"/>
      <c r="AI54" s="25"/>
      <c r="AJ54" s="25"/>
      <c r="AK54" s="57"/>
      <c r="AL54" s="57"/>
      <c r="AM54" s="25"/>
      <c r="AN54" s="25"/>
      <c r="AO54" s="25"/>
      <c r="AP54" s="25"/>
      <c r="AR54" s="43" t="s">
        <v>45</v>
      </c>
      <c r="AS54" s="43" t="s">
        <v>23</v>
      </c>
      <c r="AU54" s="43" t="s">
        <v>45</v>
      </c>
      <c r="AV54" s="43" t="s">
        <v>23</v>
      </c>
      <c r="AX54" s="43" t="s">
        <v>45</v>
      </c>
      <c r="AY54" s="43" t="s">
        <v>23</v>
      </c>
    </row>
    <row r="55" spans="2:51" ht="16.5" customHeight="1">
      <c r="B55" s="59" t="s">
        <v>49</v>
      </c>
      <c r="C55" s="4" t="s">
        <v>50</v>
      </c>
      <c r="D55" s="243">
        <f>DSUM($AR$12:$AT$20,$AT$12,AR54:AS55)</f>
        <v>0</v>
      </c>
      <c r="E55" s="61" t="s">
        <v>51</v>
      </c>
      <c r="F55" s="59" t="s">
        <v>52</v>
      </c>
      <c r="G55" s="62" t="s">
        <v>50</v>
      </c>
      <c r="H55" s="244">
        <f>DSUM($AR$12:$AT$20,$AT$12,AR56:AS57)</f>
        <v>0</v>
      </c>
      <c r="I55" s="61" t="s">
        <v>51</v>
      </c>
      <c r="J55" s="17"/>
      <c r="K55" s="350" t="s">
        <v>268</v>
      </c>
      <c r="L55" s="350"/>
      <c r="M55" s="350" t="s">
        <v>269</v>
      </c>
      <c r="N55" s="350"/>
      <c r="O55" s="350"/>
      <c r="P55" s="350"/>
      <c r="Q55" s="350"/>
      <c r="R55" s="350"/>
      <c r="S55" s="350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  <c r="AG55" s="350"/>
      <c r="AH55" s="350"/>
      <c r="AI55" s="350" t="s">
        <v>270</v>
      </c>
      <c r="AJ55" s="350"/>
      <c r="AK55" s="350"/>
      <c r="AL55" s="350" t="s">
        <v>121</v>
      </c>
      <c r="AM55" s="350"/>
      <c r="AN55" s="59" t="s">
        <v>53</v>
      </c>
      <c r="AO55" s="245">
        <f>(D55*10)*BF3</f>
        <v>0</v>
      </c>
      <c r="AP55" s="4" t="s">
        <v>54</v>
      </c>
      <c r="AR55" s="4" t="str">
        <f>"=RB 6"</f>
        <v>=RB 6</v>
      </c>
      <c r="AS55" s="4" t="str">
        <f>"=10"</f>
        <v>=10</v>
      </c>
      <c r="AU55" s="4" t="str">
        <f>"=DB 10"</f>
        <v>=DB 10</v>
      </c>
      <c r="AV55" s="4" t="str">
        <f aca="true" t="shared" si="0" ref="AV55:AV67">"=10"</f>
        <v>=10</v>
      </c>
      <c r="AX55" s="4" t="str">
        <f>"=DB 10"</f>
        <v>=DB 10</v>
      </c>
      <c r="AY55" s="4" t="str">
        <f>"=12"</f>
        <v>=12</v>
      </c>
    </row>
    <row r="56" spans="2:51" ht="16.5" customHeight="1">
      <c r="B56" s="59" t="s">
        <v>55</v>
      </c>
      <c r="C56" s="4" t="s">
        <v>50</v>
      </c>
      <c r="D56" s="243">
        <f>DSUM($AR$12:$AT$20,$AT$12,AR58:AS59)</f>
        <v>0</v>
      </c>
      <c r="E56" s="61" t="s">
        <v>51</v>
      </c>
      <c r="F56" s="59" t="s">
        <v>56</v>
      </c>
      <c r="G56" s="62" t="s">
        <v>50</v>
      </c>
      <c r="H56" s="244">
        <f>DSUM($AR$12:$AT$20,$AT$12,AR60:AS61)</f>
        <v>0</v>
      </c>
      <c r="I56" s="61" t="s">
        <v>51</v>
      </c>
      <c r="J56" s="17"/>
      <c r="K56" s="350"/>
      <c r="L56" s="350"/>
      <c r="M56" s="350"/>
      <c r="N56" s="350"/>
      <c r="O56" s="350"/>
      <c r="P56" s="350"/>
      <c r="Q56" s="350"/>
      <c r="R56" s="350"/>
      <c r="S56" s="350"/>
      <c r="T56" s="350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G56" s="350"/>
      <c r="AH56" s="350"/>
      <c r="AI56" s="350"/>
      <c r="AJ56" s="350"/>
      <c r="AK56" s="350"/>
      <c r="AL56" s="350"/>
      <c r="AM56" s="350"/>
      <c r="AN56" s="59" t="s">
        <v>57</v>
      </c>
      <c r="AO56" s="246">
        <f>(H55*10)*BE3</f>
        <v>0</v>
      </c>
      <c r="AP56" s="4" t="s">
        <v>54</v>
      </c>
      <c r="AR56" s="43" t="s">
        <v>45</v>
      </c>
      <c r="AS56" s="43" t="s">
        <v>23</v>
      </c>
      <c r="AU56" s="43" t="s">
        <v>45</v>
      </c>
      <c r="AV56" s="43" t="s">
        <v>23</v>
      </c>
      <c r="AX56" s="43" t="s">
        <v>45</v>
      </c>
      <c r="AY56" s="43" t="s">
        <v>23</v>
      </c>
    </row>
    <row r="57" spans="2:51" ht="16.5" customHeight="1">
      <c r="B57" s="59" t="s">
        <v>58</v>
      </c>
      <c r="C57" s="4" t="s">
        <v>50</v>
      </c>
      <c r="D57" s="243">
        <f>DSUM($AR$12:$AT$20,$AT$12,AR62:AS63)</f>
        <v>0</v>
      </c>
      <c r="E57" s="61" t="s">
        <v>51</v>
      </c>
      <c r="F57" s="59" t="s">
        <v>59</v>
      </c>
      <c r="G57" s="62" t="s">
        <v>50</v>
      </c>
      <c r="H57" s="244">
        <f>DSUM($AR$12:$AT$20,$AT$12,AR64:AS65)</f>
        <v>0</v>
      </c>
      <c r="I57" s="61" t="s">
        <v>51</v>
      </c>
      <c r="J57" s="17"/>
      <c r="K57" s="351"/>
      <c r="L57" s="351"/>
      <c r="M57" s="351"/>
      <c r="N57" s="351"/>
      <c r="O57" s="351"/>
      <c r="P57" s="351"/>
      <c r="Q57" s="351"/>
      <c r="R57" s="351"/>
      <c r="S57" s="351"/>
      <c r="T57" s="351"/>
      <c r="U57" s="351"/>
      <c r="V57" s="351"/>
      <c r="W57" s="351"/>
      <c r="X57" s="351"/>
      <c r="Y57" s="351"/>
      <c r="Z57" s="351"/>
      <c r="AA57" s="351"/>
      <c r="AB57" s="351"/>
      <c r="AC57" s="351"/>
      <c r="AD57" s="351"/>
      <c r="AE57" s="351"/>
      <c r="AF57" s="351"/>
      <c r="AG57" s="351"/>
      <c r="AH57" s="351"/>
      <c r="AI57" s="351"/>
      <c r="AJ57" s="351"/>
      <c r="AK57" s="351"/>
      <c r="AL57" s="351"/>
      <c r="AM57" s="351"/>
      <c r="AN57" s="59" t="s">
        <v>60</v>
      </c>
      <c r="AO57" s="247">
        <f>(D56*10)*BD3</f>
        <v>0</v>
      </c>
      <c r="AP57" s="4" t="s">
        <v>54</v>
      </c>
      <c r="AR57" s="4" t="str">
        <f>"=RB 9"</f>
        <v>=RB 9</v>
      </c>
      <c r="AS57" s="4" t="str">
        <f aca="true" t="shared" si="1" ref="AS57:AS69">"=10"</f>
        <v>=10</v>
      </c>
      <c r="AU57" s="4" t="str">
        <f>"=DB 12"</f>
        <v>=DB 12</v>
      </c>
      <c r="AV57" s="4" t="str">
        <f t="shared" si="0"/>
        <v>=10</v>
      </c>
      <c r="AX57" s="4" t="str">
        <f>"=DB 12"</f>
        <v>=DB 12</v>
      </c>
      <c r="AY57" s="4" t="str">
        <f>"=12"</f>
        <v>=12</v>
      </c>
    </row>
    <row r="58" spans="2:51" ht="16.5" customHeight="1">
      <c r="B58" s="59" t="s">
        <v>61</v>
      </c>
      <c r="C58" s="4" t="s">
        <v>50</v>
      </c>
      <c r="D58" s="243">
        <f>DSUM($AR$12:$AT$20,$AT$12,AR66:AS67)</f>
        <v>0</v>
      </c>
      <c r="E58" s="61" t="s">
        <v>51</v>
      </c>
      <c r="F58" s="59" t="s">
        <v>62</v>
      </c>
      <c r="G58" s="62" t="s">
        <v>50</v>
      </c>
      <c r="H58" s="244">
        <f>DSUM($AR$12:$AT$20,$AT$12,AR68:AS69)</f>
        <v>0</v>
      </c>
      <c r="I58" s="61" t="s">
        <v>51</v>
      </c>
      <c r="J58" s="17"/>
      <c r="K58" s="345"/>
      <c r="L58" s="345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9"/>
      <c r="Z58" s="349"/>
      <c r="AA58" s="349"/>
      <c r="AB58" s="349"/>
      <c r="AC58" s="349"/>
      <c r="AD58" s="349"/>
      <c r="AE58" s="349"/>
      <c r="AF58" s="349"/>
      <c r="AG58" s="349"/>
      <c r="AH58" s="349"/>
      <c r="AI58" s="345"/>
      <c r="AJ58" s="345"/>
      <c r="AK58" s="345"/>
      <c r="AL58" s="345"/>
      <c r="AM58" s="345"/>
      <c r="AN58" s="59" t="s">
        <v>63</v>
      </c>
      <c r="AO58" s="247">
        <f>(H56*10)*BC3</f>
        <v>0</v>
      </c>
      <c r="AP58" s="4" t="s">
        <v>54</v>
      </c>
      <c r="AR58" s="43" t="s">
        <v>45</v>
      </c>
      <c r="AS58" s="43" t="s">
        <v>23</v>
      </c>
      <c r="AU58" s="43" t="s">
        <v>45</v>
      </c>
      <c r="AV58" s="43" t="s">
        <v>23</v>
      </c>
      <c r="AX58" s="43" t="s">
        <v>45</v>
      </c>
      <c r="AY58" s="43" t="s">
        <v>23</v>
      </c>
    </row>
    <row r="59" spans="2:51" ht="16.5" customHeight="1">
      <c r="B59" s="59" t="s">
        <v>64</v>
      </c>
      <c r="C59" s="4" t="s">
        <v>50</v>
      </c>
      <c r="D59" s="243">
        <f>DSUM($AR$12:$AT$20,$AT$12,AU54:AV55)</f>
        <v>0</v>
      </c>
      <c r="E59" s="61" t="s">
        <v>51</v>
      </c>
      <c r="F59" s="59" t="s">
        <v>65</v>
      </c>
      <c r="G59" s="62" t="s">
        <v>50</v>
      </c>
      <c r="H59" s="244">
        <f>DSUM($AR$12:$AT$20,$AT$12,AX54:AY55)</f>
        <v>0</v>
      </c>
      <c r="I59" s="61" t="s">
        <v>51</v>
      </c>
      <c r="J59" s="17"/>
      <c r="K59" s="345"/>
      <c r="L59" s="345"/>
      <c r="M59" s="345"/>
      <c r="N59" s="345"/>
      <c r="O59" s="345"/>
      <c r="P59" s="345"/>
      <c r="Q59" s="345"/>
      <c r="R59" s="345"/>
      <c r="S59" s="345"/>
      <c r="T59" s="345"/>
      <c r="U59" s="345"/>
      <c r="V59" s="345"/>
      <c r="W59" s="345"/>
      <c r="X59" s="345"/>
      <c r="Y59" s="345"/>
      <c r="Z59" s="345"/>
      <c r="AA59" s="345"/>
      <c r="AB59" s="345"/>
      <c r="AC59" s="345"/>
      <c r="AD59" s="345"/>
      <c r="AE59" s="345"/>
      <c r="AF59" s="345"/>
      <c r="AG59" s="345"/>
      <c r="AH59" s="345"/>
      <c r="AI59" s="345"/>
      <c r="AJ59" s="345"/>
      <c r="AK59" s="345"/>
      <c r="AL59" s="345"/>
      <c r="AM59" s="345"/>
      <c r="AN59" s="59" t="s">
        <v>66</v>
      </c>
      <c r="AO59" s="247">
        <f>(D57*10)*BB3</f>
        <v>0</v>
      </c>
      <c r="AP59" s="4" t="s">
        <v>54</v>
      </c>
      <c r="AR59" s="4" t="str">
        <f>"=RB 10"</f>
        <v>=RB 10</v>
      </c>
      <c r="AS59" s="4" t="str">
        <f t="shared" si="1"/>
        <v>=10</v>
      </c>
      <c r="AU59" s="4" t="str">
        <f>"=DB 16"</f>
        <v>=DB 16</v>
      </c>
      <c r="AV59" s="4" t="str">
        <f t="shared" si="0"/>
        <v>=10</v>
      </c>
      <c r="AX59" s="4" t="str">
        <f>"=DB 16"</f>
        <v>=DB 16</v>
      </c>
      <c r="AY59" s="4" t="str">
        <f>"=12"</f>
        <v>=12</v>
      </c>
    </row>
    <row r="60" spans="2:51" ht="16.5" customHeight="1">
      <c r="B60" s="59" t="s">
        <v>67</v>
      </c>
      <c r="C60" s="4" t="s">
        <v>50</v>
      </c>
      <c r="D60" s="243">
        <f>DSUM($AR$12:$AT$20,$AT$12,AU56:AV57)</f>
        <v>0</v>
      </c>
      <c r="E60" s="61" t="s">
        <v>51</v>
      </c>
      <c r="F60" s="59" t="s">
        <v>68</v>
      </c>
      <c r="G60" s="62" t="s">
        <v>50</v>
      </c>
      <c r="H60" s="244">
        <f>DSUM($AR$12:$AT$20,$AT$12,AX56:AY57)</f>
        <v>0</v>
      </c>
      <c r="I60" s="61" t="s">
        <v>51</v>
      </c>
      <c r="J60" s="17"/>
      <c r="K60" s="345"/>
      <c r="L60" s="345"/>
      <c r="M60" s="345"/>
      <c r="N60" s="345"/>
      <c r="O60" s="345"/>
      <c r="P60" s="345"/>
      <c r="Q60" s="345"/>
      <c r="R60" s="345"/>
      <c r="S60" s="345"/>
      <c r="T60" s="345"/>
      <c r="U60" s="345"/>
      <c r="V60" s="345"/>
      <c r="W60" s="345"/>
      <c r="X60" s="345"/>
      <c r="Y60" s="345"/>
      <c r="Z60" s="345"/>
      <c r="AA60" s="345"/>
      <c r="AB60" s="345"/>
      <c r="AC60" s="345"/>
      <c r="AD60" s="345"/>
      <c r="AE60" s="345"/>
      <c r="AF60" s="345"/>
      <c r="AG60" s="345"/>
      <c r="AH60" s="345"/>
      <c r="AI60" s="345"/>
      <c r="AJ60" s="345"/>
      <c r="AK60" s="345"/>
      <c r="AL60" s="345"/>
      <c r="AM60" s="345"/>
      <c r="AN60" s="59" t="s">
        <v>69</v>
      </c>
      <c r="AO60" s="247">
        <f>(H57*10)*BA3</f>
        <v>0</v>
      </c>
      <c r="AP60" s="4" t="s">
        <v>54</v>
      </c>
      <c r="AR60" s="43" t="s">
        <v>45</v>
      </c>
      <c r="AS60" s="43" t="s">
        <v>23</v>
      </c>
      <c r="AU60" s="43" t="s">
        <v>45</v>
      </c>
      <c r="AV60" s="43" t="s">
        <v>23</v>
      </c>
      <c r="AX60" s="43" t="s">
        <v>45</v>
      </c>
      <c r="AY60" s="43" t="s">
        <v>23</v>
      </c>
    </row>
    <row r="61" spans="2:51" ht="16.5" customHeight="1">
      <c r="B61" s="59" t="s">
        <v>70</v>
      </c>
      <c r="C61" s="4" t="s">
        <v>50</v>
      </c>
      <c r="D61" s="243">
        <f>DSUM($AR$12:$AT$20,$AT$12,AU58:AV59)</f>
        <v>0</v>
      </c>
      <c r="E61" s="61" t="s">
        <v>51</v>
      </c>
      <c r="F61" s="59" t="s">
        <v>71</v>
      </c>
      <c r="G61" s="62" t="s">
        <v>50</v>
      </c>
      <c r="H61" s="244">
        <f>DSUM($AR$12:$AT$20,$AT$12,AX58:AY59)</f>
        <v>0</v>
      </c>
      <c r="I61" s="61" t="s">
        <v>51</v>
      </c>
      <c r="J61" s="17"/>
      <c r="K61" s="345"/>
      <c r="L61" s="345"/>
      <c r="M61" s="345"/>
      <c r="N61" s="345"/>
      <c r="O61" s="345"/>
      <c r="P61" s="345"/>
      <c r="Q61" s="345"/>
      <c r="R61" s="345"/>
      <c r="S61" s="345"/>
      <c r="T61" s="345"/>
      <c r="U61" s="345"/>
      <c r="V61" s="345"/>
      <c r="W61" s="345"/>
      <c r="X61" s="345"/>
      <c r="Y61" s="345"/>
      <c r="Z61" s="345"/>
      <c r="AA61" s="345"/>
      <c r="AB61" s="345"/>
      <c r="AC61" s="345"/>
      <c r="AD61" s="345"/>
      <c r="AE61" s="345"/>
      <c r="AF61" s="345"/>
      <c r="AG61" s="345"/>
      <c r="AH61" s="345"/>
      <c r="AI61" s="345"/>
      <c r="AJ61" s="345"/>
      <c r="AK61" s="345"/>
      <c r="AL61" s="345"/>
      <c r="AM61" s="345"/>
      <c r="AN61" s="59" t="s">
        <v>72</v>
      </c>
      <c r="AO61" s="247">
        <f>(D58*10)*AZ3</f>
        <v>0</v>
      </c>
      <c r="AP61" s="4" t="s">
        <v>54</v>
      </c>
      <c r="AR61" s="4" t="str">
        <f>"=RB 12"</f>
        <v>=RB 12</v>
      </c>
      <c r="AS61" s="4" t="str">
        <f t="shared" si="1"/>
        <v>=10</v>
      </c>
      <c r="AU61" s="4" t="str">
        <f>"=DB 20"</f>
        <v>=DB 20</v>
      </c>
      <c r="AV61" s="4" t="str">
        <f t="shared" si="0"/>
        <v>=10</v>
      </c>
      <c r="AX61" s="4" t="str">
        <f>"=DB 20"</f>
        <v>=DB 20</v>
      </c>
      <c r="AY61" s="4" t="str">
        <f>"=12"</f>
        <v>=12</v>
      </c>
    </row>
    <row r="62" spans="2:51" ht="16.5" customHeight="1">
      <c r="B62" s="59" t="s">
        <v>73</v>
      </c>
      <c r="C62" s="4" t="s">
        <v>50</v>
      </c>
      <c r="D62" s="243">
        <f>DSUM($AR$12:$AT$20,$AT$12,AU60:AV61)</f>
        <v>167</v>
      </c>
      <c r="E62" s="61" t="s">
        <v>51</v>
      </c>
      <c r="F62" s="59" t="s">
        <v>74</v>
      </c>
      <c r="G62" s="62" t="s">
        <v>50</v>
      </c>
      <c r="H62" s="244">
        <f>DSUM($AR$12:$AT$20,$AT$12,AX60:AY61)</f>
        <v>8</v>
      </c>
      <c r="I62" s="61" t="s">
        <v>51</v>
      </c>
      <c r="J62" s="17"/>
      <c r="K62" s="345"/>
      <c r="L62" s="345"/>
      <c r="M62" s="345"/>
      <c r="N62" s="345"/>
      <c r="O62" s="345"/>
      <c r="P62" s="345"/>
      <c r="Q62" s="345"/>
      <c r="R62" s="345"/>
      <c r="S62" s="345"/>
      <c r="T62" s="345"/>
      <c r="U62" s="345"/>
      <c r="V62" s="345"/>
      <c r="W62" s="345"/>
      <c r="X62" s="345"/>
      <c r="Y62" s="345"/>
      <c r="Z62" s="345"/>
      <c r="AA62" s="345"/>
      <c r="AB62" s="345"/>
      <c r="AC62" s="345"/>
      <c r="AD62" s="345"/>
      <c r="AE62" s="345"/>
      <c r="AF62" s="345"/>
      <c r="AG62" s="345"/>
      <c r="AH62" s="345"/>
      <c r="AI62" s="345"/>
      <c r="AJ62" s="345"/>
      <c r="AK62" s="345"/>
      <c r="AL62" s="345"/>
      <c r="AM62" s="345"/>
      <c r="AN62" s="59" t="s">
        <v>75</v>
      </c>
      <c r="AO62" s="247">
        <f>(H58*10)*AY3</f>
        <v>0</v>
      </c>
      <c r="AP62" s="4" t="s">
        <v>54</v>
      </c>
      <c r="AR62" s="43" t="s">
        <v>45</v>
      </c>
      <c r="AS62" s="43" t="s">
        <v>23</v>
      </c>
      <c r="AU62" s="43" t="s">
        <v>45</v>
      </c>
      <c r="AV62" s="43" t="s">
        <v>23</v>
      </c>
      <c r="AX62" s="43" t="s">
        <v>45</v>
      </c>
      <c r="AY62" s="43" t="s">
        <v>23</v>
      </c>
    </row>
    <row r="63" spans="2:51" ht="16.5" customHeight="1">
      <c r="B63" s="59" t="s">
        <v>76</v>
      </c>
      <c r="C63" s="4" t="s">
        <v>50</v>
      </c>
      <c r="D63" s="243">
        <f>DSUM($AR$12:$AT$20,$AT$12,AU62:AV63)</f>
        <v>0</v>
      </c>
      <c r="E63" s="61" t="s">
        <v>51</v>
      </c>
      <c r="F63" s="59" t="s">
        <v>77</v>
      </c>
      <c r="G63" s="62" t="s">
        <v>50</v>
      </c>
      <c r="H63" s="244">
        <f>DSUM($AR$12:$AT$20,$AT$12,AX62:AY63)</f>
        <v>0</v>
      </c>
      <c r="I63" s="61" t="s">
        <v>51</v>
      </c>
      <c r="J63" s="17"/>
      <c r="K63" s="345"/>
      <c r="L63" s="345"/>
      <c r="M63" s="345"/>
      <c r="N63" s="345"/>
      <c r="O63" s="345"/>
      <c r="P63" s="345"/>
      <c r="Q63" s="345"/>
      <c r="R63" s="345"/>
      <c r="S63" s="345"/>
      <c r="T63" s="345"/>
      <c r="U63" s="345"/>
      <c r="V63" s="345"/>
      <c r="W63" s="345"/>
      <c r="X63" s="345"/>
      <c r="Y63" s="345"/>
      <c r="Z63" s="345"/>
      <c r="AA63" s="345"/>
      <c r="AB63" s="345"/>
      <c r="AC63" s="345"/>
      <c r="AD63" s="345"/>
      <c r="AE63" s="345"/>
      <c r="AF63" s="345"/>
      <c r="AG63" s="345"/>
      <c r="AH63" s="345"/>
      <c r="AI63" s="345"/>
      <c r="AJ63" s="345"/>
      <c r="AK63" s="345"/>
      <c r="AL63" s="345"/>
      <c r="AM63" s="345"/>
      <c r="AN63" s="59" t="s">
        <v>78</v>
      </c>
      <c r="AO63" s="247">
        <f>((D59*10)+(H59*12))*AR3</f>
        <v>0</v>
      </c>
      <c r="AP63" s="4" t="s">
        <v>54</v>
      </c>
      <c r="AR63" s="4" t="str">
        <f>"=RB 15"</f>
        <v>=RB 15</v>
      </c>
      <c r="AS63" s="4" t="str">
        <f t="shared" si="1"/>
        <v>=10</v>
      </c>
      <c r="AU63" s="4" t="str">
        <f>"=DB 25"</f>
        <v>=DB 25</v>
      </c>
      <c r="AV63" s="4" t="str">
        <f t="shared" si="0"/>
        <v>=10</v>
      </c>
      <c r="AX63" s="4" t="str">
        <f>"=DB 25"</f>
        <v>=DB 25</v>
      </c>
      <c r="AY63" s="4" t="str">
        <f>"=12"</f>
        <v>=12</v>
      </c>
    </row>
    <row r="64" spans="2:51" ht="16.5" customHeight="1">
      <c r="B64" s="59" t="s">
        <v>79</v>
      </c>
      <c r="C64" s="4" t="s">
        <v>50</v>
      </c>
      <c r="D64" s="243">
        <f>DSUM($AR$12:$AT$20,$AT$12,AU64:AV65)</f>
        <v>0</v>
      </c>
      <c r="E64" s="61" t="s">
        <v>51</v>
      </c>
      <c r="F64" s="59" t="s">
        <v>80</v>
      </c>
      <c r="G64" s="62" t="s">
        <v>50</v>
      </c>
      <c r="H64" s="244">
        <f>DSUM($AR$12:$AT$20,$AT$12,AX64:AY65)</f>
        <v>0</v>
      </c>
      <c r="I64" s="61" t="s">
        <v>51</v>
      </c>
      <c r="J64" s="17"/>
      <c r="K64" s="345"/>
      <c r="L64" s="345"/>
      <c r="M64" s="345"/>
      <c r="N64" s="345"/>
      <c r="O64" s="345"/>
      <c r="P64" s="345"/>
      <c r="Q64" s="345"/>
      <c r="R64" s="345"/>
      <c r="S64" s="345"/>
      <c r="T64" s="345"/>
      <c r="U64" s="345"/>
      <c r="V64" s="345"/>
      <c r="W64" s="345"/>
      <c r="X64" s="345"/>
      <c r="Y64" s="345"/>
      <c r="Z64" s="345"/>
      <c r="AA64" s="345"/>
      <c r="AB64" s="345"/>
      <c r="AC64" s="345"/>
      <c r="AD64" s="345"/>
      <c r="AE64" s="345"/>
      <c r="AF64" s="345"/>
      <c r="AG64" s="345"/>
      <c r="AH64" s="345"/>
      <c r="AI64" s="345"/>
      <c r="AJ64" s="345"/>
      <c r="AK64" s="345"/>
      <c r="AL64" s="345"/>
      <c r="AM64" s="345"/>
      <c r="AN64" s="59" t="s">
        <v>81</v>
      </c>
      <c r="AO64" s="247">
        <f>((D60*10)+(H60*12))*AS3</f>
        <v>0</v>
      </c>
      <c r="AP64" s="4" t="s">
        <v>54</v>
      </c>
      <c r="AR64" s="43" t="s">
        <v>45</v>
      </c>
      <c r="AS64" s="43" t="s">
        <v>23</v>
      </c>
      <c r="AU64" s="43" t="s">
        <v>45</v>
      </c>
      <c r="AV64" s="43" t="s">
        <v>23</v>
      </c>
      <c r="AX64" s="43" t="s">
        <v>45</v>
      </c>
      <c r="AY64" s="43" t="s">
        <v>23</v>
      </c>
    </row>
    <row r="65" spans="2:51" ht="16.5" customHeight="1">
      <c r="B65" s="59" t="s">
        <v>82</v>
      </c>
      <c r="C65" s="4" t="s">
        <v>50</v>
      </c>
      <c r="D65" s="243">
        <f>DSUM($AR$12:$AT$20,$AT$12,AU66:AV67)</f>
        <v>0</v>
      </c>
      <c r="E65" s="61" t="s">
        <v>51</v>
      </c>
      <c r="F65" s="59" t="s">
        <v>83</v>
      </c>
      <c r="G65" s="62" t="s">
        <v>50</v>
      </c>
      <c r="H65" s="244">
        <f>DSUM($AR$12:$AT$20,$AT$12,AX66:AY67)</f>
        <v>0</v>
      </c>
      <c r="I65" s="61" t="s">
        <v>51</v>
      </c>
      <c r="J65" s="17"/>
      <c r="K65" s="345"/>
      <c r="L65" s="345"/>
      <c r="M65" s="345"/>
      <c r="N65" s="345"/>
      <c r="O65" s="345"/>
      <c r="P65" s="345"/>
      <c r="Q65" s="345"/>
      <c r="R65" s="345"/>
      <c r="S65" s="345"/>
      <c r="T65" s="345"/>
      <c r="U65" s="345"/>
      <c r="V65" s="345"/>
      <c r="W65" s="345"/>
      <c r="X65" s="345"/>
      <c r="Y65" s="345"/>
      <c r="Z65" s="345"/>
      <c r="AA65" s="345"/>
      <c r="AB65" s="345"/>
      <c r="AC65" s="345"/>
      <c r="AD65" s="345"/>
      <c r="AE65" s="345"/>
      <c r="AF65" s="345"/>
      <c r="AG65" s="345"/>
      <c r="AH65" s="345"/>
      <c r="AI65" s="345"/>
      <c r="AJ65" s="345"/>
      <c r="AK65" s="345"/>
      <c r="AL65" s="345"/>
      <c r="AM65" s="345"/>
      <c r="AN65" s="59" t="s">
        <v>84</v>
      </c>
      <c r="AO65" s="247">
        <f>((D61*10)+(H61*12))*AT3</f>
        <v>0</v>
      </c>
      <c r="AP65" s="4" t="s">
        <v>54</v>
      </c>
      <c r="AR65" s="4" t="str">
        <f>"=RB 19"</f>
        <v>=RB 19</v>
      </c>
      <c r="AS65" s="4" t="str">
        <f t="shared" si="1"/>
        <v>=10</v>
      </c>
      <c r="AU65" s="4" t="str">
        <f>"=DB 28"</f>
        <v>=DB 28</v>
      </c>
      <c r="AV65" s="4" t="str">
        <f t="shared" si="0"/>
        <v>=10</v>
      </c>
      <c r="AX65" s="4" t="str">
        <f>"=DB 28"</f>
        <v>=DB 28</v>
      </c>
      <c r="AY65" s="4" t="str">
        <f>"=12"</f>
        <v>=12</v>
      </c>
    </row>
    <row r="66" spans="2:51" ht="16.5" customHeight="1">
      <c r="B66" s="59"/>
      <c r="E66" s="17"/>
      <c r="F66" s="17"/>
      <c r="G66" s="17"/>
      <c r="H66" s="64"/>
      <c r="I66" s="64"/>
      <c r="J66" s="64"/>
      <c r="K66" s="345"/>
      <c r="L66" s="345"/>
      <c r="M66" s="345"/>
      <c r="N66" s="345"/>
      <c r="O66" s="345"/>
      <c r="P66" s="345"/>
      <c r="Q66" s="345"/>
      <c r="R66" s="345"/>
      <c r="S66" s="345"/>
      <c r="T66" s="345"/>
      <c r="U66" s="345"/>
      <c r="V66" s="345"/>
      <c r="W66" s="345"/>
      <c r="X66" s="345"/>
      <c r="Y66" s="345"/>
      <c r="Z66" s="345"/>
      <c r="AA66" s="345"/>
      <c r="AB66" s="345"/>
      <c r="AC66" s="345"/>
      <c r="AD66" s="345"/>
      <c r="AE66" s="345"/>
      <c r="AF66" s="345"/>
      <c r="AG66" s="345"/>
      <c r="AH66" s="345"/>
      <c r="AI66" s="345"/>
      <c r="AJ66" s="345"/>
      <c r="AK66" s="345"/>
      <c r="AL66" s="345"/>
      <c r="AM66" s="345"/>
      <c r="AN66" s="59" t="s">
        <v>85</v>
      </c>
      <c r="AO66" s="247">
        <f>((D62*10)+(H62*12))*AU3</f>
        <v>4362.02</v>
      </c>
      <c r="AP66" s="4" t="s">
        <v>54</v>
      </c>
      <c r="AR66" s="43" t="s">
        <v>45</v>
      </c>
      <c r="AS66" s="43" t="s">
        <v>23</v>
      </c>
      <c r="AU66" s="43" t="s">
        <v>45</v>
      </c>
      <c r="AV66" s="43" t="s">
        <v>23</v>
      </c>
      <c r="AX66" s="43" t="s">
        <v>45</v>
      </c>
      <c r="AY66" s="43" t="s">
        <v>23</v>
      </c>
    </row>
    <row r="67" spans="11:51" ht="16.5" customHeight="1">
      <c r="K67" s="346"/>
      <c r="L67" s="346"/>
      <c r="M67" s="346"/>
      <c r="N67" s="346"/>
      <c r="O67" s="346"/>
      <c r="P67" s="346"/>
      <c r="Q67" s="346"/>
      <c r="R67" s="346"/>
      <c r="S67" s="346"/>
      <c r="T67" s="346"/>
      <c r="U67" s="346"/>
      <c r="V67" s="346"/>
      <c r="W67" s="346"/>
      <c r="X67" s="346"/>
      <c r="Y67" s="346"/>
      <c r="Z67" s="346"/>
      <c r="AA67" s="346"/>
      <c r="AB67" s="346"/>
      <c r="AC67" s="346"/>
      <c r="AD67" s="346"/>
      <c r="AE67" s="346"/>
      <c r="AF67" s="346"/>
      <c r="AG67" s="346"/>
      <c r="AH67" s="346"/>
      <c r="AI67" s="347"/>
      <c r="AJ67" s="347"/>
      <c r="AK67" s="347"/>
      <c r="AL67" s="348"/>
      <c r="AM67" s="348"/>
      <c r="AN67" s="59" t="s">
        <v>86</v>
      </c>
      <c r="AO67" s="247">
        <f>((D63*10)+(H63*12))*AV3</f>
        <v>0</v>
      </c>
      <c r="AP67" s="4" t="s">
        <v>54</v>
      </c>
      <c r="AR67" s="4" t="str">
        <f>"=RB 20"</f>
        <v>=RB 20</v>
      </c>
      <c r="AS67" s="4" t="str">
        <f t="shared" si="1"/>
        <v>=10</v>
      </c>
      <c r="AU67" s="4" t="str">
        <f>"=DB 32"</f>
        <v>=DB 32</v>
      </c>
      <c r="AV67" s="4" t="str">
        <f t="shared" si="0"/>
        <v>=10</v>
      </c>
      <c r="AX67" s="4" t="str">
        <f>"=DB 32"</f>
        <v>=DB 32</v>
      </c>
      <c r="AY67" s="4" t="str">
        <f>"=12"</f>
        <v>=12</v>
      </c>
    </row>
    <row r="68" spans="34:45" ht="16.5" customHeight="1">
      <c r="AH68" s="14"/>
      <c r="AI68" s="14"/>
      <c r="AK68" s="62"/>
      <c r="AL68" s="62"/>
      <c r="AN68" s="59" t="s">
        <v>87</v>
      </c>
      <c r="AO68" s="247">
        <f>((D64*10)+(H64*12))*AW3</f>
        <v>0</v>
      </c>
      <c r="AP68" s="4" t="s">
        <v>54</v>
      </c>
      <c r="AR68" s="43" t="s">
        <v>45</v>
      </c>
      <c r="AS68" s="43" t="s">
        <v>23</v>
      </c>
    </row>
    <row r="69" spans="34:45" ht="21.75" customHeight="1">
      <c r="AH69" s="14"/>
      <c r="AI69" s="14"/>
      <c r="AJ69" s="14" t="s">
        <v>93</v>
      </c>
      <c r="AK69" s="248">
        <f>(AK70/AO70)*100</f>
        <v>-8.146659116647774</v>
      </c>
      <c r="AL69" s="65" t="s">
        <v>88</v>
      </c>
      <c r="AN69" s="59" t="s">
        <v>89</v>
      </c>
      <c r="AO69" s="247">
        <f>((D65*10)+(H65*12))*AX3</f>
        <v>0</v>
      </c>
      <c r="AP69" s="4" t="s">
        <v>54</v>
      </c>
      <c r="AR69" s="4" t="str">
        <f>"=RB 25"</f>
        <v>=RB 25</v>
      </c>
      <c r="AS69" s="4" t="str">
        <f t="shared" si="1"/>
        <v>=10</v>
      </c>
    </row>
    <row r="70" spans="34:45" ht="21.75" customHeight="1" thickBot="1">
      <c r="AH70" s="14"/>
      <c r="AI70" s="14"/>
      <c r="AJ70" s="14" t="s">
        <v>94</v>
      </c>
      <c r="AK70" s="95">
        <f>AO70-AP53</f>
        <v>-355.35889999999927</v>
      </c>
      <c r="AL70" s="66" t="s">
        <v>90</v>
      </c>
      <c r="AN70" s="14" t="s">
        <v>91</v>
      </c>
      <c r="AO70" s="249">
        <f>SUM(AO55:AO69)</f>
        <v>4362.02</v>
      </c>
      <c r="AP70" s="4" t="s">
        <v>54</v>
      </c>
      <c r="AR70" s="43"/>
      <c r="AS70" s="43"/>
    </row>
    <row r="71" spans="44:60" ht="24" thickTop="1">
      <c r="AR71" s="495" t="s">
        <v>99</v>
      </c>
      <c r="AS71" s="496"/>
      <c r="AT71" s="496"/>
      <c r="AU71" s="497" t="s">
        <v>100</v>
      </c>
      <c r="AV71" s="498"/>
      <c r="AW71" s="498"/>
      <c r="AX71" s="498"/>
      <c r="AY71" s="498"/>
      <c r="AZ71" s="498"/>
      <c r="BA71" s="498"/>
      <c r="BB71" s="498"/>
      <c r="BC71" s="498"/>
      <c r="BD71" s="498"/>
      <c r="BE71" s="498"/>
      <c r="BF71" s="498"/>
      <c r="BG71" s="498"/>
      <c r="BH71" s="499"/>
    </row>
    <row r="72" spans="44:60" ht="23.25">
      <c r="AR72" s="117" t="s">
        <v>101</v>
      </c>
      <c r="AS72" s="117" t="s">
        <v>102</v>
      </c>
      <c r="AT72" s="117" t="s">
        <v>103</v>
      </c>
      <c r="AU72" s="496" t="s">
        <v>104</v>
      </c>
      <c r="AV72" s="500"/>
      <c r="AW72" s="496" t="s">
        <v>105</v>
      </c>
      <c r="AX72" s="500"/>
      <c r="AY72" s="495" t="s">
        <v>106</v>
      </c>
      <c r="AZ72" s="500"/>
      <c r="BA72" s="495" t="s">
        <v>107</v>
      </c>
      <c r="BB72" s="500"/>
      <c r="BC72" s="495" t="s">
        <v>108</v>
      </c>
      <c r="BD72" s="500"/>
      <c r="BE72" s="495" t="s">
        <v>109</v>
      </c>
      <c r="BF72" s="500"/>
      <c r="BG72" s="495" t="s">
        <v>110</v>
      </c>
      <c r="BH72" s="500"/>
    </row>
    <row r="73" spans="44:60" ht="23.25">
      <c r="AR73" s="229">
        <v>10</v>
      </c>
      <c r="AS73" s="229">
        <v>10</v>
      </c>
      <c r="AT73" s="229">
        <v>10</v>
      </c>
      <c r="AU73" s="229">
        <v>10</v>
      </c>
      <c r="AV73" s="229">
        <v>12</v>
      </c>
      <c r="AW73" s="229">
        <v>10</v>
      </c>
      <c r="AX73" s="229">
        <v>12</v>
      </c>
      <c r="AY73" s="229">
        <v>10</v>
      </c>
      <c r="AZ73" s="229">
        <v>12</v>
      </c>
      <c r="BA73" s="229">
        <v>10</v>
      </c>
      <c r="BB73" s="229">
        <v>12</v>
      </c>
      <c r="BC73" s="229">
        <v>10</v>
      </c>
      <c r="BD73" s="229">
        <v>12</v>
      </c>
      <c r="BE73" s="229">
        <v>10</v>
      </c>
      <c r="BF73" s="229">
        <v>12</v>
      </c>
      <c r="BG73" s="229">
        <v>10</v>
      </c>
      <c r="BH73" s="229">
        <v>12</v>
      </c>
    </row>
    <row r="74" spans="44:60" ht="20.25">
      <c r="AR74" s="230">
        <f>$D$55</f>
        <v>0</v>
      </c>
      <c r="AS74" s="231">
        <f>$H$55</f>
        <v>0</v>
      </c>
      <c r="AT74" s="231">
        <f>$H$56</f>
        <v>0</v>
      </c>
      <c r="AU74" s="230">
        <f>$D$59</f>
        <v>0</v>
      </c>
      <c r="AV74" s="231">
        <f>$H$59</f>
        <v>0</v>
      </c>
      <c r="AW74" s="230">
        <f>$D$60</f>
        <v>0</v>
      </c>
      <c r="AX74" s="231">
        <f>$H$60</f>
        <v>0</v>
      </c>
      <c r="AY74" s="230">
        <f>$D$61</f>
        <v>0</v>
      </c>
      <c r="AZ74" s="231">
        <f>$H$61</f>
        <v>0</v>
      </c>
      <c r="BA74" s="230">
        <f>$D$62</f>
        <v>167</v>
      </c>
      <c r="BB74" s="231">
        <f>$H$62</f>
        <v>8</v>
      </c>
      <c r="BC74" s="230">
        <f>$D$63</f>
        <v>0</v>
      </c>
      <c r="BD74" s="231">
        <f>$H$63</f>
        <v>0</v>
      </c>
      <c r="BE74" s="230">
        <f>$D$64</f>
        <v>0</v>
      </c>
      <c r="BF74" s="231">
        <f>$H$64</f>
        <v>0</v>
      </c>
      <c r="BG74" s="230">
        <f>$D$65</f>
        <v>0</v>
      </c>
      <c r="BH74" s="231">
        <f>$H$65</f>
        <v>0</v>
      </c>
    </row>
    <row r="75" ht="20.25">
      <c r="AH75" s="4" t="str">
        <f>SpellNumber(213000)</f>
        <v>Two Hundred Thirteen Thousand  Baht and No Satang</v>
      </c>
    </row>
  </sheetData>
  <sheetProtection/>
  <mergeCells count="247">
    <mergeCell ref="Z40:Z41"/>
    <mergeCell ref="P44:Z44"/>
    <mergeCell ref="Z25:Z26"/>
    <mergeCell ref="O45:O46"/>
    <mergeCell ref="P46:Z46"/>
    <mergeCell ref="Z27:AA27"/>
    <mergeCell ref="P29:S30"/>
    <mergeCell ref="U29:Y29"/>
    <mergeCell ref="Z30:Z31"/>
    <mergeCell ref="T33:U33"/>
    <mergeCell ref="S34:S36"/>
    <mergeCell ref="T37:U37"/>
    <mergeCell ref="AR71:AT71"/>
    <mergeCell ref="AU71:BH71"/>
    <mergeCell ref="AU72:AV72"/>
    <mergeCell ref="AW72:AX72"/>
    <mergeCell ref="AY72:AZ72"/>
    <mergeCell ref="BA72:BB72"/>
    <mergeCell ref="BC72:BD72"/>
    <mergeCell ref="BE72:BF72"/>
    <mergeCell ref="BG72:BH72"/>
    <mergeCell ref="AO48:AO52"/>
    <mergeCell ref="AP48:AP52"/>
    <mergeCell ref="B50:E52"/>
    <mergeCell ref="G50:H52"/>
    <mergeCell ref="AI51:AI52"/>
    <mergeCell ref="AK48:AK52"/>
    <mergeCell ref="AJ48:AJ52"/>
    <mergeCell ref="K48:K52"/>
    <mergeCell ref="AE48:AF52"/>
    <mergeCell ref="AG48:AG52"/>
    <mergeCell ref="AH48:AH52"/>
    <mergeCell ref="AI48:AI50"/>
    <mergeCell ref="AG43:AG47"/>
    <mergeCell ref="AH43:AH47"/>
    <mergeCell ref="AI43:AI45"/>
    <mergeCell ref="P49:S50"/>
    <mergeCell ref="U49:Y49"/>
    <mergeCell ref="Z50:Z51"/>
    <mergeCell ref="A48:A52"/>
    <mergeCell ref="B48:E49"/>
    <mergeCell ref="F48:F52"/>
    <mergeCell ref="G48:H49"/>
    <mergeCell ref="I48:I52"/>
    <mergeCell ref="J48:J52"/>
    <mergeCell ref="AO43:AO47"/>
    <mergeCell ref="AP43:AP47"/>
    <mergeCell ref="B45:E47"/>
    <mergeCell ref="G45:H47"/>
    <mergeCell ref="AI46:AI47"/>
    <mergeCell ref="K43:K47"/>
    <mergeCell ref="AE43:AF47"/>
    <mergeCell ref="AK43:AK47"/>
    <mergeCell ref="AJ43:AJ47"/>
    <mergeCell ref="A43:A47"/>
    <mergeCell ref="B43:E44"/>
    <mergeCell ref="F43:F47"/>
    <mergeCell ref="G43:H44"/>
    <mergeCell ref="I43:I47"/>
    <mergeCell ref="J43:J47"/>
    <mergeCell ref="AO38:AO42"/>
    <mergeCell ref="AP38:AP42"/>
    <mergeCell ref="B40:E42"/>
    <mergeCell ref="G40:H42"/>
    <mergeCell ref="AI41:AI42"/>
    <mergeCell ref="K38:K42"/>
    <mergeCell ref="AE38:AF42"/>
    <mergeCell ref="AG38:AG42"/>
    <mergeCell ref="AH38:AH42"/>
    <mergeCell ref="AI38:AI40"/>
    <mergeCell ref="AK38:AK42"/>
    <mergeCell ref="A38:A42"/>
    <mergeCell ref="B38:E39"/>
    <mergeCell ref="F38:F42"/>
    <mergeCell ref="G38:H39"/>
    <mergeCell ref="I38:I42"/>
    <mergeCell ref="J38:J42"/>
    <mergeCell ref="AJ38:AJ42"/>
    <mergeCell ref="P39:S40"/>
    <mergeCell ref="U39:Y39"/>
    <mergeCell ref="AO33:AO37"/>
    <mergeCell ref="AP33:AP37"/>
    <mergeCell ref="B35:E37"/>
    <mergeCell ref="G35:H37"/>
    <mergeCell ref="K33:K37"/>
    <mergeCell ref="AE33:AF37"/>
    <mergeCell ref="AG33:AG37"/>
    <mergeCell ref="AH33:AH37"/>
    <mergeCell ref="AK33:AK37"/>
    <mergeCell ref="AJ33:AJ37"/>
    <mergeCell ref="A33:A37"/>
    <mergeCell ref="B33:E34"/>
    <mergeCell ref="F33:F37"/>
    <mergeCell ref="G33:H34"/>
    <mergeCell ref="I33:I37"/>
    <mergeCell ref="J33:J37"/>
    <mergeCell ref="AK28:AK32"/>
    <mergeCell ref="AO28:AO32"/>
    <mergeCell ref="AP28:AP32"/>
    <mergeCell ref="AI31:AI32"/>
    <mergeCell ref="K28:K32"/>
    <mergeCell ref="AE28:AF32"/>
    <mergeCell ref="AG28:AG32"/>
    <mergeCell ref="AH28:AH32"/>
    <mergeCell ref="AI28:AI30"/>
    <mergeCell ref="AJ28:AJ32"/>
    <mergeCell ref="A28:A32"/>
    <mergeCell ref="B28:E29"/>
    <mergeCell ref="F28:F32"/>
    <mergeCell ref="G28:H29"/>
    <mergeCell ref="I28:I32"/>
    <mergeCell ref="J28:J32"/>
    <mergeCell ref="B30:E32"/>
    <mergeCell ref="G30:H32"/>
    <mergeCell ref="AK23:AK27"/>
    <mergeCell ref="AO23:AO27"/>
    <mergeCell ref="AP23:AP27"/>
    <mergeCell ref="B25:E27"/>
    <mergeCell ref="G25:H27"/>
    <mergeCell ref="AI26:AI27"/>
    <mergeCell ref="K23:K27"/>
    <mergeCell ref="AE23:AF27"/>
    <mergeCell ref="AG23:AG27"/>
    <mergeCell ref="AH23:AH27"/>
    <mergeCell ref="AI23:AI25"/>
    <mergeCell ref="AJ23:AJ27"/>
    <mergeCell ref="A23:A27"/>
    <mergeCell ref="B23:E24"/>
    <mergeCell ref="F23:F27"/>
    <mergeCell ref="G23:H24"/>
    <mergeCell ref="I23:I27"/>
    <mergeCell ref="J23:J27"/>
    <mergeCell ref="P24:S25"/>
    <mergeCell ref="U24:Y24"/>
    <mergeCell ref="AK18:AK22"/>
    <mergeCell ref="AO18:AO22"/>
    <mergeCell ref="AP18:AP22"/>
    <mergeCell ref="B20:E22"/>
    <mergeCell ref="G20:H22"/>
    <mergeCell ref="AI21:AI22"/>
    <mergeCell ref="K18:K22"/>
    <mergeCell ref="AE18:AF22"/>
    <mergeCell ref="AG18:AG22"/>
    <mergeCell ref="AH18:AH22"/>
    <mergeCell ref="AJ18:AJ22"/>
    <mergeCell ref="A18:A22"/>
    <mergeCell ref="B18:E19"/>
    <mergeCell ref="F18:F22"/>
    <mergeCell ref="G18:H19"/>
    <mergeCell ref="I18:I22"/>
    <mergeCell ref="J18:J22"/>
    <mergeCell ref="P19:S20"/>
    <mergeCell ref="U19:Y19"/>
    <mergeCell ref="AI16:AI17"/>
    <mergeCell ref="K13:K17"/>
    <mergeCell ref="I13:I17"/>
    <mergeCell ref="J13:J17"/>
    <mergeCell ref="P14:S15"/>
    <mergeCell ref="AI18:AI20"/>
    <mergeCell ref="U14:Y14"/>
    <mergeCell ref="Z15:Z16"/>
    <mergeCell ref="AJ13:AJ17"/>
    <mergeCell ref="AN10:AN11"/>
    <mergeCell ref="AE12:AF12"/>
    <mergeCell ref="AK13:AK17"/>
    <mergeCell ref="AO13:AO17"/>
    <mergeCell ref="AP13:AP17"/>
    <mergeCell ref="AP9:AP11"/>
    <mergeCell ref="AK10:AK11"/>
    <mergeCell ref="AL10:AL11"/>
    <mergeCell ref="AM10:AM11"/>
    <mergeCell ref="A13:A17"/>
    <mergeCell ref="B13:B14"/>
    <mergeCell ref="C13:C14"/>
    <mergeCell ref="D13:E14"/>
    <mergeCell ref="F13:F17"/>
    <mergeCell ref="G13:H14"/>
    <mergeCell ref="B15:E17"/>
    <mergeCell ref="G15:H17"/>
    <mergeCell ref="L9:AD12"/>
    <mergeCell ref="AE9:AK9"/>
    <mergeCell ref="AL9:AN9"/>
    <mergeCell ref="AO9:AO11"/>
    <mergeCell ref="AE13:AF17"/>
    <mergeCell ref="AG13:AG17"/>
    <mergeCell ref="AH13:AH17"/>
    <mergeCell ref="AI13:AI15"/>
    <mergeCell ref="AE10:AF11"/>
    <mergeCell ref="AG10:AJ10"/>
    <mergeCell ref="L1:AD1"/>
    <mergeCell ref="L2:AD2"/>
    <mergeCell ref="AO3:AP3"/>
    <mergeCell ref="AO4:AP4"/>
    <mergeCell ref="AO5:AP5"/>
    <mergeCell ref="A9:A12"/>
    <mergeCell ref="B9:E12"/>
    <mergeCell ref="F9:F12"/>
    <mergeCell ref="G9:H12"/>
    <mergeCell ref="I9:K12"/>
    <mergeCell ref="K55:L56"/>
    <mergeCell ref="M55:AH56"/>
    <mergeCell ref="AI55:AK56"/>
    <mergeCell ref="AL55:AM56"/>
    <mergeCell ref="K57:L57"/>
    <mergeCell ref="M57:AH57"/>
    <mergeCell ref="AI57:AK57"/>
    <mergeCell ref="AL57:AM57"/>
    <mergeCell ref="K58:L58"/>
    <mergeCell ref="M58:AH58"/>
    <mergeCell ref="AI58:AK58"/>
    <mergeCell ref="AL58:AM58"/>
    <mergeCell ref="K59:L59"/>
    <mergeCell ref="M59:AH59"/>
    <mergeCell ref="AI59:AK59"/>
    <mergeCell ref="AL59:AM59"/>
    <mergeCell ref="K60:L60"/>
    <mergeCell ref="M60:AH60"/>
    <mergeCell ref="AI60:AK60"/>
    <mergeCell ref="AL60:AM60"/>
    <mergeCell ref="K61:L61"/>
    <mergeCell ref="M61:AH61"/>
    <mergeCell ref="AI61:AK61"/>
    <mergeCell ref="AL61:AM61"/>
    <mergeCell ref="K62:L62"/>
    <mergeCell ref="M62:AH62"/>
    <mergeCell ref="AI62:AK62"/>
    <mergeCell ref="AL62:AM62"/>
    <mergeCell ref="K63:L63"/>
    <mergeCell ref="M63:AH63"/>
    <mergeCell ref="AI63:AK63"/>
    <mergeCell ref="AL63:AM63"/>
    <mergeCell ref="K64:L64"/>
    <mergeCell ref="M64:AH64"/>
    <mergeCell ref="AI64:AK64"/>
    <mergeCell ref="AL64:AM64"/>
    <mergeCell ref="K65:L65"/>
    <mergeCell ref="M65:AH65"/>
    <mergeCell ref="AI65:AK65"/>
    <mergeCell ref="AL65:AM65"/>
    <mergeCell ref="K66:L66"/>
    <mergeCell ref="M66:AH66"/>
    <mergeCell ref="AI66:AK66"/>
    <mergeCell ref="AL66:AM66"/>
    <mergeCell ref="K67:L67"/>
    <mergeCell ref="M67:AH67"/>
    <mergeCell ref="AI67:AK67"/>
    <mergeCell ref="AL67:AM67"/>
  </mergeCells>
  <dataValidations count="3">
    <dataValidation type="list" allowBlank="1" showInputMessage="1" showErrorMessage="1" sqref="I13:I52">
      <formula1>DB_16</formula1>
    </dataValidation>
    <dataValidation type="list" allowBlank="1" showInputMessage="1" showErrorMessage="1" sqref="K13:K52">
      <formula1>$BH$1:$BJ$1</formula1>
    </dataValidation>
    <dataValidation type="list" allowBlank="1" showInputMessage="1" showErrorMessage="1" sqref="AI13:AI15 AI18:AI20 AI23:AI25 AI28:AI30 AI33:AI36 AI38:AI40 AI43:AI45">
      <formula1>'SUM OF REMAIN BAR'!$D$11:$D$57</formula1>
    </dataValidation>
  </dataValidations>
  <printOptions horizontalCentered="1"/>
  <pageMargins left="0.11811023622047245" right="0.11811023622047245" top="0.11811023622047245" bottom="0.15748031496062992" header="0.11811023622047245" footer="0"/>
  <pageSetup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Y53"/>
  <sheetViews>
    <sheetView view="pageBreakPreview" zoomScale="75" zoomScaleSheetLayoutView="75" zoomScalePageLayoutView="0" workbookViewId="0" topLeftCell="A1">
      <selection activeCell="D7" sqref="D7"/>
    </sheetView>
  </sheetViews>
  <sheetFormatPr defaultColWidth="9.140625" defaultRowHeight="21.75"/>
  <cols>
    <col min="1" max="1" width="6.28125" style="106" customWidth="1"/>
    <col min="2" max="2" width="10.7109375" style="106" customWidth="1"/>
    <col min="3" max="3" width="1.28515625" style="106" customWidth="1"/>
    <col min="4" max="4" width="18.00390625" style="110" customWidth="1"/>
    <col min="5" max="11" width="8.7109375" style="106" customWidth="1"/>
    <col min="12" max="12" width="9.7109375" style="106" bestFit="1" customWidth="1"/>
    <col min="13" max="13" width="8.7109375" style="106" customWidth="1"/>
    <col min="14" max="15" width="10.57421875" style="106" bestFit="1" customWidth="1"/>
    <col min="16" max="17" width="10.00390625" style="106" customWidth="1"/>
    <col min="18" max="19" width="10.57421875" style="106" bestFit="1" customWidth="1"/>
    <col min="20" max="21" width="8.7109375" style="106" customWidth="1"/>
    <col min="22" max="22" width="12.7109375" style="110" customWidth="1"/>
    <col min="23" max="23" width="12.57421875" style="110" customWidth="1"/>
    <col min="24" max="24" width="9.140625" style="110" customWidth="1"/>
    <col min="25" max="25" width="9.7109375" style="110" bestFit="1" customWidth="1"/>
    <col min="26" max="16384" width="9.140625" style="110" customWidth="1"/>
  </cols>
  <sheetData>
    <row r="3" spans="1:23" s="104" customFormat="1" ht="34.5" customHeight="1">
      <c r="A3" s="624" t="s">
        <v>95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  <c r="V3" s="624"/>
      <c r="W3" s="624"/>
    </row>
    <row r="4" spans="1:23" ht="23.25">
      <c r="A4" s="105" t="s">
        <v>0</v>
      </c>
      <c r="B4" s="105"/>
      <c r="C4" s="105" t="s">
        <v>3</v>
      </c>
      <c r="D4" s="151"/>
      <c r="Q4" s="108"/>
      <c r="R4" s="109"/>
      <c r="S4" s="173"/>
      <c r="T4" s="154"/>
      <c r="U4" s="109" t="s">
        <v>5</v>
      </c>
      <c r="V4" s="619" t="s">
        <v>127</v>
      </c>
      <c r="W4" s="620"/>
    </row>
    <row r="5" spans="1:23" ht="23.25">
      <c r="A5" s="105" t="s">
        <v>1</v>
      </c>
      <c r="B5" s="105"/>
      <c r="C5" s="105" t="s">
        <v>3</v>
      </c>
      <c r="D5" s="145"/>
      <c r="E5" s="111"/>
      <c r="F5" s="111"/>
      <c r="G5" s="111"/>
      <c r="H5" s="111"/>
      <c r="J5" s="107"/>
      <c r="Q5" s="108"/>
      <c r="R5" s="109"/>
      <c r="S5" s="174"/>
      <c r="T5" s="174"/>
      <c r="U5" s="109" t="s">
        <v>4</v>
      </c>
      <c r="V5" s="621">
        <f ca="1">TODAY()</f>
        <v>41830</v>
      </c>
      <c r="W5" s="621"/>
    </row>
    <row r="6" spans="1:23" ht="23.25">
      <c r="A6" s="105" t="s">
        <v>2</v>
      </c>
      <c r="B6" s="105"/>
      <c r="C6" s="105" t="s">
        <v>3</v>
      </c>
      <c r="D6" s="145"/>
      <c r="E6" s="111"/>
      <c r="F6" s="111"/>
      <c r="G6" s="111"/>
      <c r="H6" s="111"/>
      <c r="J6" s="107"/>
      <c r="Q6" s="108"/>
      <c r="R6" s="109"/>
      <c r="S6" s="154"/>
      <c r="T6" s="154"/>
      <c r="U6" s="109" t="s">
        <v>25</v>
      </c>
      <c r="V6" s="622"/>
      <c r="W6" s="623"/>
    </row>
    <row r="7" spans="1:10" ht="23.25">
      <c r="A7" s="105" t="s">
        <v>24</v>
      </c>
      <c r="B7" s="105"/>
      <c r="C7" s="105" t="s">
        <v>3</v>
      </c>
      <c r="D7" s="145"/>
      <c r="E7" s="111"/>
      <c r="F7" s="111"/>
      <c r="G7" s="111"/>
      <c r="H7" s="111"/>
      <c r="J7" s="107"/>
    </row>
    <row r="8" spans="1:10" ht="23.25">
      <c r="A8" s="105" t="s">
        <v>96</v>
      </c>
      <c r="B8" s="105"/>
      <c r="C8" s="105" t="s">
        <v>3</v>
      </c>
      <c r="D8" s="112"/>
      <c r="E8" s="111"/>
      <c r="F8" s="111"/>
      <c r="G8" s="111"/>
      <c r="H8" s="111"/>
      <c r="J8" s="107"/>
    </row>
    <row r="9" spans="1:3" ht="20.25" customHeight="1">
      <c r="A9" s="113"/>
      <c r="B9" s="113"/>
      <c r="C9" s="113"/>
    </row>
    <row r="10" spans="1:23" s="115" customFormat="1" ht="21.75" customHeight="1">
      <c r="A10" s="592" t="s">
        <v>135</v>
      </c>
      <c r="B10" s="495" t="s">
        <v>98</v>
      </c>
      <c r="C10" s="496"/>
      <c r="D10" s="500"/>
      <c r="E10" s="495" t="s">
        <v>99</v>
      </c>
      <c r="F10" s="496"/>
      <c r="G10" s="496"/>
      <c r="H10" s="497" t="s">
        <v>100</v>
      </c>
      <c r="I10" s="498"/>
      <c r="J10" s="498"/>
      <c r="K10" s="498"/>
      <c r="L10" s="498"/>
      <c r="M10" s="498"/>
      <c r="N10" s="498"/>
      <c r="O10" s="498"/>
      <c r="P10" s="498"/>
      <c r="Q10" s="498"/>
      <c r="R10" s="498"/>
      <c r="S10" s="498"/>
      <c r="T10" s="498"/>
      <c r="U10" s="499"/>
      <c r="V10" s="166" t="s">
        <v>122</v>
      </c>
      <c r="W10" s="603" t="s">
        <v>121</v>
      </c>
    </row>
    <row r="11" spans="1:23" s="115" customFormat="1" ht="21" customHeight="1">
      <c r="A11" s="593"/>
      <c r="B11" s="594"/>
      <c r="C11" s="595"/>
      <c r="D11" s="596"/>
      <c r="E11" s="117" t="s">
        <v>101</v>
      </c>
      <c r="F11" s="117" t="s">
        <v>102</v>
      </c>
      <c r="G11" s="117" t="s">
        <v>103</v>
      </c>
      <c r="H11" s="496" t="s">
        <v>104</v>
      </c>
      <c r="I11" s="500"/>
      <c r="J11" s="496" t="s">
        <v>105</v>
      </c>
      <c r="K11" s="500"/>
      <c r="L11" s="495" t="s">
        <v>106</v>
      </c>
      <c r="M11" s="500"/>
      <c r="N11" s="495" t="s">
        <v>107</v>
      </c>
      <c r="O11" s="500"/>
      <c r="P11" s="495" t="s">
        <v>108</v>
      </c>
      <c r="Q11" s="500"/>
      <c r="R11" s="495" t="s">
        <v>109</v>
      </c>
      <c r="S11" s="500"/>
      <c r="T11" s="495" t="s">
        <v>110</v>
      </c>
      <c r="U11" s="500"/>
      <c r="V11" s="601" t="s">
        <v>44</v>
      </c>
      <c r="W11" s="604"/>
    </row>
    <row r="12" spans="1:23" s="115" customFormat="1" ht="21.75" customHeight="1" thickBot="1">
      <c r="A12" s="593"/>
      <c r="B12" s="597"/>
      <c r="C12" s="598"/>
      <c r="D12" s="599"/>
      <c r="E12" s="118">
        <v>10</v>
      </c>
      <c r="F12" s="118">
        <v>10</v>
      </c>
      <c r="G12" s="118">
        <v>10</v>
      </c>
      <c r="H12" s="118">
        <v>10</v>
      </c>
      <c r="I12" s="118">
        <v>12</v>
      </c>
      <c r="J12" s="118">
        <v>10</v>
      </c>
      <c r="K12" s="118">
        <v>12</v>
      </c>
      <c r="L12" s="118">
        <v>10</v>
      </c>
      <c r="M12" s="118">
        <v>12</v>
      </c>
      <c r="N12" s="118">
        <v>10</v>
      </c>
      <c r="O12" s="118">
        <v>12</v>
      </c>
      <c r="P12" s="118">
        <v>10</v>
      </c>
      <c r="Q12" s="118">
        <v>12</v>
      </c>
      <c r="R12" s="118">
        <v>10</v>
      </c>
      <c r="S12" s="118">
        <v>12</v>
      </c>
      <c r="T12" s="118">
        <v>10</v>
      </c>
      <c r="U12" s="118">
        <v>12</v>
      </c>
      <c r="V12" s="602"/>
      <c r="W12" s="605"/>
    </row>
    <row r="13" spans="1:25" ht="30" customHeight="1" thickTop="1">
      <c r="A13" s="119">
        <v>1</v>
      </c>
      <c r="B13" s="613" t="s">
        <v>256</v>
      </c>
      <c r="C13" s="614"/>
      <c r="D13" s="615"/>
      <c r="E13" s="122">
        <f>MF1!AR74</f>
        <v>0</v>
      </c>
      <c r="F13" s="122">
        <f>MF1!AS74</f>
        <v>0</v>
      </c>
      <c r="G13" s="122">
        <f>MF1!AT74</f>
        <v>0</v>
      </c>
      <c r="H13" s="122">
        <f>MF1!AU74</f>
        <v>0</v>
      </c>
      <c r="I13" s="122">
        <f>MF1!AV74</f>
        <v>0</v>
      </c>
      <c r="J13" s="122">
        <f>MF1!AW74</f>
        <v>0</v>
      </c>
      <c r="K13" s="122">
        <f>MF1!AX74</f>
        <v>0</v>
      </c>
      <c r="L13" s="122">
        <f>MF1!AY74</f>
        <v>0</v>
      </c>
      <c r="M13" s="122">
        <f>MF1!AZ74</f>
        <v>0</v>
      </c>
      <c r="N13" s="122">
        <f>MF1!BA74</f>
        <v>175</v>
      </c>
      <c r="O13" s="122">
        <f>MF1!BB74</f>
        <v>405</v>
      </c>
      <c r="P13" s="122">
        <f>MF1!BC74</f>
        <v>0</v>
      </c>
      <c r="Q13" s="122">
        <f>MF1!BD74</f>
        <v>0</v>
      </c>
      <c r="R13" s="122">
        <f>MF1!BE74</f>
        <v>0</v>
      </c>
      <c r="S13" s="122">
        <f>MF1!BF74</f>
        <v>0</v>
      </c>
      <c r="T13" s="122">
        <f>MF1!BG74</f>
        <v>0</v>
      </c>
      <c r="U13" s="122">
        <f>MF1!BH74</f>
        <v>0</v>
      </c>
      <c r="V13" s="175">
        <f>MF1!AK70</f>
        <v>144.98899999999776</v>
      </c>
      <c r="W13" s="167"/>
      <c r="Y13" s="183">
        <f>SUM(V13:V23)</f>
        <v>862.7709999999906</v>
      </c>
    </row>
    <row r="14" spans="1:23" ht="30" customHeight="1">
      <c r="A14" s="123">
        <v>2</v>
      </c>
      <c r="B14" s="583"/>
      <c r="C14" s="584"/>
      <c r="D14" s="585"/>
      <c r="E14" s="125">
        <f>'MF1.1'!AR74</f>
        <v>0</v>
      </c>
      <c r="F14" s="125">
        <f>'MF1.1'!AS74</f>
        <v>0</v>
      </c>
      <c r="G14" s="125">
        <f>'MF1.1'!AT74</f>
        <v>0</v>
      </c>
      <c r="H14" s="125">
        <f>'MF1.1'!AU74</f>
        <v>0</v>
      </c>
      <c r="I14" s="125">
        <f>'MF1.1'!AV74</f>
        <v>0</v>
      </c>
      <c r="J14" s="125">
        <f>'MF1.1'!AW74</f>
        <v>0</v>
      </c>
      <c r="K14" s="125">
        <f>'MF1.1'!AX74</f>
        <v>0</v>
      </c>
      <c r="L14" s="125">
        <f>'MF1.1'!AY74</f>
        <v>0</v>
      </c>
      <c r="M14" s="125">
        <f>'MF1.1'!AZ74</f>
        <v>0</v>
      </c>
      <c r="N14" s="125">
        <f>'MF1.1'!BA74</f>
        <v>125</v>
      </c>
      <c r="O14" s="125">
        <f>'MF1.1'!BB74</f>
        <v>249</v>
      </c>
      <c r="P14" s="125">
        <f>'MF1.1'!BC74</f>
        <v>0</v>
      </c>
      <c r="Q14" s="125">
        <f>'MF1.1'!BD74</f>
        <v>0</v>
      </c>
      <c r="R14" s="125">
        <f>'MF1.1'!BE74</f>
        <v>0</v>
      </c>
      <c r="S14" s="125">
        <f>'MF1.1'!BF74</f>
        <v>0</v>
      </c>
      <c r="T14" s="125">
        <f>'MF1.1'!BG74</f>
        <v>0</v>
      </c>
      <c r="U14" s="125">
        <f>'MF1.1'!BH74</f>
        <v>0</v>
      </c>
      <c r="V14" s="176">
        <f>'MF1.1'!AK70</f>
        <v>71.80289999999695</v>
      </c>
      <c r="W14" s="168"/>
    </row>
    <row r="15" spans="1:23" ht="30" customHeight="1">
      <c r="A15" s="123">
        <v>3</v>
      </c>
      <c r="B15" s="583"/>
      <c r="C15" s="584"/>
      <c r="D15" s="585"/>
      <c r="E15" s="125">
        <f>'MF1.2'!AR74</f>
        <v>0</v>
      </c>
      <c r="F15" s="125">
        <f>'MF1.2'!AS74</f>
        <v>0</v>
      </c>
      <c r="G15" s="125">
        <f>'MF1.2'!AT74</f>
        <v>0</v>
      </c>
      <c r="H15" s="125">
        <f>'MF1.2'!AU74</f>
        <v>0</v>
      </c>
      <c r="I15" s="125">
        <f>'MF1.2'!AV74</f>
        <v>0</v>
      </c>
      <c r="J15" s="125">
        <f>'MF1.2'!AW74</f>
        <v>0</v>
      </c>
      <c r="K15" s="125">
        <f>'MF1.2'!AX74</f>
        <v>0</v>
      </c>
      <c r="L15" s="125">
        <f>'MF1.2'!AY74</f>
        <v>0</v>
      </c>
      <c r="M15" s="125">
        <f>'MF1.2'!AZ74</f>
        <v>0</v>
      </c>
      <c r="N15" s="125">
        <f>'MF1.2'!BA74</f>
        <v>258</v>
      </c>
      <c r="O15" s="125">
        <f>'MF1.2'!BB74</f>
        <v>576</v>
      </c>
      <c r="P15" s="125">
        <f>'MF1.2'!BC74</f>
        <v>0</v>
      </c>
      <c r="Q15" s="125">
        <f>'MF1.2'!BD74</f>
        <v>0</v>
      </c>
      <c r="R15" s="125">
        <f>'MF1.2'!BE74</f>
        <v>0</v>
      </c>
      <c r="S15" s="125">
        <f>'MF1.2'!BF74</f>
        <v>0</v>
      </c>
      <c r="T15" s="125">
        <f>'MF1.2'!BG74</f>
        <v>0</v>
      </c>
      <c r="U15" s="125">
        <f>'MF1.2'!BH74</f>
        <v>0</v>
      </c>
      <c r="V15" s="176">
        <f>'MF1.2'!AK70</f>
        <v>379.0832499999997</v>
      </c>
      <c r="W15" s="168"/>
    </row>
    <row r="16" spans="1:23" ht="30" customHeight="1">
      <c r="A16" s="123">
        <v>4</v>
      </c>
      <c r="B16" s="583"/>
      <c r="C16" s="584"/>
      <c r="D16" s="585"/>
      <c r="E16" s="125">
        <f>'MF1.3'!AR74</f>
        <v>0</v>
      </c>
      <c r="F16" s="125">
        <f>'MF1.3'!AS74</f>
        <v>0</v>
      </c>
      <c r="G16" s="125">
        <f>'MF1.3'!AT74</f>
        <v>0</v>
      </c>
      <c r="H16" s="125">
        <f>'MF1.3'!AU74</f>
        <v>0</v>
      </c>
      <c r="I16" s="125">
        <f>'MF1.3'!AV74</f>
        <v>0</v>
      </c>
      <c r="J16" s="125">
        <f>'MF1.3'!AW74</f>
        <v>0</v>
      </c>
      <c r="K16" s="125">
        <f>'MF1.3'!AX74</f>
        <v>0</v>
      </c>
      <c r="L16" s="125">
        <f>'MF1.3'!AY74</f>
        <v>0</v>
      </c>
      <c r="M16" s="125">
        <f>'MF1.3'!AZ74</f>
        <v>0</v>
      </c>
      <c r="N16" s="125">
        <f>'MF1.3'!BA74</f>
        <v>25</v>
      </c>
      <c r="O16" s="125">
        <f>'MF1.3'!BB74</f>
        <v>88</v>
      </c>
      <c r="P16" s="125">
        <f>'MF1.3'!BC74</f>
        <v>0</v>
      </c>
      <c r="Q16" s="125">
        <f>'MF1.3'!BD74</f>
        <v>0</v>
      </c>
      <c r="R16" s="125">
        <f>'MF1.3'!BE74</f>
        <v>0</v>
      </c>
      <c r="S16" s="125">
        <f>'MF1.3'!BF74</f>
        <v>0</v>
      </c>
      <c r="T16" s="125">
        <f>'MF1.3'!BG74</f>
        <v>0</v>
      </c>
      <c r="U16" s="125">
        <f>'MF1.3'!BH74</f>
        <v>0</v>
      </c>
      <c r="V16" s="176">
        <f>'MF1.3'!AK70</f>
        <v>32.727499999999964</v>
      </c>
      <c r="W16" s="168"/>
    </row>
    <row r="17" spans="1:23" ht="30" customHeight="1">
      <c r="A17" s="123">
        <v>5</v>
      </c>
      <c r="B17" s="583"/>
      <c r="C17" s="584"/>
      <c r="D17" s="585"/>
      <c r="E17" s="125">
        <f>'MF1.4'!AR74</f>
        <v>0</v>
      </c>
      <c r="F17" s="125">
        <f>'MF1.4'!AS74</f>
        <v>0</v>
      </c>
      <c r="G17" s="125">
        <f>'MF1.4'!AT74</f>
        <v>0</v>
      </c>
      <c r="H17" s="125">
        <f>'MF1.4'!AU74</f>
        <v>0</v>
      </c>
      <c r="I17" s="125">
        <f>'MF1.4'!AV74</f>
        <v>0</v>
      </c>
      <c r="J17" s="125">
        <f>'MF1.4'!AW74</f>
        <v>0</v>
      </c>
      <c r="K17" s="125">
        <f>'MF1.4'!AX74</f>
        <v>0</v>
      </c>
      <c r="L17" s="125">
        <f>'MF1.4'!AY74</f>
        <v>0</v>
      </c>
      <c r="M17" s="125">
        <f>'MF1.4'!AZ74</f>
        <v>0</v>
      </c>
      <c r="N17" s="125">
        <f>'MF1.4'!BA74</f>
        <v>258</v>
      </c>
      <c r="O17" s="125">
        <f>'MF1.4'!BB74</f>
        <v>576</v>
      </c>
      <c r="P17" s="125">
        <f>'MF1.4'!BC74</f>
        <v>0</v>
      </c>
      <c r="Q17" s="125">
        <f>'MF1.4'!BD74</f>
        <v>0</v>
      </c>
      <c r="R17" s="125">
        <f>'MF1.4'!BE74</f>
        <v>0</v>
      </c>
      <c r="S17" s="125">
        <f>'MF1.4'!BF74</f>
        <v>0</v>
      </c>
      <c r="T17" s="125">
        <f>'MF1.4'!BG74</f>
        <v>0</v>
      </c>
      <c r="U17" s="125">
        <f>'MF1.4'!BH74</f>
        <v>0</v>
      </c>
      <c r="V17" s="176">
        <f>'MF1.4'!AK70</f>
        <v>379.0832499999997</v>
      </c>
      <c r="W17" s="168"/>
    </row>
    <row r="18" spans="1:23" ht="30" customHeight="1">
      <c r="A18" s="123">
        <v>6</v>
      </c>
      <c r="B18" s="583"/>
      <c r="C18" s="584"/>
      <c r="D18" s="585"/>
      <c r="E18" s="125">
        <f>'MF1.5'!AR74</f>
        <v>0</v>
      </c>
      <c r="F18" s="125">
        <f>'MF1.5'!AS74</f>
        <v>0</v>
      </c>
      <c r="G18" s="125">
        <f>'MF1.5'!AT74</f>
        <v>0</v>
      </c>
      <c r="H18" s="125">
        <f>'MF1.5'!AU74</f>
        <v>0</v>
      </c>
      <c r="I18" s="125">
        <f>'MF1.5'!AV74</f>
        <v>0</v>
      </c>
      <c r="J18" s="125">
        <f>'MF1.5'!AW74</f>
        <v>0</v>
      </c>
      <c r="K18" s="125">
        <f>'MF1.5'!AX74</f>
        <v>0</v>
      </c>
      <c r="L18" s="125">
        <f>'MF1.5'!AY74</f>
        <v>0</v>
      </c>
      <c r="M18" s="125">
        <f>'MF1.5'!AZ74</f>
        <v>0</v>
      </c>
      <c r="N18" s="125">
        <f>'MF1.5'!BA74</f>
        <v>25</v>
      </c>
      <c r="O18" s="125">
        <f>'MF1.5'!BB74</f>
        <v>87</v>
      </c>
      <c r="P18" s="125">
        <f>'MF1.5'!BC74</f>
        <v>0</v>
      </c>
      <c r="Q18" s="125">
        <f>'MF1.5'!BD74</f>
        <v>0</v>
      </c>
      <c r="R18" s="125">
        <f>'MF1.5'!BE74</f>
        <v>0</v>
      </c>
      <c r="S18" s="125">
        <f>'MF1.5'!BF74</f>
        <v>0</v>
      </c>
      <c r="T18" s="125">
        <f>'MF1.5'!BG74</f>
        <v>0</v>
      </c>
      <c r="U18" s="125">
        <f>'MF1.5'!BH74</f>
        <v>0</v>
      </c>
      <c r="V18" s="176">
        <f>'MF1.5'!AK70</f>
        <v>3.087500000000091</v>
      </c>
      <c r="W18" s="168"/>
    </row>
    <row r="19" spans="1:23" ht="30" customHeight="1">
      <c r="A19" s="123">
        <v>7</v>
      </c>
      <c r="B19" s="583"/>
      <c r="C19" s="584"/>
      <c r="D19" s="585"/>
      <c r="E19" s="125">
        <f>'MF1.6'!AR74</f>
        <v>0</v>
      </c>
      <c r="F19" s="125">
        <f>'MF1.6'!AS74</f>
        <v>0</v>
      </c>
      <c r="G19" s="125">
        <f>'MF1.6'!AT74</f>
        <v>0</v>
      </c>
      <c r="H19" s="125">
        <f>'MF1.6'!AU74</f>
        <v>0</v>
      </c>
      <c r="I19" s="125">
        <f>'MF1.6'!AV74</f>
        <v>0</v>
      </c>
      <c r="J19" s="125">
        <f>'MF1.6'!AW74</f>
        <v>0</v>
      </c>
      <c r="K19" s="125">
        <f>'MF1.6'!AX74</f>
        <v>0</v>
      </c>
      <c r="L19" s="125">
        <f>'MF1.6'!AY74</f>
        <v>0</v>
      </c>
      <c r="M19" s="125">
        <f>'MF1.6'!AZ74</f>
        <v>0</v>
      </c>
      <c r="N19" s="125">
        <f>'MF1.6'!BA74</f>
        <v>175</v>
      </c>
      <c r="O19" s="125">
        <f>'MF1.6'!BB74</f>
        <v>405</v>
      </c>
      <c r="P19" s="125">
        <f>'MF1.6'!BC74</f>
        <v>0</v>
      </c>
      <c r="Q19" s="125">
        <f>'MF1.6'!BD74</f>
        <v>0</v>
      </c>
      <c r="R19" s="125">
        <f>'MF1.6'!BE74</f>
        <v>0</v>
      </c>
      <c r="S19" s="125">
        <f>'MF1.6'!BF74</f>
        <v>0</v>
      </c>
      <c r="T19" s="125">
        <f>'MF1.6'!BG74</f>
        <v>0</v>
      </c>
      <c r="U19" s="125">
        <f>'MF1.6'!BH74</f>
        <v>0</v>
      </c>
      <c r="V19" s="176">
        <f>'MF1.6'!AK70</f>
        <v>144.98899999999776</v>
      </c>
      <c r="W19" s="168"/>
    </row>
    <row r="20" spans="1:23" ht="30" customHeight="1">
      <c r="A20" s="123">
        <v>8</v>
      </c>
      <c r="B20" s="583"/>
      <c r="C20" s="584"/>
      <c r="D20" s="585"/>
      <c r="E20" s="125">
        <f>'MF1.7'!AR74</f>
        <v>0</v>
      </c>
      <c r="F20" s="125">
        <f>'MF1.7'!AS74</f>
        <v>0</v>
      </c>
      <c r="G20" s="125">
        <f>'MF1.7'!AT74</f>
        <v>0</v>
      </c>
      <c r="H20" s="125">
        <f>'MF1.7'!AU74</f>
        <v>0</v>
      </c>
      <c r="I20" s="125">
        <f>'MF1.7'!AV74</f>
        <v>0</v>
      </c>
      <c r="J20" s="125">
        <f>'MF1.7'!AW74</f>
        <v>0</v>
      </c>
      <c r="K20" s="125">
        <f>'MF1.7'!AX74</f>
        <v>0</v>
      </c>
      <c r="L20" s="125">
        <f>'MF1.7'!AY74</f>
        <v>0</v>
      </c>
      <c r="M20" s="125">
        <f>'MF1.7'!AZ74</f>
        <v>0</v>
      </c>
      <c r="N20" s="125">
        <f>'MF1.7'!BA74</f>
        <v>124</v>
      </c>
      <c r="O20" s="125">
        <f>'MF1.7'!BB74</f>
        <v>249</v>
      </c>
      <c r="P20" s="125">
        <f>'MF1.7'!BC74</f>
        <v>0</v>
      </c>
      <c r="Q20" s="125">
        <f>'MF1.7'!BD74</f>
        <v>0</v>
      </c>
      <c r="R20" s="125">
        <f>'MF1.7'!BE74</f>
        <v>0</v>
      </c>
      <c r="S20" s="125">
        <f>'MF1.7'!BF74</f>
        <v>0</v>
      </c>
      <c r="T20" s="125">
        <f>'MF1.7'!BG74</f>
        <v>0</v>
      </c>
      <c r="U20" s="125">
        <f>'MF1.7'!BH74</f>
        <v>0</v>
      </c>
      <c r="V20" s="176">
        <f>'MF1.7'!AK70</f>
        <v>47.102899999998044</v>
      </c>
      <c r="W20" s="168"/>
    </row>
    <row r="21" spans="1:23" ht="30" customHeight="1">
      <c r="A21" s="123">
        <v>9</v>
      </c>
      <c r="B21" s="583"/>
      <c r="C21" s="584"/>
      <c r="D21" s="585"/>
      <c r="E21" s="125">
        <f>'MF1.8'!AR74</f>
        <v>0</v>
      </c>
      <c r="F21" s="125">
        <f>'MF1.8'!AS74</f>
        <v>0</v>
      </c>
      <c r="G21" s="125">
        <f>'MF1.8'!AT74</f>
        <v>0</v>
      </c>
      <c r="H21" s="125">
        <f>'MF1.8'!AU74</f>
        <v>0</v>
      </c>
      <c r="I21" s="125">
        <f>'MF1.8'!AV74</f>
        <v>0</v>
      </c>
      <c r="J21" s="125">
        <f>'MF1.8'!AW74</f>
        <v>0</v>
      </c>
      <c r="K21" s="125">
        <f>'MF1.8'!AX74</f>
        <v>0</v>
      </c>
      <c r="L21" s="125">
        <f>'MF1.8'!AY74</f>
        <v>0</v>
      </c>
      <c r="M21" s="125">
        <f>'MF1.8'!AZ74</f>
        <v>0</v>
      </c>
      <c r="N21" s="125">
        <f>'MF1.8'!BA74</f>
        <v>0</v>
      </c>
      <c r="O21" s="125">
        <f>'MF1.8'!BB74</f>
        <v>16</v>
      </c>
      <c r="P21" s="125">
        <f>'MF1.8'!BC74</f>
        <v>0</v>
      </c>
      <c r="Q21" s="125">
        <f>'MF1.8'!BD74</f>
        <v>0</v>
      </c>
      <c r="R21" s="125">
        <f>'MF1.8'!BE74</f>
        <v>0</v>
      </c>
      <c r="S21" s="125">
        <f>'MF1.8'!BF74</f>
        <v>0</v>
      </c>
      <c r="T21" s="125">
        <f>'MF1.8'!BG74</f>
        <v>0</v>
      </c>
      <c r="U21" s="125">
        <f>'MF1.8'!BH74</f>
        <v>0</v>
      </c>
      <c r="V21" s="176">
        <f>'MF1.8'!AK70</f>
        <v>15.264600000000087</v>
      </c>
      <c r="W21" s="168"/>
    </row>
    <row r="22" spans="1:23" ht="30" customHeight="1">
      <c r="A22" s="123">
        <v>10</v>
      </c>
      <c r="B22" s="583"/>
      <c r="C22" s="584"/>
      <c r="D22" s="585"/>
      <c r="E22" s="125">
        <f>'MF1.9'!AR74</f>
        <v>0</v>
      </c>
      <c r="F22" s="125">
        <f>'MF1.9'!AS74</f>
        <v>0</v>
      </c>
      <c r="G22" s="125">
        <f>'MF1.9'!AT74</f>
        <v>0</v>
      </c>
      <c r="H22" s="125">
        <f>'MF1.9'!AU74</f>
        <v>0</v>
      </c>
      <c r="I22" s="125">
        <f>'MF1.9'!AV74</f>
        <v>0</v>
      </c>
      <c r="J22" s="125">
        <f>'MF1.9'!AW74</f>
        <v>0</v>
      </c>
      <c r="K22" s="125">
        <f>'MF1.9'!AX74</f>
        <v>0</v>
      </c>
      <c r="L22" s="125">
        <f>'MF1.9'!AY74</f>
        <v>0</v>
      </c>
      <c r="M22" s="125">
        <f>'MF1.9'!AZ74</f>
        <v>0</v>
      </c>
      <c r="N22" s="125">
        <f>'MF1.9'!BA74</f>
        <v>0</v>
      </c>
      <c r="O22" s="125">
        <f>'MF1.9'!BB74</f>
        <v>14</v>
      </c>
      <c r="P22" s="125">
        <f>'MF1.9'!BC74</f>
        <v>0</v>
      </c>
      <c r="Q22" s="125">
        <f>'MF1.9'!BD74</f>
        <v>0</v>
      </c>
      <c r="R22" s="125">
        <f>'MF1.9'!BE74</f>
        <v>0</v>
      </c>
      <c r="S22" s="125">
        <f>'MF1.9'!BF74</f>
        <v>0</v>
      </c>
      <c r="T22" s="125">
        <f>'MF1.9'!BG74</f>
        <v>0</v>
      </c>
      <c r="U22" s="125">
        <f>'MF1.9'!BH74</f>
        <v>0</v>
      </c>
      <c r="V22" s="176">
        <f>'MF1.9'!AK70</f>
        <v>0</v>
      </c>
      <c r="W22" s="168"/>
    </row>
    <row r="23" spans="1:23" ht="30" customHeight="1">
      <c r="A23" s="123">
        <v>11</v>
      </c>
      <c r="B23" s="583"/>
      <c r="C23" s="584"/>
      <c r="D23" s="585"/>
      <c r="E23" s="125">
        <f>'MF1.10'!AR74</f>
        <v>0</v>
      </c>
      <c r="F23" s="125">
        <f>'MF1.10'!AS74</f>
        <v>0</v>
      </c>
      <c r="G23" s="125">
        <f>'MF1.10'!AT74</f>
        <v>0</v>
      </c>
      <c r="H23" s="125">
        <f>'MF1.10'!AU74</f>
        <v>0</v>
      </c>
      <c r="I23" s="125">
        <f>'MF1.10'!AV74</f>
        <v>0</v>
      </c>
      <c r="J23" s="125">
        <f>'MF1.10'!AW74</f>
        <v>0</v>
      </c>
      <c r="K23" s="125">
        <f>'MF1.10'!AX74</f>
        <v>0</v>
      </c>
      <c r="L23" s="125">
        <f>'MF1.10'!AY74</f>
        <v>0</v>
      </c>
      <c r="M23" s="125">
        <f>'MF1.10'!AZ74</f>
        <v>0</v>
      </c>
      <c r="N23" s="125">
        <f>'MF1.10'!BA74</f>
        <v>167</v>
      </c>
      <c r="O23" s="125">
        <f>'MF1.10'!BB74</f>
        <v>8</v>
      </c>
      <c r="P23" s="125">
        <f>'MF1.10'!BC74</f>
        <v>0</v>
      </c>
      <c r="Q23" s="125">
        <f>'MF1.10'!BD74</f>
        <v>0</v>
      </c>
      <c r="R23" s="125">
        <f>'MF1.10'!BE74</f>
        <v>0</v>
      </c>
      <c r="S23" s="125">
        <f>'MF1.10'!BF74</f>
        <v>0</v>
      </c>
      <c r="T23" s="125">
        <f>'MF1.10'!BG74</f>
        <v>0</v>
      </c>
      <c r="U23" s="125">
        <f>'MF1.10'!BH74</f>
        <v>0</v>
      </c>
      <c r="V23" s="176">
        <f>'MF1.10'!AK70</f>
        <v>-355.35889999999927</v>
      </c>
      <c r="W23" s="168"/>
    </row>
    <row r="24" spans="1:23" ht="30" customHeight="1">
      <c r="A24" s="123">
        <v>12</v>
      </c>
      <c r="B24" s="583"/>
      <c r="C24" s="584"/>
      <c r="D24" s="585"/>
      <c r="E24" s="125">
        <v>0</v>
      </c>
      <c r="F24" s="125">
        <v>0</v>
      </c>
      <c r="G24" s="125">
        <v>0</v>
      </c>
      <c r="H24" s="125">
        <v>0</v>
      </c>
      <c r="I24" s="125">
        <v>0</v>
      </c>
      <c r="J24" s="125">
        <v>0</v>
      </c>
      <c r="K24" s="125">
        <v>0</v>
      </c>
      <c r="L24" s="125">
        <v>0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  <c r="R24" s="125">
        <v>0</v>
      </c>
      <c r="S24" s="125">
        <v>0</v>
      </c>
      <c r="T24" s="125">
        <v>0</v>
      </c>
      <c r="U24" s="125">
        <v>0</v>
      </c>
      <c r="V24" s="176">
        <v>0</v>
      </c>
      <c r="W24" s="168"/>
    </row>
    <row r="25" spans="1:23" ht="30" customHeight="1">
      <c r="A25" s="123">
        <v>13</v>
      </c>
      <c r="B25" s="583"/>
      <c r="C25" s="584"/>
      <c r="D25" s="585"/>
      <c r="E25" s="125">
        <v>0</v>
      </c>
      <c r="F25" s="125">
        <v>0</v>
      </c>
      <c r="G25" s="125">
        <v>0</v>
      </c>
      <c r="H25" s="125">
        <v>0</v>
      </c>
      <c r="I25" s="125">
        <v>0</v>
      </c>
      <c r="J25" s="125">
        <v>0</v>
      </c>
      <c r="K25" s="125">
        <v>0</v>
      </c>
      <c r="L25" s="125">
        <v>0</v>
      </c>
      <c r="M25" s="125">
        <v>0</v>
      </c>
      <c r="N25" s="125">
        <v>0</v>
      </c>
      <c r="O25" s="125">
        <v>0</v>
      </c>
      <c r="P25" s="125">
        <v>0</v>
      </c>
      <c r="Q25" s="125">
        <v>0</v>
      </c>
      <c r="R25" s="125">
        <v>0</v>
      </c>
      <c r="S25" s="125">
        <v>0</v>
      </c>
      <c r="T25" s="125">
        <v>0</v>
      </c>
      <c r="U25" s="125">
        <v>0</v>
      </c>
      <c r="V25" s="176">
        <v>0</v>
      </c>
      <c r="W25" s="168"/>
    </row>
    <row r="26" spans="1:23" ht="30" customHeight="1">
      <c r="A26" s="123">
        <v>14</v>
      </c>
      <c r="B26" s="583"/>
      <c r="C26" s="584"/>
      <c r="D26" s="585"/>
      <c r="E26" s="125">
        <v>0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5">
        <v>0</v>
      </c>
      <c r="N26" s="125">
        <v>0</v>
      </c>
      <c r="O26" s="125">
        <v>0</v>
      </c>
      <c r="P26" s="125">
        <v>0</v>
      </c>
      <c r="Q26" s="125">
        <v>0</v>
      </c>
      <c r="R26" s="125">
        <v>0</v>
      </c>
      <c r="S26" s="125">
        <v>0</v>
      </c>
      <c r="T26" s="125">
        <v>0</v>
      </c>
      <c r="U26" s="125">
        <v>0</v>
      </c>
      <c r="V26" s="176">
        <v>0</v>
      </c>
      <c r="W26" s="168"/>
    </row>
    <row r="27" spans="1:23" ht="30" customHeight="1">
      <c r="A27" s="123">
        <v>15</v>
      </c>
      <c r="B27" s="583"/>
      <c r="C27" s="584"/>
      <c r="D27" s="585"/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v>0</v>
      </c>
      <c r="K27" s="125">
        <v>0</v>
      </c>
      <c r="L27" s="125">
        <v>0</v>
      </c>
      <c r="M27" s="125">
        <v>0</v>
      </c>
      <c r="N27" s="125">
        <v>0</v>
      </c>
      <c r="O27" s="125">
        <v>0</v>
      </c>
      <c r="P27" s="125">
        <v>0</v>
      </c>
      <c r="Q27" s="125">
        <v>0</v>
      </c>
      <c r="R27" s="125">
        <v>0</v>
      </c>
      <c r="S27" s="125">
        <v>0</v>
      </c>
      <c r="T27" s="125">
        <v>0</v>
      </c>
      <c r="U27" s="125">
        <v>0</v>
      </c>
      <c r="V27" s="176">
        <v>0</v>
      </c>
      <c r="W27" s="168"/>
    </row>
    <row r="28" spans="1:23" ht="30" customHeight="1">
      <c r="A28" s="123">
        <v>16</v>
      </c>
      <c r="B28" s="583"/>
      <c r="C28" s="584"/>
      <c r="D28" s="585"/>
      <c r="E28" s="125">
        <v>0</v>
      </c>
      <c r="F28" s="125">
        <v>0</v>
      </c>
      <c r="G28" s="125">
        <v>0</v>
      </c>
      <c r="H28" s="125">
        <v>0</v>
      </c>
      <c r="I28" s="125">
        <v>0</v>
      </c>
      <c r="J28" s="125">
        <v>0</v>
      </c>
      <c r="K28" s="125">
        <v>0</v>
      </c>
      <c r="L28" s="125">
        <v>0</v>
      </c>
      <c r="M28" s="125">
        <v>0</v>
      </c>
      <c r="N28" s="125">
        <v>0</v>
      </c>
      <c r="O28" s="125">
        <v>0</v>
      </c>
      <c r="P28" s="125">
        <v>0</v>
      </c>
      <c r="Q28" s="125">
        <v>0</v>
      </c>
      <c r="R28" s="125">
        <v>0</v>
      </c>
      <c r="S28" s="125">
        <v>0</v>
      </c>
      <c r="T28" s="125">
        <v>0</v>
      </c>
      <c r="U28" s="125">
        <v>0</v>
      </c>
      <c r="V28" s="176">
        <v>0</v>
      </c>
      <c r="W28" s="168"/>
    </row>
    <row r="29" spans="1:23" ht="30" customHeight="1">
      <c r="A29" s="123">
        <v>17</v>
      </c>
      <c r="B29" s="583"/>
      <c r="C29" s="584"/>
      <c r="D29" s="585"/>
      <c r="E29" s="125">
        <v>0</v>
      </c>
      <c r="F29" s="125">
        <v>0</v>
      </c>
      <c r="G29" s="125">
        <v>0</v>
      </c>
      <c r="H29" s="125">
        <v>0</v>
      </c>
      <c r="I29" s="125">
        <v>0</v>
      </c>
      <c r="J29" s="125">
        <v>0</v>
      </c>
      <c r="K29" s="125">
        <v>0</v>
      </c>
      <c r="L29" s="125">
        <v>0</v>
      </c>
      <c r="M29" s="125">
        <v>0</v>
      </c>
      <c r="N29" s="125">
        <v>0</v>
      </c>
      <c r="O29" s="125">
        <v>0</v>
      </c>
      <c r="P29" s="125">
        <v>0</v>
      </c>
      <c r="Q29" s="125">
        <v>0</v>
      </c>
      <c r="R29" s="125">
        <v>0</v>
      </c>
      <c r="S29" s="125">
        <v>0</v>
      </c>
      <c r="T29" s="125">
        <v>0</v>
      </c>
      <c r="U29" s="125">
        <v>0</v>
      </c>
      <c r="V29" s="176">
        <v>0</v>
      </c>
      <c r="W29" s="168"/>
    </row>
    <row r="30" spans="1:23" ht="30" customHeight="1">
      <c r="A30" s="123">
        <v>18</v>
      </c>
      <c r="B30" s="583"/>
      <c r="C30" s="584"/>
      <c r="D30" s="585"/>
      <c r="E30" s="125">
        <v>0</v>
      </c>
      <c r="F30" s="125">
        <v>0</v>
      </c>
      <c r="G30" s="125">
        <v>0</v>
      </c>
      <c r="H30" s="125">
        <v>0</v>
      </c>
      <c r="I30" s="125">
        <v>0</v>
      </c>
      <c r="J30" s="125">
        <v>0</v>
      </c>
      <c r="K30" s="125">
        <v>0</v>
      </c>
      <c r="L30" s="125">
        <v>0</v>
      </c>
      <c r="M30" s="125">
        <v>0</v>
      </c>
      <c r="N30" s="125">
        <v>0</v>
      </c>
      <c r="O30" s="125">
        <v>0</v>
      </c>
      <c r="P30" s="125">
        <v>0</v>
      </c>
      <c r="Q30" s="125">
        <v>0</v>
      </c>
      <c r="R30" s="125">
        <v>0</v>
      </c>
      <c r="S30" s="125">
        <v>0</v>
      </c>
      <c r="T30" s="125">
        <v>0</v>
      </c>
      <c r="U30" s="125">
        <v>0</v>
      </c>
      <c r="V30" s="176">
        <v>0</v>
      </c>
      <c r="W30" s="168"/>
    </row>
    <row r="31" spans="1:23" ht="30" customHeight="1">
      <c r="A31" s="123">
        <v>19</v>
      </c>
      <c r="B31" s="583"/>
      <c r="C31" s="584"/>
      <c r="D31" s="585"/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5">
        <v>0</v>
      </c>
      <c r="K31" s="125">
        <v>0</v>
      </c>
      <c r="L31" s="125">
        <v>0</v>
      </c>
      <c r="M31" s="125">
        <v>0</v>
      </c>
      <c r="N31" s="125">
        <v>0</v>
      </c>
      <c r="O31" s="125">
        <v>0</v>
      </c>
      <c r="P31" s="125">
        <v>0</v>
      </c>
      <c r="Q31" s="125">
        <v>0</v>
      </c>
      <c r="R31" s="125">
        <v>0</v>
      </c>
      <c r="S31" s="125">
        <v>0</v>
      </c>
      <c r="T31" s="125">
        <v>0</v>
      </c>
      <c r="U31" s="125">
        <v>0</v>
      </c>
      <c r="V31" s="176">
        <v>0</v>
      </c>
      <c r="W31" s="168"/>
    </row>
    <row r="32" spans="1:23" ht="30" customHeight="1">
      <c r="A32" s="123">
        <v>20</v>
      </c>
      <c r="B32" s="583"/>
      <c r="C32" s="584"/>
      <c r="D32" s="585"/>
      <c r="E32" s="125">
        <v>0</v>
      </c>
      <c r="F32" s="125">
        <v>0</v>
      </c>
      <c r="G32" s="125">
        <v>0</v>
      </c>
      <c r="H32" s="125">
        <v>0</v>
      </c>
      <c r="I32" s="125">
        <v>0</v>
      </c>
      <c r="J32" s="125">
        <v>0</v>
      </c>
      <c r="K32" s="125">
        <v>0</v>
      </c>
      <c r="L32" s="125">
        <v>0</v>
      </c>
      <c r="M32" s="125">
        <v>0</v>
      </c>
      <c r="N32" s="125">
        <v>0</v>
      </c>
      <c r="O32" s="125">
        <v>0</v>
      </c>
      <c r="P32" s="125">
        <v>0</v>
      </c>
      <c r="Q32" s="125">
        <v>0</v>
      </c>
      <c r="R32" s="125">
        <v>0</v>
      </c>
      <c r="S32" s="125">
        <v>0</v>
      </c>
      <c r="T32" s="125">
        <v>0</v>
      </c>
      <c r="U32" s="125">
        <v>0</v>
      </c>
      <c r="V32" s="176">
        <v>0</v>
      </c>
      <c r="W32" s="168"/>
    </row>
    <row r="33" spans="1:23" ht="30" customHeight="1">
      <c r="A33" s="123">
        <v>21</v>
      </c>
      <c r="B33" s="583"/>
      <c r="C33" s="584"/>
      <c r="D33" s="585"/>
      <c r="E33" s="125">
        <v>0</v>
      </c>
      <c r="F33" s="125">
        <v>0</v>
      </c>
      <c r="G33" s="125">
        <v>0</v>
      </c>
      <c r="H33" s="125">
        <v>0</v>
      </c>
      <c r="I33" s="125">
        <v>0</v>
      </c>
      <c r="J33" s="125">
        <v>0</v>
      </c>
      <c r="K33" s="125">
        <v>0</v>
      </c>
      <c r="L33" s="125">
        <v>0</v>
      </c>
      <c r="M33" s="125">
        <v>0</v>
      </c>
      <c r="N33" s="125">
        <v>0</v>
      </c>
      <c r="O33" s="125">
        <v>0</v>
      </c>
      <c r="P33" s="125">
        <v>0</v>
      </c>
      <c r="Q33" s="125">
        <v>0</v>
      </c>
      <c r="R33" s="125">
        <v>0</v>
      </c>
      <c r="S33" s="125">
        <v>0</v>
      </c>
      <c r="T33" s="125">
        <v>0</v>
      </c>
      <c r="U33" s="125">
        <v>0</v>
      </c>
      <c r="V33" s="176">
        <v>0</v>
      </c>
      <c r="W33" s="168"/>
    </row>
    <row r="34" spans="1:23" ht="30" customHeight="1">
      <c r="A34" s="123">
        <v>22</v>
      </c>
      <c r="B34" s="583"/>
      <c r="C34" s="584"/>
      <c r="D34" s="585"/>
      <c r="E34" s="125">
        <v>0</v>
      </c>
      <c r="F34" s="125">
        <v>0</v>
      </c>
      <c r="G34" s="125">
        <v>0</v>
      </c>
      <c r="H34" s="125">
        <v>0</v>
      </c>
      <c r="I34" s="125">
        <v>0</v>
      </c>
      <c r="J34" s="125">
        <v>0</v>
      </c>
      <c r="K34" s="125">
        <v>0</v>
      </c>
      <c r="L34" s="125">
        <v>0</v>
      </c>
      <c r="M34" s="125">
        <v>0</v>
      </c>
      <c r="N34" s="125">
        <v>0</v>
      </c>
      <c r="O34" s="125">
        <v>0</v>
      </c>
      <c r="P34" s="125">
        <v>0</v>
      </c>
      <c r="Q34" s="125">
        <v>0</v>
      </c>
      <c r="R34" s="125">
        <v>0</v>
      </c>
      <c r="S34" s="125">
        <v>0</v>
      </c>
      <c r="T34" s="125">
        <v>0</v>
      </c>
      <c r="U34" s="125">
        <v>0</v>
      </c>
      <c r="V34" s="176">
        <v>0</v>
      </c>
      <c r="W34" s="168"/>
    </row>
    <row r="35" spans="1:23" ht="30" customHeight="1">
      <c r="A35" s="123">
        <v>23</v>
      </c>
      <c r="B35" s="583"/>
      <c r="C35" s="584"/>
      <c r="D35" s="585"/>
      <c r="E35" s="125">
        <v>0</v>
      </c>
      <c r="F35" s="125">
        <v>0</v>
      </c>
      <c r="G35" s="125">
        <v>0</v>
      </c>
      <c r="H35" s="125">
        <v>0</v>
      </c>
      <c r="I35" s="125">
        <v>0</v>
      </c>
      <c r="J35" s="125">
        <v>0</v>
      </c>
      <c r="K35" s="125">
        <v>0</v>
      </c>
      <c r="L35" s="125">
        <v>0</v>
      </c>
      <c r="M35" s="125">
        <v>0</v>
      </c>
      <c r="N35" s="125">
        <v>0</v>
      </c>
      <c r="O35" s="125">
        <v>0</v>
      </c>
      <c r="P35" s="125">
        <v>0</v>
      </c>
      <c r="Q35" s="125">
        <v>0</v>
      </c>
      <c r="R35" s="125">
        <v>0</v>
      </c>
      <c r="S35" s="125">
        <v>0</v>
      </c>
      <c r="T35" s="125">
        <v>0</v>
      </c>
      <c r="U35" s="125">
        <v>0</v>
      </c>
      <c r="V35" s="176">
        <v>0</v>
      </c>
      <c r="W35" s="168"/>
    </row>
    <row r="36" spans="1:23" ht="30" customHeight="1">
      <c r="A36" s="123">
        <v>24</v>
      </c>
      <c r="B36" s="583"/>
      <c r="C36" s="584"/>
      <c r="D36" s="585"/>
      <c r="E36" s="125">
        <v>0</v>
      </c>
      <c r="F36" s="125">
        <v>0</v>
      </c>
      <c r="G36" s="125">
        <v>0</v>
      </c>
      <c r="H36" s="125">
        <v>0</v>
      </c>
      <c r="I36" s="125">
        <v>0</v>
      </c>
      <c r="J36" s="125">
        <v>0</v>
      </c>
      <c r="K36" s="125">
        <v>0</v>
      </c>
      <c r="L36" s="125">
        <v>0</v>
      </c>
      <c r="M36" s="125">
        <v>0</v>
      </c>
      <c r="N36" s="125">
        <v>0</v>
      </c>
      <c r="O36" s="125">
        <v>0</v>
      </c>
      <c r="P36" s="125">
        <v>0</v>
      </c>
      <c r="Q36" s="125">
        <v>0</v>
      </c>
      <c r="R36" s="125">
        <v>0</v>
      </c>
      <c r="S36" s="125">
        <v>0</v>
      </c>
      <c r="T36" s="125">
        <v>0</v>
      </c>
      <c r="U36" s="125">
        <v>0</v>
      </c>
      <c r="V36" s="176">
        <v>0</v>
      </c>
      <c r="W36" s="168"/>
    </row>
    <row r="37" spans="1:23" ht="30" customHeight="1">
      <c r="A37" s="123">
        <v>25</v>
      </c>
      <c r="B37" s="583"/>
      <c r="C37" s="584"/>
      <c r="D37" s="585"/>
      <c r="E37" s="125">
        <v>0</v>
      </c>
      <c r="F37" s="125">
        <v>0</v>
      </c>
      <c r="G37" s="125">
        <v>0</v>
      </c>
      <c r="H37" s="125">
        <v>0</v>
      </c>
      <c r="I37" s="125">
        <v>0</v>
      </c>
      <c r="J37" s="125">
        <v>0</v>
      </c>
      <c r="K37" s="125">
        <v>0</v>
      </c>
      <c r="L37" s="125">
        <v>0</v>
      </c>
      <c r="M37" s="125">
        <v>0</v>
      </c>
      <c r="N37" s="125">
        <v>0</v>
      </c>
      <c r="O37" s="125">
        <v>0</v>
      </c>
      <c r="P37" s="125">
        <v>0</v>
      </c>
      <c r="Q37" s="125">
        <v>0</v>
      </c>
      <c r="R37" s="125">
        <v>0</v>
      </c>
      <c r="S37" s="125">
        <v>0</v>
      </c>
      <c r="T37" s="125">
        <v>0</v>
      </c>
      <c r="U37" s="125">
        <v>0</v>
      </c>
      <c r="V37" s="176">
        <v>0</v>
      </c>
      <c r="W37" s="168"/>
    </row>
    <row r="38" spans="1:23" ht="30" customHeight="1">
      <c r="A38" s="123">
        <v>26</v>
      </c>
      <c r="B38" s="583"/>
      <c r="C38" s="584"/>
      <c r="D38" s="585"/>
      <c r="E38" s="125">
        <v>0</v>
      </c>
      <c r="F38" s="125">
        <v>0</v>
      </c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25">
        <v>0</v>
      </c>
      <c r="O38" s="125">
        <v>0</v>
      </c>
      <c r="P38" s="125">
        <v>0</v>
      </c>
      <c r="Q38" s="125">
        <v>0</v>
      </c>
      <c r="R38" s="125">
        <v>0</v>
      </c>
      <c r="S38" s="125">
        <v>0</v>
      </c>
      <c r="T38" s="125">
        <v>0</v>
      </c>
      <c r="U38" s="125">
        <v>0</v>
      </c>
      <c r="V38" s="176">
        <v>0</v>
      </c>
      <c r="W38" s="168"/>
    </row>
    <row r="39" spans="1:23" ht="30" customHeight="1">
      <c r="A39" s="123">
        <v>27</v>
      </c>
      <c r="B39" s="583"/>
      <c r="C39" s="584"/>
      <c r="D39" s="585"/>
      <c r="E39" s="125">
        <v>0</v>
      </c>
      <c r="F39" s="125">
        <v>0</v>
      </c>
      <c r="G39" s="125">
        <v>0</v>
      </c>
      <c r="H39" s="125">
        <v>0</v>
      </c>
      <c r="I39" s="125">
        <v>0</v>
      </c>
      <c r="J39" s="125">
        <v>0</v>
      </c>
      <c r="K39" s="125">
        <v>0</v>
      </c>
      <c r="L39" s="125">
        <v>0</v>
      </c>
      <c r="M39" s="125">
        <v>0</v>
      </c>
      <c r="N39" s="125">
        <v>0</v>
      </c>
      <c r="O39" s="125">
        <v>0</v>
      </c>
      <c r="P39" s="125">
        <v>0</v>
      </c>
      <c r="Q39" s="125">
        <v>0</v>
      </c>
      <c r="R39" s="125">
        <v>0</v>
      </c>
      <c r="S39" s="125">
        <v>0</v>
      </c>
      <c r="T39" s="125">
        <v>0</v>
      </c>
      <c r="U39" s="125">
        <v>0</v>
      </c>
      <c r="V39" s="176">
        <v>0</v>
      </c>
      <c r="W39" s="168"/>
    </row>
    <row r="40" spans="1:23" ht="30" customHeight="1">
      <c r="A40" s="123">
        <v>28</v>
      </c>
      <c r="B40" s="583"/>
      <c r="C40" s="584"/>
      <c r="D40" s="585"/>
      <c r="E40" s="125">
        <v>0</v>
      </c>
      <c r="F40" s="125">
        <v>0</v>
      </c>
      <c r="G40" s="125">
        <v>0</v>
      </c>
      <c r="H40" s="125">
        <v>0</v>
      </c>
      <c r="I40" s="125">
        <v>0</v>
      </c>
      <c r="J40" s="125">
        <v>0</v>
      </c>
      <c r="K40" s="125">
        <v>0</v>
      </c>
      <c r="L40" s="125">
        <v>0</v>
      </c>
      <c r="M40" s="125">
        <v>0</v>
      </c>
      <c r="N40" s="125">
        <v>0</v>
      </c>
      <c r="O40" s="125">
        <v>0</v>
      </c>
      <c r="P40" s="125">
        <v>0</v>
      </c>
      <c r="Q40" s="125">
        <v>0</v>
      </c>
      <c r="R40" s="125">
        <v>0</v>
      </c>
      <c r="S40" s="125">
        <v>0</v>
      </c>
      <c r="T40" s="125">
        <v>0</v>
      </c>
      <c r="U40" s="125">
        <v>0</v>
      </c>
      <c r="V40" s="176">
        <v>0</v>
      </c>
      <c r="W40" s="168"/>
    </row>
    <row r="41" spans="1:23" ht="30" customHeight="1">
      <c r="A41" s="123">
        <v>29</v>
      </c>
      <c r="B41" s="583"/>
      <c r="C41" s="584"/>
      <c r="D41" s="585"/>
      <c r="E41" s="125">
        <v>0</v>
      </c>
      <c r="F41" s="125">
        <v>0</v>
      </c>
      <c r="G41" s="125">
        <v>0</v>
      </c>
      <c r="H41" s="125">
        <v>0</v>
      </c>
      <c r="I41" s="125">
        <v>0</v>
      </c>
      <c r="J41" s="125">
        <v>0</v>
      </c>
      <c r="K41" s="125">
        <v>0</v>
      </c>
      <c r="L41" s="125">
        <v>0</v>
      </c>
      <c r="M41" s="125">
        <v>0</v>
      </c>
      <c r="N41" s="125">
        <v>0</v>
      </c>
      <c r="O41" s="125">
        <v>0</v>
      </c>
      <c r="P41" s="125">
        <v>0</v>
      </c>
      <c r="Q41" s="125">
        <v>0</v>
      </c>
      <c r="R41" s="125">
        <v>0</v>
      </c>
      <c r="S41" s="125">
        <v>0</v>
      </c>
      <c r="T41" s="125">
        <v>0</v>
      </c>
      <c r="U41" s="125">
        <v>0</v>
      </c>
      <c r="V41" s="176">
        <v>0</v>
      </c>
      <c r="W41" s="168"/>
    </row>
    <row r="42" spans="1:23" ht="30" customHeight="1">
      <c r="A42" s="123">
        <v>30</v>
      </c>
      <c r="B42" s="583"/>
      <c r="C42" s="584"/>
      <c r="D42" s="585"/>
      <c r="E42" s="125">
        <v>0</v>
      </c>
      <c r="F42" s="125">
        <v>0</v>
      </c>
      <c r="G42" s="125">
        <v>0</v>
      </c>
      <c r="H42" s="125">
        <v>0</v>
      </c>
      <c r="I42" s="125">
        <v>0</v>
      </c>
      <c r="J42" s="125">
        <v>0</v>
      </c>
      <c r="K42" s="125">
        <v>0</v>
      </c>
      <c r="L42" s="125">
        <v>0</v>
      </c>
      <c r="M42" s="125">
        <v>0</v>
      </c>
      <c r="N42" s="125">
        <v>0</v>
      </c>
      <c r="O42" s="125">
        <v>0</v>
      </c>
      <c r="P42" s="125">
        <v>0</v>
      </c>
      <c r="Q42" s="125">
        <v>0</v>
      </c>
      <c r="R42" s="125">
        <v>0</v>
      </c>
      <c r="S42" s="125">
        <v>0</v>
      </c>
      <c r="T42" s="125">
        <v>0</v>
      </c>
      <c r="U42" s="125">
        <v>0</v>
      </c>
      <c r="V42" s="176">
        <v>0</v>
      </c>
      <c r="W42" s="168"/>
    </row>
    <row r="43" spans="1:23" ht="30" customHeight="1">
      <c r="A43" s="123">
        <v>31</v>
      </c>
      <c r="B43" s="586"/>
      <c r="C43" s="587"/>
      <c r="D43" s="588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76">
        <v>0</v>
      </c>
      <c r="W43" s="168"/>
    </row>
    <row r="44" spans="1:25" ht="30" customHeight="1">
      <c r="A44" s="126"/>
      <c r="B44" s="591" t="s">
        <v>111</v>
      </c>
      <c r="C44" s="591"/>
      <c r="D44" s="591"/>
      <c r="E44" s="127">
        <f aca="true" t="shared" si="0" ref="E44:U44">SUM(E13:E43)</f>
        <v>0</v>
      </c>
      <c r="F44" s="127">
        <f t="shared" si="0"/>
        <v>0</v>
      </c>
      <c r="G44" s="127">
        <f t="shared" si="0"/>
        <v>0</v>
      </c>
      <c r="H44" s="127">
        <f t="shared" si="0"/>
        <v>0</v>
      </c>
      <c r="I44" s="127">
        <f t="shared" si="0"/>
        <v>0</v>
      </c>
      <c r="J44" s="127">
        <f t="shared" si="0"/>
        <v>0</v>
      </c>
      <c r="K44" s="127">
        <f t="shared" si="0"/>
        <v>0</v>
      </c>
      <c r="L44" s="127">
        <f t="shared" si="0"/>
        <v>0</v>
      </c>
      <c r="M44" s="127">
        <f t="shared" si="0"/>
        <v>0</v>
      </c>
      <c r="N44" s="127">
        <f t="shared" si="0"/>
        <v>1332</v>
      </c>
      <c r="O44" s="127">
        <f t="shared" si="0"/>
        <v>2673</v>
      </c>
      <c r="P44" s="127">
        <f t="shared" si="0"/>
        <v>0</v>
      </c>
      <c r="Q44" s="127">
        <f t="shared" si="0"/>
        <v>0</v>
      </c>
      <c r="R44" s="127">
        <f t="shared" si="0"/>
        <v>0</v>
      </c>
      <c r="S44" s="127">
        <f t="shared" si="0"/>
        <v>0</v>
      </c>
      <c r="T44" s="127">
        <f t="shared" si="0"/>
        <v>0</v>
      </c>
      <c r="U44" s="127">
        <f t="shared" si="0"/>
        <v>0</v>
      </c>
      <c r="V44" s="169"/>
      <c r="W44" s="168"/>
      <c r="Y44" s="183"/>
    </row>
    <row r="45" spans="1:23" s="130" customFormat="1" ht="30" customHeight="1">
      <c r="A45" s="128"/>
      <c r="B45" s="616" t="s">
        <v>112</v>
      </c>
      <c r="C45" s="616"/>
      <c r="D45" s="616"/>
      <c r="E45" s="129">
        <v>0.22</v>
      </c>
      <c r="F45" s="129">
        <v>0.5</v>
      </c>
      <c r="G45" s="129">
        <v>0.89</v>
      </c>
      <c r="H45" s="129">
        <v>0.62</v>
      </c>
      <c r="I45" s="129">
        <v>0.62</v>
      </c>
      <c r="J45" s="129">
        <v>0.89</v>
      </c>
      <c r="K45" s="129">
        <v>0.89</v>
      </c>
      <c r="L45" s="129">
        <v>1.58</v>
      </c>
      <c r="M45" s="129">
        <v>1.58</v>
      </c>
      <c r="N45" s="129">
        <v>2.47</v>
      </c>
      <c r="O45" s="129">
        <v>2.47</v>
      </c>
      <c r="P45" s="129">
        <v>3.85</v>
      </c>
      <c r="Q45" s="129">
        <v>3.85</v>
      </c>
      <c r="R45" s="129">
        <v>4.83</v>
      </c>
      <c r="S45" s="129">
        <v>4.83</v>
      </c>
      <c r="T45" s="129">
        <v>6.32</v>
      </c>
      <c r="U45" s="129">
        <v>6.32</v>
      </c>
      <c r="V45" s="170"/>
      <c r="W45" s="168"/>
    </row>
    <row r="46" spans="1:25" s="133" customFormat="1" ht="30" customHeight="1">
      <c r="A46" s="131"/>
      <c r="B46" s="617" t="s">
        <v>125</v>
      </c>
      <c r="C46" s="617"/>
      <c r="D46" s="617"/>
      <c r="E46" s="132">
        <f aca="true" t="shared" si="1" ref="E46:U46">E44*E12*E45</f>
        <v>0</v>
      </c>
      <c r="F46" s="132">
        <f t="shared" si="1"/>
        <v>0</v>
      </c>
      <c r="G46" s="132">
        <f t="shared" si="1"/>
        <v>0</v>
      </c>
      <c r="H46" s="132">
        <f t="shared" si="1"/>
        <v>0</v>
      </c>
      <c r="I46" s="132">
        <f t="shared" si="1"/>
        <v>0</v>
      </c>
      <c r="J46" s="132">
        <f t="shared" si="1"/>
        <v>0</v>
      </c>
      <c r="K46" s="132">
        <f t="shared" si="1"/>
        <v>0</v>
      </c>
      <c r="L46" s="132">
        <f t="shared" si="1"/>
        <v>0</v>
      </c>
      <c r="M46" s="132">
        <f t="shared" si="1"/>
        <v>0</v>
      </c>
      <c r="N46" s="132">
        <f t="shared" si="1"/>
        <v>32900.4</v>
      </c>
      <c r="O46" s="132">
        <f t="shared" si="1"/>
        <v>79227.72</v>
      </c>
      <c r="P46" s="132">
        <f t="shared" si="1"/>
        <v>0</v>
      </c>
      <c r="Q46" s="132">
        <f t="shared" si="1"/>
        <v>0</v>
      </c>
      <c r="R46" s="132">
        <f t="shared" si="1"/>
        <v>0</v>
      </c>
      <c r="S46" s="132">
        <f t="shared" si="1"/>
        <v>0</v>
      </c>
      <c r="T46" s="132">
        <f t="shared" si="1"/>
        <v>0</v>
      </c>
      <c r="U46" s="132">
        <f t="shared" si="1"/>
        <v>0</v>
      </c>
      <c r="V46" s="171"/>
      <c r="W46" s="168"/>
      <c r="Y46" s="341"/>
    </row>
    <row r="47" spans="1:23" s="135" customFormat="1" ht="30" customHeight="1">
      <c r="A47" s="134"/>
      <c r="B47" s="618" t="s">
        <v>114</v>
      </c>
      <c r="C47" s="618"/>
      <c r="D47" s="618"/>
      <c r="E47" s="178">
        <f>SUM(E46)</f>
        <v>0</v>
      </c>
      <c r="F47" s="178">
        <f>SUM(F46)</f>
        <v>0</v>
      </c>
      <c r="G47" s="178">
        <f>SUM(G46)</f>
        <v>0</v>
      </c>
      <c r="H47" s="589">
        <f>SUM(H46+I46)</f>
        <v>0</v>
      </c>
      <c r="I47" s="590"/>
      <c r="J47" s="589">
        <f>SUM(J46+K46)</f>
        <v>0</v>
      </c>
      <c r="K47" s="590"/>
      <c r="L47" s="589">
        <f>SUM(L46+M46)</f>
        <v>0</v>
      </c>
      <c r="M47" s="590"/>
      <c r="N47" s="589">
        <f>SUM(N46+O46)</f>
        <v>112128.12</v>
      </c>
      <c r="O47" s="590"/>
      <c r="P47" s="589">
        <f>SUM(P46+Q46)</f>
        <v>0</v>
      </c>
      <c r="Q47" s="590"/>
      <c r="R47" s="589">
        <f>SUM(R46+S46)</f>
        <v>0</v>
      </c>
      <c r="S47" s="590"/>
      <c r="T47" s="589">
        <f>SUM(T46+U46)</f>
        <v>0</v>
      </c>
      <c r="U47" s="590"/>
      <c r="V47" s="179"/>
      <c r="W47" s="180"/>
    </row>
    <row r="48" spans="1:23" s="135" customFormat="1" ht="30" customHeight="1" thickBot="1">
      <c r="A48" s="608" t="s">
        <v>113</v>
      </c>
      <c r="B48" s="608"/>
      <c r="C48" s="608"/>
      <c r="D48" s="608"/>
      <c r="E48" s="611">
        <f>SUM(E47:U47)</f>
        <v>112128.12</v>
      </c>
      <c r="F48" s="612"/>
      <c r="G48" s="612"/>
      <c r="H48" s="612"/>
      <c r="I48" s="612"/>
      <c r="J48" s="612"/>
      <c r="K48" s="612"/>
      <c r="L48" s="612"/>
      <c r="M48" s="612"/>
      <c r="N48" s="612"/>
      <c r="O48" s="612"/>
      <c r="P48" s="612"/>
      <c r="Q48" s="177" t="s">
        <v>90</v>
      </c>
      <c r="R48" s="609" t="s">
        <v>124</v>
      </c>
      <c r="S48" s="610"/>
      <c r="T48" s="610"/>
      <c r="U48" s="184" t="s">
        <v>50</v>
      </c>
      <c r="V48" s="343">
        <f>E48*(-0.03)</f>
        <v>-3363.8435999999997</v>
      </c>
      <c r="W48" s="172" t="s">
        <v>90</v>
      </c>
    </row>
    <row r="49" spans="1:23" ht="30" customHeight="1" thickBot="1" thickTop="1">
      <c r="A49" s="181"/>
      <c r="B49" s="181"/>
      <c r="C49" s="181"/>
      <c r="D49" s="182"/>
      <c r="E49" s="181"/>
      <c r="F49" s="181"/>
      <c r="G49" s="181"/>
      <c r="H49" s="181"/>
      <c r="I49" s="181"/>
      <c r="J49" s="181"/>
      <c r="K49" s="181"/>
      <c r="L49" s="181"/>
      <c r="M49" s="181"/>
      <c r="N49" s="186"/>
      <c r="O49" s="186"/>
      <c r="P49" s="186"/>
      <c r="Q49" s="186"/>
      <c r="R49" s="606" t="s">
        <v>123</v>
      </c>
      <c r="S49" s="607"/>
      <c r="T49" s="607"/>
      <c r="U49" s="136" t="s">
        <v>50</v>
      </c>
      <c r="V49" s="344">
        <f>SUM(V13:V48)</f>
        <v>-2501.072600000009</v>
      </c>
      <c r="W49" s="185" t="s">
        <v>90</v>
      </c>
    </row>
    <row r="50" spans="1:23" ht="27.75" customHeight="1" thickBot="1" thickTop="1">
      <c r="A50" s="107"/>
      <c r="B50" s="107"/>
      <c r="C50" s="107"/>
      <c r="D50" s="13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606" t="s">
        <v>126</v>
      </c>
      <c r="S50" s="607"/>
      <c r="T50" s="607"/>
      <c r="U50" s="136" t="s">
        <v>50</v>
      </c>
      <c r="V50" s="342">
        <f>V49/E48*100</f>
        <v>-2.2305489470438005</v>
      </c>
      <c r="W50" s="185" t="s">
        <v>88</v>
      </c>
    </row>
    <row r="51" spans="1:21" s="139" customFormat="1" ht="15" customHeight="1" thickTop="1">
      <c r="A51" s="600" t="s">
        <v>115</v>
      </c>
      <c r="B51" s="600"/>
      <c r="C51" s="600"/>
      <c r="D51" s="600"/>
      <c r="E51" s="600"/>
      <c r="F51" s="600"/>
      <c r="G51" s="600"/>
      <c r="H51" s="600"/>
      <c r="I51" s="600"/>
      <c r="J51" s="600"/>
      <c r="K51" s="600"/>
      <c r="L51" s="600"/>
      <c r="M51" s="600"/>
      <c r="N51" s="600"/>
      <c r="O51" s="600"/>
      <c r="P51" s="600"/>
      <c r="Q51" s="600"/>
      <c r="R51" s="600"/>
      <c r="S51" s="600"/>
      <c r="T51" s="600"/>
      <c r="U51" s="600"/>
    </row>
    <row r="52" spans="1:21" s="139" customFormat="1" ht="15" customHeight="1">
      <c r="A52" s="600" t="s">
        <v>116</v>
      </c>
      <c r="B52" s="600"/>
      <c r="C52" s="600"/>
      <c r="D52" s="600"/>
      <c r="E52" s="600"/>
      <c r="F52" s="600"/>
      <c r="G52" s="600"/>
      <c r="H52" s="600"/>
      <c r="I52" s="600"/>
      <c r="J52" s="600"/>
      <c r="K52" s="600"/>
      <c r="L52" s="600"/>
      <c r="M52" s="600"/>
      <c r="N52" s="600"/>
      <c r="O52" s="600"/>
      <c r="P52" s="600"/>
      <c r="Q52" s="600"/>
      <c r="R52" s="600"/>
      <c r="S52" s="600"/>
      <c r="T52" s="600"/>
      <c r="U52" s="600"/>
    </row>
    <row r="53" spans="1:21" s="139" customFormat="1" ht="15" customHeight="1">
      <c r="A53" s="600" t="s">
        <v>117</v>
      </c>
      <c r="B53" s="600"/>
      <c r="C53" s="600"/>
      <c r="D53" s="600"/>
      <c r="E53" s="600"/>
      <c r="F53" s="600"/>
      <c r="G53" s="600"/>
      <c r="H53" s="600"/>
      <c r="I53" s="600"/>
      <c r="J53" s="600"/>
      <c r="K53" s="600"/>
      <c r="L53" s="600"/>
      <c r="M53" s="600"/>
      <c r="N53" s="600"/>
      <c r="O53" s="600"/>
      <c r="P53" s="600"/>
      <c r="Q53" s="600"/>
      <c r="R53" s="600"/>
      <c r="S53" s="600"/>
      <c r="T53" s="600"/>
      <c r="U53" s="600"/>
    </row>
  </sheetData>
  <sheetProtection/>
  <mergeCells count="67">
    <mergeCell ref="B22:D22"/>
    <mergeCell ref="B23:D23"/>
    <mergeCell ref="V4:W4"/>
    <mergeCell ref="V5:W5"/>
    <mergeCell ref="V6:W6"/>
    <mergeCell ref="A3:W3"/>
    <mergeCell ref="B20:D20"/>
    <mergeCell ref="B18:D18"/>
    <mergeCell ref="A48:D48"/>
    <mergeCell ref="R48:T48"/>
    <mergeCell ref="E48:P48"/>
    <mergeCell ref="B13:D13"/>
    <mergeCell ref="B14:D14"/>
    <mergeCell ref="B15:D15"/>
    <mergeCell ref="B45:D45"/>
    <mergeCell ref="B46:D46"/>
    <mergeCell ref="B47:D47"/>
    <mergeCell ref="H47:I47"/>
    <mergeCell ref="A52:U52"/>
    <mergeCell ref="A53:U53"/>
    <mergeCell ref="V11:V12"/>
    <mergeCell ref="W10:W12"/>
    <mergeCell ref="R49:T49"/>
    <mergeCell ref="R50:T50"/>
    <mergeCell ref="B16:D16"/>
    <mergeCell ref="B17:D17"/>
    <mergeCell ref="B19:D19"/>
    <mergeCell ref="B21:D21"/>
    <mergeCell ref="A51:U51"/>
    <mergeCell ref="J47:K47"/>
    <mergeCell ref="L47:M47"/>
    <mergeCell ref="N11:O11"/>
    <mergeCell ref="P11:Q11"/>
    <mergeCell ref="R11:S11"/>
    <mergeCell ref="T11:U11"/>
    <mergeCell ref="N47:O47"/>
    <mergeCell ref="P47:Q47"/>
    <mergeCell ref="R47:S47"/>
    <mergeCell ref="T47:U47"/>
    <mergeCell ref="B34:D34"/>
    <mergeCell ref="B44:D44"/>
    <mergeCell ref="A10:A12"/>
    <mergeCell ref="B10:D12"/>
    <mergeCell ref="E10:G10"/>
    <mergeCell ref="H10:U10"/>
    <mergeCell ref="H11:I11"/>
    <mergeCell ref="J11:K11"/>
    <mergeCell ref="L11:M11"/>
    <mergeCell ref="B30:D30"/>
    <mergeCell ref="B24:D24"/>
    <mergeCell ref="B25:D25"/>
    <mergeCell ref="B26:D26"/>
    <mergeCell ref="B27:D27"/>
    <mergeCell ref="B28:D28"/>
    <mergeCell ref="B29:D29"/>
    <mergeCell ref="B31:D31"/>
    <mergeCell ref="B32:D32"/>
    <mergeCell ref="B33:D33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</mergeCells>
  <printOptions horizontalCentered="1"/>
  <pageMargins left="0.2362204724409449" right="0.15748031496062992" top="0.3937007874015748" bottom="0.1968503937007874" header="0.15748031496062992" footer="0"/>
  <pageSetup horizontalDpi="600" verticalDpi="600" orientation="portrait" paperSize="9" scale="49" r:id="rId1"/>
  <headerFooter alignWithMargins="0">
    <oddFooter>&amp;R&amp;F/&amp;A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L65"/>
  <sheetViews>
    <sheetView view="pageBreakPreview" zoomScale="75" zoomScaleSheetLayoutView="75" workbookViewId="0" topLeftCell="A1">
      <selection activeCell="D5" sqref="D5"/>
    </sheetView>
  </sheetViews>
  <sheetFormatPr defaultColWidth="9.140625" defaultRowHeight="21.75"/>
  <cols>
    <col min="1" max="1" width="6.28125" style="106" customWidth="1"/>
    <col min="2" max="2" width="10.7109375" style="106" customWidth="1"/>
    <col min="3" max="3" width="1.28515625" style="106" customWidth="1"/>
    <col min="4" max="4" width="15.140625" style="106" customWidth="1"/>
    <col min="5" max="5" width="13.57421875" style="215" customWidth="1"/>
    <col min="6" max="7" width="13.57421875" style="106" customWidth="1"/>
    <col min="8" max="18" width="8.7109375" style="106" customWidth="1"/>
    <col min="19" max="19" width="9.7109375" style="106" bestFit="1" customWidth="1"/>
    <col min="20" max="20" width="10.421875" style="106" customWidth="1"/>
    <col min="21" max="21" width="8.7109375" style="106" customWidth="1"/>
    <col min="22" max="22" width="12.00390625" style="106" customWidth="1"/>
    <col min="23" max="16384" width="9.140625" style="110" customWidth="1"/>
  </cols>
  <sheetData>
    <row r="1" spans="1:24" s="104" customFormat="1" ht="34.5" customHeight="1">
      <c r="A1" s="624" t="s">
        <v>120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624"/>
      <c r="U1" s="624"/>
      <c r="V1" s="624"/>
      <c r="W1" s="165"/>
      <c r="X1" s="165"/>
    </row>
    <row r="2" spans="1:22" ht="23.25">
      <c r="A2" s="105" t="s">
        <v>0</v>
      </c>
      <c r="B2" s="108"/>
      <c r="C2" s="105" t="s">
        <v>3</v>
      </c>
      <c r="D2" s="157"/>
      <c r="E2" s="212"/>
      <c r="F2" s="141"/>
      <c r="G2" s="141"/>
      <c r="N2" s="107"/>
      <c r="T2" s="109" t="s">
        <v>5</v>
      </c>
      <c r="U2" s="627" t="s">
        <v>128</v>
      </c>
      <c r="V2" s="627"/>
    </row>
    <row r="3" spans="1:38" ht="23.25">
      <c r="A3" s="105" t="s">
        <v>1</v>
      </c>
      <c r="B3" s="108"/>
      <c r="C3" s="105" t="s">
        <v>3</v>
      </c>
      <c r="D3" s="155"/>
      <c r="E3" s="213"/>
      <c r="F3" s="144"/>
      <c r="G3" s="144"/>
      <c r="H3" s="111"/>
      <c r="I3" s="111"/>
      <c r="J3" s="111"/>
      <c r="K3" s="111"/>
      <c r="L3" s="111"/>
      <c r="M3" s="111"/>
      <c r="N3" s="111"/>
      <c r="O3" s="111"/>
      <c r="P3" s="107"/>
      <c r="T3" s="109" t="s">
        <v>4</v>
      </c>
      <c r="U3" s="628">
        <f ca="1">TODAY()</f>
        <v>41830</v>
      </c>
      <c r="V3" s="628"/>
      <c r="X3" s="5" t="s">
        <v>7</v>
      </c>
      <c r="Y3" s="5" t="s">
        <v>8</v>
      </c>
      <c r="Z3" s="5" t="s">
        <v>9</v>
      </c>
      <c r="AA3" s="5" t="s">
        <v>10</v>
      </c>
      <c r="AB3" s="5" t="s">
        <v>11</v>
      </c>
      <c r="AC3" s="5" t="s">
        <v>12</v>
      </c>
      <c r="AD3" s="5" t="s">
        <v>13</v>
      </c>
      <c r="AE3" s="6" t="s">
        <v>14</v>
      </c>
      <c r="AF3" s="6" t="s">
        <v>15</v>
      </c>
      <c r="AG3" s="6" t="s">
        <v>16</v>
      </c>
      <c r="AH3" s="6" t="s">
        <v>17</v>
      </c>
      <c r="AI3" s="6" t="s">
        <v>18</v>
      </c>
      <c r="AJ3" s="6" t="s">
        <v>19</v>
      </c>
      <c r="AK3" s="6" t="s">
        <v>20</v>
      </c>
      <c r="AL3" s="6" t="s">
        <v>21</v>
      </c>
    </row>
    <row r="4" spans="1:22" ht="23.25">
      <c r="A4" s="105" t="s">
        <v>2</v>
      </c>
      <c r="B4" s="108"/>
      <c r="C4" s="105" t="s">
        <v>3</v>
      </c>
      <c r="D4" s="155"/>
      <c r="E4" s="213"/>
      <c r="F4" s="144"/>
      <c r="G4" s="144"/>
      <c r="H4" s="111"/>
      <c r="I4" s="111"/>
      <c r="J4" s="111"/>
      <c r="K4" s="111"/>
      <c r="L4" s="111"/>
      <c r="M4" s="111"/>
      <c r="N4" s="111"/>
      <c r="O4" s="111"/>
      <c r="P4" s="107"/>
      <c r="T4" s="109" t="s">
        <v>25</v>
      </c>
      <c r="U4" s="622"/>
      <c r="V4" s="623"/>
    </row>
    <row r="5" spans="1:16" ht="23.25">
      <c r="A5" s="105" t="s">
        <v>24</v>
      </c>
      <c r="B5" s="108"/>
      <c r="C5" s="105" t="s">
        <v>3</v>
      </c>
      <c r="D5" s="155"/>
      <c r="E5" s="213"/>
      <c r="F5" s="144"/>
      <c r="G5" s="144"/>
      <c r="H5" s="111"/>
      <c r="I5" s="111"/>
      <c r="J5" s="111"/>
      <c r="K5" s="111"/>
      <c r="L5" s="111"/>
      <c r="M5" s="111"/>
      <c r="N5" s="111"/>
      <c r="O5" s="111"/>
      <c r="P5" s="107"/>
    </row>
    <row r="6" spans="1:16" ht="23.25">
      <c r="A6" s="105" t="s">
        <v>96</v>
      </c>
      <c r="B6" s="108"/>
      <c r="C6" s="105" t="s">
        <v>3</v>
      </c>
      <c r="D6" s="156"/>
      <c r="E6" s="214"/>
      <c r="F6" s="142"/>
      <c r="G6" s="142"/>
      <c r="H6" s="111"/>
      <c r="I6" s="111"/>
      <c r="J6" s="111"/>
      <c r="K6" s="111"/>
      <c r="L6" s="111"/>
      <c r="M6" s="111"/>
      <c r="N6" s="111"/>
      <c r="O6" s="111"/>
      <c r="P6" s="107"/>
    </row>
    <row r="7" spans="1:3" ht="20.25" customHeight="1">
      <c r="A7" s="113"/>
      <c r="C7" s="113"/>
    </row>
    <row r="8" spans="1:22" s="115" customFormat="1" ht="21.75" customHeight="1">
      <c r="A8" s="592" t="s">
        <v>97</v>
      </c>
      <c r="B8" s="495" t="s">
        <v>130</v>
      </c>
      <c r="C8" s="496"/>
      <c r="D8" s="500"/>
      <c r="E8" s="629" t="s">
        <v>133</v>
      </c>
      <c r="F8" s="355" t="s">
        <v>36</v>
      </c>
      <c r="G8" s="355" t="s">
        <v>118</v>
      </c>
      <c r="H8" s="495" t="s">
        <v>99</v>
      </c>
      <c r="I8" s="496"/>
      <c r="J8" s="496"/>
      <c r="K8" s="496"/>
      <c r="L8" s="496"/>
      <c r="M8" s="496"/>
      <c r="N8" s="500"/>
      <c r="O8" s="497" t="s">
        <v>100</v>
      </c>
      <c r="P8" s="498"/>
      <c r="Q8" s="498"/>
      <c r="R8" s="498"/>
      <c r="S8" s="498"/>
      <c r="T8" s="498"/>
      <c r="U8" s="499"/>
      <c r="V8" s="625" t="s">
        <v>121</v>
      </c>
    </row>
    <row r="9" spans="1:28" s="115" customFormat="1" ht="21" customHeight="1">
      <c r="A9" s="593"/>
      <c r="B9" s="594"/>
      <c r="C9" s="595"/>
      <c r="D9" s="596"/>
      <c r="E9" s="630"/>
      <c r="F9" s="372"/>
      <c r="G9" s="356"/>
      <c r="H9" s="117" t="s">
        <v>21</v>
      </c>
      <c r="I9" s="117" t="s">
        <v>20</v>
      </c>
      <c r="J9" s="117" t="s">
        <v>18</v>
      </c>
      <c r="K9" s="117" t="s">
        <v>17</v>
      </c>
      <c r="L9" s="117" t="s">
        <v>16</v>
      </c>
      <c r="M9" s="117" t="s">
        <v>15</v>
      </c>
      <c r="N9" s="117" t="s">
        <v>14</v>
      </c>
      <c r="O9" s="114" t="s">
        <v>7</v>
      </c>
      <c r="P9" s="117" t="s">
        <v>8</v>
      </c>
      <c r="Q9" s="114" t="s">
        <v>9</v>
      </c>
      <c r="R9" s="114" t="s">
        <v>10</v>
      </c>
      <c r="S9" s="114" t="s">
        <v>11</v>
      </c>
      <c r="T9" s="114" t="s">
        <v>12</v>
      </c>
      <c r="U9" s="117" t="s">
        <v>13</v>
      </c>
      <c r="V9" s="625"/>
      <c r="AB9" s="115" t="s">
        <v>92</v>
      </c>
    </row>
    <row r="10" spans="1:26" s="115" customFormat="1" ht="21" customHeight="1" thickBot="1">
      <c r="A10" s="116"/>
      <c r="B10" s="597"/>
      <c r="C10" s="598"/>
      <c r="D10" s="599"/>
      <c r="E10" s="216" t="s">
        <v>40</v>
      </c>
      <c r="F10" s="146" t="s">
        <v>42</v>
      </c>
      <c r="G10" s="631"/>
      <c r="H10" s="116" t="s">
        <v>40</v>
      </c>
      <c r="I10" s="116" t="s">
        <v>40</v>
      </c>
      <c r="J10" s="116" t="s">
        <v>40</v>
      </c>
      <c r="K10" s="116" t="s">
        <v>40</v>
      </c>
      <c r="L10" s="116" t="s">
        <v>40</v>
      </c>
      <c r="M10" s="116" t="s">
        <v>40</v>
      </c>
      <c r="N10" s="116" t="s">
        <v>40</v>
      </c>
      <c r="O10" s="189" t="s">
        <v>40</v>
      </c>
      <c r="P10" s="189" t="s">
        <v>40</v>
      </c>
      <c r="Q10" s="189" t="s">
        <v>40</v>
      </c>
      <c r="R10" s="189" t="s">
        <v>40</v>
      </c>
      <c r="S10" s="189" t="s">
        <v>40</v>
      </c>
      <c r="T10" s="189" t="s">
        <v>40</v>
      </c>
      <c r="U10" s="189" t="s">
        <v>40</v>
      </c>
      <c r="V10" s="626"/>
      <c r="Y10" s="147" t="s">
        <v>45</v>
      </c>
      <c r="Z10" s="115" t="s">
        <v>133</v>
      </c>
    </row>
    <row r="11" spans="1:26" ht="30" customHeight="1" thickTop="1">
      <c r="A11" s="119">
        <v>1</v>
      </c>
      <c r="B11" s="120" t="s">
        <v>141</v>
      </c>
      <c r="C11" s="121"/>
      <c r="D11" s="152" t="s">
        <v>149</v>
      </c>
      <c r="E11" s="217">
        <v>0.6400000000000006</v>
      </c>
      <c r="F11" s="143">
        <v>25</v>
      </c>
      <c r="G11" s="143" t="s">
        <v>10</v>
      </c>
      <c r="H11" s="150">
        <f aca="true" t="shared" si="0" ref="H11:H48">IF(OR((G11=$H$9)),Z11,0)</f>
        <v>0</v>
      </c>
      <c r="I11" s="150">
        <f aca="true" t="shared" si="1" ref="I11:I48">IF(OR((G11=$I$9)),Z11,0)</f>
        <v>0</v>
      </c>
      <c r="J11" s="150">
        <f aca="true" t="shared" si="2" ref="J11:J48">IF(OR((G11=$J$9)),Z11,0)</f>
        <v>0</v>
      </c>
      <c r="K11" s="150">
        <f>IF(OR((G11=$K$9)),Z11,0)</f>
        <v>0</v>
      </c>
      <c r="L11" s="150">
        <f>IF(OR((G11=$L$9)),Z11,0)</f>
        <v>0</v>
      </c>
      <c r="M11" s="150">
        <f>IF(OR((G11=$M$9)),Z11,0)</f>
        <v>0</v>
      </c>
      <c r="N11" s="150">
        <f aca="true" t="shared" si="3" ref="N11:N48">IF(OR((G11=$N$9)),Z11,0)</f>
        <v>0</v>
      </c>
      <c r="O11" s="191">
        <f>IF(V11="Use",IF(OR((G11=$O$9)),Z11,0)*-1,IF(OR((G11=$O$9)),Z11,0))</f>
        <v>0</v>
      </c>
      <c r="P11" s="191">
        <f>IF(V11="Use",IF(OR((G11=$P$9)),Z11,0)*-1,IF(OR((G11=$P$9)),Z11,0))</f>
        <v>0</v>
      </c>
      <c r="Q11" s="191">
        <f aca="true" t="shared" si="4" ref="Q11:Q23">IF(V11="Use",IF(OR((G11=$Q$9)),Z11,0)*-1,IF(OR((G11=$Q$9)),Z11,0))</f>
        <v>0</v>
      </c>
      <c r="R11" s="191">
        <f aca="true" t="shared" si="5" ref="R11:R38">IF(V11="Use",IF(OR((G11=$R$9)),Z11,0)*-1,IF(OR((G11=$R$9)),Z11,0))</f>
        <v>16.000000000000014</v>
      </c>
      <c r="S11" s="191">
        <f>IF(V11="Use",IF(OR((G11=$S$9)),Z11,0)*-1,IF(OR((G11=$S$9)),Z11,0))</f>
        <v>0</v>
      </c>
      <c r="T11" s="191">
        <f>IF(V11="Use",IF(OR((G11=$T$9)),Z11,0)*-1,IF(OR((G11=$T$9)),Z11,0))</f>
        <v>0</v>
      </c>
      <c r="U11" s="191">
        <f>IF(V11="Use",IF(OR((G11=$U$9)),Z11,0)*-1,IF(OR((G11=$U$9)),Z11,0))</f>
        <v>0</v>
      </c>
      <c r="V11" s="150"/>
      <c r="Y11" s="148" t="str">
        <f aca="true" t="shared" si="6" ref="Y11:Y50">G11</f>
        <v>DB 20</v>
      </c>
      <c r="Z11" s="110">
        <f aca="true" t="shared" si="7" ref="Z11:Z57">E11*F11</f>
        <v>16.000000000000014</v>
      </c>
    </row>
    <row r="12" spans="1:26" ht="30" customHeight="1">
      <c r="A12" s="123">
        <v>2</v>
      </c>
      <c r="B12" s="124"/>
      <c r="C12" s="111"/>
      <c r="D12" s="111" t="s">
        <v>150</v>
      </c>
      <c r="E12" s="218">
        <v>1.2200000000000006</v>
      </c>
      <c r="F12" s="140">
        <v>35</v>
      </c>
      <c r="G12" s="143" t="s">
        <v>10</v>
      </c>
      <c r="H12" s="149">
        <f t="shared" si="0"/>
        <v>0</v>
      </c>
      <c r="I12" s="149">
        <f t="shared" si="1"/>
        <v>0</v>
      </c>
      <c r="J12" s="149">
        <f t="shared" si="2"/>
        <v>0</v>
      </c>
      <c r="K12" s="149">
        <f>IF(OR((G12=$K$9)),Z12,0)</f>
        <v>0</v>
      </c>
      <c r="L12" s="149">
        <f>IF(OR((G12=$L$9)),Z12,0)</f>
        <v>0</v>
      </c>
      <c r="M12" s="149">
        <f>IF(OR((G12=$M$9)),Z12,0)</f>
        <v>0</v>
      </c>
      <c r="N12" s="149">
        <f t="shared" si="3"/>
        <v>0</v>
      </c>
      <c r="O12" s="191">
        <f>IF(V12="Use",IF(OR((G12=$O$9)),Z12,0)*-1,IF(OR((G12=$O$9)),Z12,0))</f>
        <v>0</v>
      </c>
      <c r="P12" s="191">
        <f>IF(V12="Use",IF(OR((G12=$P$9)),Z12,0)*-1,IF(OR((G12=$P$9)),Z12,0))</f>
        <v>0</v>
      </c>
      <c r="Q12" s="149">
        <f t="shared" si="4"/>
        <v>0</v>
      </c>
      <c r="R12" s="149">
        <f t="shared" si="5"/>
        <v>-42.700000000000024</v>
      </c>
      <c r="S12" s="191">
        <f>IF(V12="Use",IF(OR((G12=$S$9)),Z12,0)*-1,IF(OR((G12=$S$9)),Z12,0))</f>
        <v>0</v>
      </c>
      <c r="T12" s="191">
        <f>IF(V12="Use",IF(OR((G12=$T$9)),Z12,0)*-1,IF(OR((G12=$T$9)),Z12,0))</f>
        <v>0</v>
      </c>
      <c r="U12" s="191">
        <f>IF(V12="Use",IF(OR((G12=$U$9)),Z12,0)*-1,IF(OR((G12=$U$9)),Z12,0))</f>
        <v>0</v>
      </c>
      <c r="V12" s="149" t="s">
        <v>92</v>
      </c>
      <c r="Y12" s="148" t="str">
        <f t="shared" si="6"/>
        <v>DB 20</v>
      </c>
      <c r="Z12" s="110">
        <f t="shared" si="7"/>
        <v>42.700000000000024</v>
      </c>
    </row>
    <row r="13" spans="1:26" ht="30" customHeight="1">
      <c r="A13" s="123">
        <v>3</v>
      </c>
      <c r="B13" s="124"/>
      <c r="C13" s="111"/>
      <c r="D13" s="111" t="s">
        <v>158</v>
      </c>
      <c r="E13" s="218">
        <v>0.5800000000000001</v>
      </c>
      <c r="F13" s="140">
        <v>41</v>
      </c>
      <c r="G13" s="143" t="s">
        <v>10</v>
      </c>
      <c r="H13" s="149">
        <f t="shared" si="0"/>
        <v>0</v>
      </c>
      <c r="I13" s="149">
        <f t="shared" si="1"/>
        <v>0</v>
      </c>
      <c r="J13" s="149">
        <f t="shared" si="2"/>
        <v>0</v>
      </c>
      <c r="K13" s="149">
        <f aca="true" t="shared" si="8" ref="K13:K48">IF(OR((G13=$K$9)),Z13,0)</f>
        <v>0</v>
      </c>
      <c r="L13" s="149">
        <f aca="true" t="shared" si="9" ref="L13:L48">IF(OR((G13=$L$9)),Z13,0)</f>
        <v>0</v>
      </c>
      <c r="M13" s="149">
        <f aca="true" t="shared" si="10" ref="M13:M48">IF(OR((G13=$M$9)),Z13,0)</f>
        <v>0</v>
      </c>
      <c r="N13" s="149">
        <f t="shared" si="3"/>
        <v>0</v>
      </c>
      <c r="O13" s="191">
        <f aca="true" t="shared" si="11" ref="O13:O48">IF(V13="Use",IF(OR((G13=$O$9)),Z13,0)*-1,IF(OR((G13=$O$9)),Z13,0))</f>
        <v>0</v>
      </c>
      <c r="P13" s="191">
        <f aca="true" t="shared" si="12" ref="P13:P48">IF(V13="Use",IF(OR((G13=$P$9)),Z13,0)*-1,IF(OR((G13=$P$9)),Z13,0))</f>
        <v>0</v>
      </c>
      <c r="Q13" s="149">
        <f t="shared" si="4"/>
        <v>0</v>
      </c>
      <c r="R13" s="149">
        <f t="shared" si="5"/>
        <v>23.78</v>
      </c>
      <c r="S13" s="191">
        <f aca="true" t="shared" si="13" ref="S13:S48">IF(V13="Use",IF(OR((G13=$S$9)),Z13,0)*-1,IF(OR((G13=$S$9)),Z13,0))</f>
        <v>0</v>
      </c>
      <c r="T13" s="191">
        <f aca="true" t="shared" si="14" ref="T13:T48">IF(V13="Use",IF(OR((G13=$T$9)),Z13,0)*-1,IF(OR((G13=$T$9)),Z13,0))</f>
        <v>0</v>
      </c>
      <c r="U13" s="191">
        <f aca="true" t="shared" si="15" ref="U13:U48">IF(V13="Use",IF(OR((G13=$U$9)),Z13,0)*-1,IF(OR((G13=$U$9)),Z13,0))</f>
        <v>0</v>
      </c>
      <c r="V13" s="149"/>
      <c r="Y13" s="148" t="str">
        <f t="shared" si="6"/>
        <v>DB 20</v>
      </c>
      <c r="Z13" s="110">
        <f t="shared" si="7"/>
        <v>23.78</v>
      </c>
    </row>
    <row r="14" spans="1:26" ht="30" customHeight="1">
      <c r="A14" s="123">
        <v>4</v>
      </c>
      <c r="B14" s="124"/>
      <c r="C14" s="111"/>
      <c r="D14" s="111" t="s">
        <v>159</v>
      </c>
      <c r="E14" s="218">
        <v>5.29</v>
      </c>
      <c r="F14" s="140">
        <v>1</v>
      </c>
      <c r="G14" s="143" t="s">
        <v>10</v>
      </c>
      <c r="H14" s="149">
        <f t="shared" si="0"/>
        <v>0</v>
      </c>
      <c r="I14" s="149">
        <f t="shared" si="1"/>
        <v>0</v>
      </c>
      <c r="J14" s="149">
        <f t="shared" si="2"/>
        <v>0</v>
      </c>
      <c r="K14" s="149">
        <f t="shared" si="8"/>
        <v>0</v>
      </c>
      <c r="L14" s="149">
        <f t="shared" si="9"/>
        <v>0</v>
      </c>
      <c r="M14" s="149">
        <f t="shared" si="10"/>
        <v>0</v>
      </c>
      <c r="N14" s="149">
        <f t="shared" si="3"/>
        <v>0</v>
      </c>
      <c r="O14" s="191">
        <f t="shared" si="11"/>
        <v>0</v>
      </c>
      <c r="P14" s="191">
        <f t="shared" si="12"/>
        <v>0</v>
      </c>
      <c r="Q14" s="149">
        <f t="shared" si="4"/>
        <v>0</v>
      </c>
      <c r="R14" s="149">
        <f t="shared" si="5"/>
        <v>-5.29</v>
      </c>
      <c r="S14" s="191">
        <f t="shared" si="13"/>
        <v>0</v>
      </c>
      <c r="T14" s="191">
        <f t="shared" si="14"/>
        <v>0</v>
      </c>
      <c r="U14" s="191">
        <f t="shared" si="15"/>
        <v>0</v>
      </c>
      <c r="V14" s="149" t="s">
        <v>92</v>
      </c>
      <c r="Y14" s="148" t="str">
        <f t="shared" si="6"/>
        <v>DB 20</v>
      </c>
      <c r="Z14" s="110">
        <f t="shared" si="7"/>
        <v>5.29</v>
      </c>
    </row>
    <row r="15" spans="1:26" ht="30" customHeight="1">
      <c r="A15" s="123">
        <v>5</v>
      </c>
      <c r="B15" s="124"/>
      <c r="C15" s="111"/>
      <c r="D15" s="111" t="s">
        <v>173</v>
      </c>
      <c r="E15" s="218">
        <v>0.8350000000000009</v>
      </c>
      <c r="F15" s="140">
        <v>65</v>
      </c>
      <c r="G15" s="143" t="s">
        <v>10</v>
      </c>
      <c r="H15" s="149">
        <f t="shared" si="0"/>
        <v>0</v>
      </c>
      <c r="I15" s="149">
        <f t="shared" si="1"/>
        <v>0</v>
      </c>
      <c r="J15" s="149">
        <f t="shared" si="2"/>
        <v>0</v>
      </c>
      <c r="K15" s="149">
        <f t="shared" si="8"/>
        <v>0</v>
      </c>
      <c r="L15" s="149">
        <f t="shared" si="9"/>
        <v>0</v>
      </c>
      <c r="M15" s="149">
        <f t="shared" si="10"/>
        <v>0</v>
      </c>
      <c r="N15" s="149">
        <f t="shared" si="3"/>
        <v>0</v>
      </c>
      <c r="O15" s="191">
        <f t="shared" si="11"/>
        <v>0</v>
      </c>
      <c r="P15" s="191">
        <f t="shared" si="12"/>
        <v>0</v>
      </c>
      <c r="Q15" s="149">
        <f t="shared" si="4"/>
        <v>0</v>
      </c>
      <c r="R15" s="149">
        <f t="shared" si="5"/>
        <v>54.275000000000055</v>
      </c>
      <c r="S15" s="191">
        <f t="shared" si="13"/>
        <v>0</v>
      </c>
      <c r="T15" s="191">
        <f t="shared" si="14"/>
        <v>0</v>
      </c>
      <c r="U15" s="191">
        <f t="shared" si="15"/>
        <v>0</v>
      </c>
      <c r="V15" s="149"/>
      <c r="Y15" s="148" t="str">
        <f t="shared" si="6"/>
        <v>DB 20</v>
      </c>
      <c r="Z15" s="110">
        <f t="shared" si="7"/>
        <v>54.275000000000055</v>
      </c>
    </row>
    <row r="16" spans="1:29" ht="30" customHeight="1">
      <c r="A16" s="123">
        <v>6</v>
      </c>
      <c r="B16" s="124"/>
      <c r="C16" s="111"/>
      <c r="D16" s="111" t="s">
        <v>174</v>
      </c>
      <c r="E16" s="218">
        <v>1.5500000000000007</v>
      </c>
      <c r="F16" s="140">
        <v>64</v>
      </c>
      <c r="G16" s="143" t="s">
        <v>10</v>
      </c>
      <c r="H16" s="149">
        <f t="shared" si="0"/>
        <v>0</v>
      </c>
      <c r="I16" s="149">
        <f t="shared" si="1"/>
        <v>0</v>
      </c>
      <c r="J16" s="149">
        <f t="shared" si="2"/>
        <v>0</v>
      </c>
      <c r="K16" s="149">
        <f t="shared" si="8"/>
        <v>0</v>
      </c>
      <c r="L16" s="149">
        <f t="shared" si="9"/>
        <v>0</v>
      </c>
      <c r="M16" s="149">
        <f t="shared" si="10"/>
        <v>0</v>
      </c>
      <c r="N16" s="149">
        <f t="shared" si="3"/>
        <v>0</v>
      </c>
      <c r="O16" s="191">
        <f t="shared" si="11"/>
        <v>0</v>
      </c>
      <c r="P16" s="191">
        <f t="shared" si="12"/>
        <v>0</v>
      </c>
      <c r="Q16" s="149">
        <f t="shared" si="4"/>
        <v>0</v>
      </c>
      <c r="R16" s="149">
        <f t="shared" si="5"/>
        <v>-99.20000000000005</v>
      </c>
      <c r="S16" s="191">
        <f t="shared" si="13"/>
        <v>0</v>
      </c>
      <c r="T16" s="191">
        <f t="shared" si="14"/>
        <v>0</v>
      </c>
      <c r="U16" s="191">
        <f t="shared" si="15"/>
        <v>0</v>
      </c>
      <c r="V16" s="149" t="s">
        <v>92</v>
      </c>
      <c r="Y16" s="148" t="str">
        <f t="shared" si="6"/>
        <v>DB 20</v>
      </c>
      <c r="Z16" s="110">
        <f t="shared" si="7"/>
        <v>99.20000000000005</v>
      </c>
      <c r="AC16" s="183"/>
    </row>
    <row r="17" spans="1:26" ht="30" customHeight="1">
      <c r="A17" s="123">
        <v>7</v>
      </c>
      <c r="B17" s="124"/>
      <c r="C17" s="111"/>
      <c r="D17" s="111" t="s">
        <v>182</v>
      </c>
      <c r="E17" s="218">
        <v>0.5800000000000001</v>
      </c>
      <c r="F17" s="140">
        <v>12</v>
      </c>
      <c r="G17" s="143" t="s">
        <v>10</v>
      </c>
      <c r="H17" s="149">
        <f t="shared" si="0"/>
        <v>0</v>
      </c>
      <c r="I17" s="149">
        <f t="shared" si="1"/>
        <v>0</v>
      </c>
      <c r="J17" s="149">
        <f t="shared" si="2"/>
        <v>0</v>
      </c>
      <c r="K17" s="149">
        <f t="shared" si="8"/>
        <v>0</v>
      </c>
      <c r="L17" s="149">
        <f t="shared" si="9"/>
        <v>0</v>
      </c>
      <c r="M17" s="149">
        <f t="shared" si="10"/>
        <v>0</v>
      </c>
      <c r="N17" s="149">
        <f t="shared" si="3"/>
        <v>0</v>
      </c>
      <c r="O17" s="191">
        <f t="shared" si="11"/>
        <v>0</v>
      </c>
      <c r="P17" s="191">
        <f t="shared" si="12"/>
        <v>0</v>
      </c>
      <c r="Q17" s="149">
        <f t="shared" si="4"/>
        <v>0</v>
      </c>
      <c r="R17" s="149">
        <f t="shared" si="5"/>
        <v>6.960000000000001</v>
      </c>
      <c r="S17" s="191">
        <f t="shared" si="13"/>
        <v>0</v>
      </c>
      <c r="T17" s="191">
        <f t="shared" si="14"/>
        <v>0</v>
      </c>
      <c r="U17" s="191">
        <f t="shared" si="15"/>
        <v>0</v>
      </c>
      <c r="V17" s="149"/>
      <c r="Y17" s="148" t="str">
        <f t="shared" si="6"/>
        <v>DB 20</v>
      </c>
      <c r="Z17" s="110">
        <f t="shared" si="7"/>
        <v>6.960000000000001</v>
      </c>
    </row>
    <row r="18" spans="1:26" ht="30" customHeight="1">
      <c r="A18" s="123">
        <v>8</v>
      </c>
      <c r="B18" s="124"/>
      <c r="C18" s="111"/>
      <c r="D18" s="111" t="s">
        <v>183</v>
      </c>
      <c r="E18" s="218">
        <v>6.29</v>
      </c>
      <c r="F18" s="140">
        <v>1</v>
      </c>
      <c r="G18" s="143" t="s">
        <v>10</v>
      </c>
      <c r="H18" s="149">
        <f t="shared" si="0"/>
        <v>0</v>
      </c>
      <c r="I18" s="149">
        <f t="shared" si="1"/>
        <v>0</v>
      </c>
      <c r="J18" s="149">
        <f t="shared" si="2"/>
        <v>0</v>
      </c>
      <c r="K18" s="149">
        <f t="shared" si="8"/>
        <v>0</v>
      </c>
      <c r="L18" s="149">
        <f t="shared" si="9"/>
        <v>0</v>
      </c>
      <c r="M18" s="149">
        <f t="shared" si="10"/>
        <v>0</v>
      </c>
      <c r="N18" s="149">
        <f t="shared" si="3"/>
        <v>0</v>
      </c>
      <c r="O18" s="191">
        <f t="shared" si="11"/>
        <v>0</v>
      </c>
      <c r="P18" s="191">
        <f t="shared" si="12"/>
        <v>0</v>
      </c>
      <c r="Q18" s="149">
        <f t="shared" si="4"/>
        <v>0</v>
      </c>
      <c r="R18" s="149">
        <f t="shared" si="5"/>
        <v>-6.29</v>
      </c>
      <c r="S18" s="191">
        <f t="shared" si="13"/>
        <v>0</v>
      </c>
      <c r="T18" s="191">
        <f t="shared" si="14"/>
        <v>0</v>
      </c>
      <c r="U18" s="191">
        <f t="shared" si="15"/>
        <v>0</v>
      </c>
      <c r="V18" s="149" t="s">
        <v>92</v>
      </c>
      <c r="Y18" s="148" t="str">
        <f t="shared" si="6"/>
        <v>DB 20</v>
      </c>
      <c r="Z18" s="110">
        <f t="shared" si="7"/>
        <v>6.29</v>
      </c>
    </row>
    <row r="19" spans="1:26" ht="30" customHeight="1">
      <c r="A19" s="123">
        <v>9</v>
      </c>
      <c r="B19" s="124"/>
      <c r="C19" s="111"/>
      <c r="D19" s="111" t="s">
        <v>193</v>
      </c>
      <c r="E19" s="218">
        <v>0.8350000000000009</v>
      </c>
      <c r="F19" s="140">
        <v>65</v>
      </c>
      <c r="G19" s="143" t="s">
        <v>10</v>
      </c>
      <c r="H19" s="149">
        <f t="shared" si="0"/>
        <v>0</v>
      </c>
      <c r="I19" s="149">
        <f t="shared" si="1"/>
        <v>0</v>
      </c>
      <c r="J19" s="149">
        <f t="shared" si="2"/>
        <v>0</v>
      </c>
      <c r="K19" s="149">
        <f t="shared" si="8"/>
        <v>0</v>
      </c>
      <c r="L19" s="149">
        <f t="shared" si="9"/>
        <v>0</v>
      </c>
      <c r="M19" s="149">
        <f t="shared" si="10"/>
        <v>0</v>
      </c>
      <c r="N19" s="149">
        <f t="shared" si="3"/>
        <v>0</v>
      </c>
      <c r="O19" s="191">
        <f t="shared" si="11"/>
        <v>0</v>
      </c>
      <c r="P19" s="191">
        <f t="shared" si="12"/>
        <v>0</v>
      </c>
      <c r="Q19" s="149">
        <f t="shared" si="4"/>
        <v>0</v>
      </c>
      <c r="R19" s="149">
        <f t="shared" si="5"/>
        <v>54.275000000000055</v>
      </c>
      <c r="S19" s="191">
        <f t="shared" si="13"/>
        <v>0</v>
      </c>
      <c r="T19" s="191">
        <f t="shared" si="14"/>
        <v>0</v>
      </c>
      <c r="U19" s="191">
        <f t="shared" si="15"/>
        <v>0</v>
      </c>
      <c r="V19" s="149"/>
      <c r="Y19" s="148" t="str">
        <f t="shared" si="6"/>
        <v>DB 20</v>
      </c>
      <c r="Z19" s="110">
        <f t="shared" si="7"/>
        <v>54.275000000000055</v>
      </c>
    </row>
    <row r="20" spans="1:26" ht="30" customHeight="1">
      <c r="A20" s="123">
        <v>10</v>
      </c>
      <c r="B20" s="124"/>
      <c r="C20" s="111"/>
      <c r="D20" s="111" t="s">
        <v>194</v>
      </c>
      <c r="E20" s="218">
        <v>1.5500000000000007</v>
      </c>
      <c r="F20" s="140">
        <v>64</v>
      </c>
      <c r="G20" s="143" t="s">
        <v>10</v>
      </c>
      <c r="H20" s="149">
        <f t="shared" si="0"/>
        <v>0</v>
      </c>
      <c r="I20" s="149">
        <f t="shared" si="1"/>
        <v>0</v>
      </c>
      <c r="J20" s="149">
        <f t="shared" si="2"/>
        <v>0</v>
      </c>
      <c r="K20" s="149">
        <f t="shared" si="8"/>
        <v>0</v>
      </c>
      <c r="L20" s="149">
        <f t="shared" si="9"/>
        <v>0</v>
      </c>
      <c r="M20" s="149">
        <f t="shared" si="10"/>
        <v>0</v>
      </c>
      <c r="N20" s="149">
        <f t="shared" si="3"/>
        <v>0</v>
      </c>
      <c r="O20" s="191">
        <f t="shared" si="11"/>
        <v>0</v>
      </c>
      <c r="P20" s="191">
        <f t="shared" si="12"/>
        <v>0</v>
      </c>
      <c r="Q20" s="149">
        <f t="shared" si="4"/>
        <v>0</v>
      </c>
      <c r="R20" s="149">
        <f t="shared" si="5"/>
        <v>-99.20000000000005</v>
      </c>
      <c r="S20" s="191">
        <f t="shared" si="13"/>
        <v>0</v>
      </c>
      <c r="T20" s="191">
        <f t="shared" si="14"/>
        <v>0</v>
      </c>
      <c r="U20" s="191">
        <f t="shared" si="15"/>
        <v>0</v>
      </c>
      <c r="V20" s="149" t="s">
        <v>92</v>
      </c>
      <c r="Y20" s="148" t="str">
        <f t="shared" si="6"/>
        <v>DB 20</v>
      </c>
      <c r="Z20" s="110">
        <f t="shared" si="7"/>
        <v>99.20000000000005</v>
      </c>
    </row>
    <row r="21" spans="1:26" ht="30" customHeight="1">
      <c r="A21" s="123">
        <v>11</v>
      </c>
      <c r="B21" s="124"/>
      <c r="C21" s="111"/>
      <c r="D21" s="111" t="s">
        <v>202</v>
      </c>
      <c r="E21" s="218">
        <v>0.5800000000000001</v>
      </c>
      <c r="F21" s="140">
        <v>1</v>
      </c>
      <c r="G21" s="143" t="s">
        <v>10</v>
      </c>
      <c r="H21" s="149">
        <f>IF(OR((G21=$H$9)),Z21,0)</f>
        <v>0</v>
      </c>
      <c r="I21" s="149">
        <f>IF(OR((G21=$I$9)),Z21,0)</f>
        <v>0</v>
      </c>
      <c r="J21" s="149">
        <f>IF(OR((G21=$J$9)),Z21,0)</f>
        <v>0</v>
      </c>
      <c r="K21" s="149">
        <f>IF(OR((G21=$K$9)),Z21,0)</f>
        <v>0</v>
      </c>
      <c r="L21" s="149">
        <f>IF(OR((G21=$L$9)),Z21,0)</f>
        <v>0</v>
      </c>
      <c r="M21" s="149">
        <f>IF(OR((G21=$M$9)),Z21,0)</f>
        <v>0</v>
      </c>
      <c r="N21" s="149">
        <f>IF(OR((G21=$N$9)),Z21,0)</f>
        <v>0</v>
      </c>
      <c r="O21" s="191">
        <f>IF(V21="Use",IF(OR((G21=$O$9)),Z21,0)*-1,IF(OR((G21=$O$9)),Z21,0))</f>
        <v>0</v>
      </c>
      <c r="P21" s="191">
        <f>IF(V21="Use",IF(OR((G21=$P$9)),Z21,0)*-1,IF(OR((G21=$P$9)),Z21,0))</f>
        <v>0</v>
      </c>
      <c r="Q21" s="149">
        <f>IF(V21="Use",IF(OR((G21=$Q$9)),Z21,0)*-1,IF(OR((G21=$Q$9)),Z21,0))</f>
        <v>0</v>
      </c>
      <c r="R21" s="149">
        <f>IF(V21="Use",IF(OR((G21=$R$9)),Z21,0)*-1,IF(OR((G21=$R$9)),Z21,0))</f>
        <v>0.5800000000000001</v>
      </c>
      <c r="S21" s="191">
        <f>IF(V21="Use",IF(OR((G21=$S$9)),Z21,0)*-1,IF(OR((G21=$S$9)),Z21,0))</f>
        <v>0</v>
      </c>
      <c r="T21" s="191">
        <f>IF(V21="Use",IF(OR((G21=$T$9)),Z21,0)*-1,IF(OR((G21=$T$9)),Z21,0))</f>
        <v>0</v>
      </c>
      <c r="U21" s="191">
        <f>IF(V21="Use",IF(OR((G21=$U$9)),Z21,0)*-1,IF(OR((G21=$U$9)),Z21,0))</f>
        <v>0</v>
      </c>
      <c r="V21" s="149"/>
      <c r="Y21" s="148" t="str">
        <f>G21</f>
        <v>DB 20</v>
      </c>
      <c r="Z21" s="110">
        <f>E21*F21</f>
        <v>0.5800000000000001</v>
      </c>
    </row>
    <row r="22" spans="1:26" ht="30" customHeight="1">
      <c r="A22" s="123">
        <v>12</v>
      </c>
      <c r="B22" s="124"/>
      <c r="C22" s="111"/>
      <c r="D22" s="111" t="s">
        <v>200</v>
      </c>
      <c r="E22" s="218">
        <v>0.6400000000000006</v>
      </c>
      <c r="F22" s="140">
        <v>25</v>
      </c>
      <c r="G22" s="143" t="s">
        <v>10</v>
      </c>
      <c r="H22" s="149">
        <f t="shared" si="0"/>
        <v>0</v>
      </c>
      <c r="I22" s="149">
        <f t="shared" si="1"/>
        <v>0</v>
      </c>
      <c r="J22" s="149">
        <f t="shared" si="2"/>
        <v>0</v>
      </c>
      <c r="K22" s="149">
        <f t="shared" si="8"/>
        <v>0</v>
      </c>
      <c r="L22" s="149">
        <f t="shared" si="9"/>
        <v>0</v>
      </c>
      <c r="M22" s="149">
        <f t="shared" si="10"/>
        <v>0</v>
      </c>
      <c r="N22" s="149">
        <f t="shared" si="3"/>
        <v>0</v>
      </c>
      <c r="O22" s="191">
        <f t="shared" si="11"/>
        <v>0</v>
      </c>
      <c r="P22" s="191">
        <f t="shared" si="12"/>
        <v>0</v>
      </c>
      <c r="Q22" s="149">
        <f t="shared" si="4"/>
        <v>0</v>
      </c>
      <c r="R22" s="149">
        <f t="shared" si="5"/>
        <v>16.000000000000014</v>
      </c>
      <c r="S22" s="191">
        <f t="shared" si="13"/>
        <v>0</v>
      </c>
      <c r="T22" s="191">
        <f t="shared" si="14"/>
        <v>0</v>
      </c>
      <c r="U22" s="191">
        <f t="shared" si="15"/>
        <v>0</v>
      </c>
      <c r="V22" s="149"/>
      <c r="Y22" s="148" t="str">
        <f t="shared" si="6"/>
        <v>DB 20</v>
      </c>
      <c r="Z22" s="110">
        <f t="shared" si="7"/>
        <v>16.000000000000014</v>
      </c>
    </row>
    <row r="23" spans="1:26" ht="30" customHeight="1">
      <c r="A23" s="123">
        <v>13</v>
      </c>
      <c r="B23" s="124"/>
      <c r="C23" s="111"/>
      <c r="D23" s="111" t="s">
        <v>201</v>
      </c>
      <c r="E23" s="218">
        <v>1.2200000000000006</v>
      </c>
      <c r="F23" s="140">
        <v>5</v>
      </c>
      <c r="G23" s="143" t="s">
        <v>10</v>
      </c>
      <c r="H23" s="149">
        <f t="shared" si="0"/>
        <v>0</v>
      </c>
      <c r="I23" s="149">
        <f t="shared" si="1"/>
        <v>0</v>
      </c>
      <c r="J23" s="149">
        <f t="shared" si="2"/>
        <v>0</v>
      </c>
      <c r="K23" s="149">
        <f t="shared" si="8"/>
        <v>0</v>
      </c>
      <c r="L23" s="149">
        <f t="shared" si="9"/>
        <v>0</v>
      </c>
      <c r="M23" s="149">
        <f t="shared" si="10"/>
        <v>0</v>
      </c>
      <c r="N23" s="149">
        <f t="shared" si="3"/>
        <v>0</v>
      </c>
      <c r="O23" s="191">
        <f t="shared" si="11"/>
        <v>0</v>
      </c>
      <c r="P23" s="191">
        <f t="shared" si="12"/>
        <v>0</v>
      </c>
      <c r="Q23" s="149">
        <f t="shared" si="4"/>
        <v>0</v>
      </c>
      <c r="R23" s="149">
        <f t="shared" si="5"/>
        <v>6.100000000000003</v>
      </c>
      <c r="S23" s="191">
        <f t="shared" si="13"/>
        <v>0</v>
      </c>
      <c r="T23" s="191">
        <f t="shared" si="14"/>
        <v>0</v>
      </c>
      <c r="U23" s="191">
        <f t="shared" si="15"/>
        <v>0</v>
      </c>
      <c r="V23" s="149"/>
      <c r="Y23" s="148" t="str">
        <f t="shared" si="6"/>
        <v>DB 20</v>
      </c>
      <c r="Z23" s="110">
        <f t="shared" si="7"/>
        <v>6.100000000000003</v>
      </c>
    </row>
    <row r="24" spans="1:26" ht="30" customHeight="1">
      <c r="A24" s="123">
        <v>14</v>
      </c>
      <c r="B24" s="124"/>
      <c r="C24" s="111"/>
      <c r="D24" s="111" t="s">
        <v>221</v>
      </c>
      <c r="E24" s="218">
        <v>0.5800000000000001</v>
      </c>
      <c r="F24" s="140">
        <v>1</v>
      </c>
      <c r="G24" s="143" t="s">
        <v>10</v>
      </c>
      <c r="H24" s="149">
        <f t="shared" si="0"/>
        <v>0</v>
      </c>
      <c r="I24" s="149">
        <f t="shared" si="1"/>
        <v>0</v>
      </c>
      <c r="J24" s="149">
        <f t="shared" si="2"/>
        <v>0</v>
      </c>
      <c r="K24" s="149">
        <f t="shared" si="8"/>
        <v>0</v>
      </c>
      <c r="L24" s="149">
        <f t="shared" si="9"/>
        <v>0</v>
      </c>
      <c r="M24" s="149">
        <f t="shared" si="10"/>
        <v>0</v>
      </c>
      <c r="N24" s="149">
        <f t="shared" si="3"/>
        <v>0</v>
      </c>
      <c r="O24" s="191">
        <f t="shared" si="11"/>
        <v>0</v>
      </c>
      <c r="P24" s="191">
        <f t="shared" si="12"/>
        <v>0</v>
      </c>
      <c r="Q24" s="149">
        <f>IF(V24="Use",IF(OR((G24=$Q$9)),Z24,0)*-1,IF(OR((G24=$Q$9)),Z24,0))</f>
        <v>0</v>
      </c>
      <c r="R24" s="149">
        <f t="shared" si="5"/>
        <v>0.5800000000000001</v>
      </c>
      <c r="S24" s="191">
        <f t="shared" si="13"/>
        <v>0</v>
      </c>
      <c r="T24" s="191">
        <f t="shared" si="14"/>
        <v>0</v>
      </c>
      <c r="U24" s="191">
        <f t="shared" si="15"/>
        <v>0</v>
      </c>
      <c r="V24" s="149"/>
      <c r="Y24" s="148" t="str">
        <f t="shared" si="6"/>
        <v>DB 20</v>
      </c>
      <c r="Z24" s="110">
        <f t="shared" si="7"/>
        <v>0.5800000000000001</v>
      </c>
    </row>
    <row r="25" spans="1:26" ht="30" customHeight="1">
      <c r="A25" s="123">
        <v>15</v>
      </c>
      <c r="B25" s="124"/>
      <c r="C25" s="111"/>
      <c r="D25" s="111" t="s">
        <v>233</v>
      </c>
      <c r="E25" s="218">
        <v>1.0899999999999999</v>
      </c>
      <c r="F25" s="140">
        <v>2</v>
      </c>
      <c r="G25" s="143" t="s">
        <v>10</v>
      </c>
      <c r="H25" s="149">
        <f t="shared" si="0"/>
        <v>0</v>
      </c>
      <c r="I25" s="149">
        <f t="shared" si="1"/>
        <v>0</v>
      </c>
      <c r="J25" s="149">
        <f t="shared" si="2"/>
        <v>0</v>
      </c>
      <c r="K25" s="149">
        <f t="shared" si="8"/>
        <v>0</v>
      </c>
      <c r="L25" s="149">
        <f t="shared" si="9"/>
        <v>0</v>
      </c>
      <c r="M25" s="149">
        <f t="shared" si="10"/>
        <v>0</v>
      </c>
      <c r="N25" s="149">
        <f t="shared" si="3"/>
        <v>0</v>
      </c>
      <c r="O25" s="191">
        <f t="shared" si="11"/>
        <v>0</v>
      </c>
      <c r="P25" s="191">
        <f t="shared" si="12"/>
        <v>0</v>
      </c>
      <c r="Q25" s="149">
        <f>IF(V25="Use",IF(OR((G25=$Q$9)),Z25,0)*-1,IF(OR((G25=$Q$9)),Z25,0))</f>
        <v>0</v>
      </c>
      <c r="R25" s="149">
        <f t="shared" si="5"/>
        <v>2.1799999999999997</v>
      </c>
      <c r="S25" s="191">
        <f t="shared" si="13"/>
        <v>0</v>
      </c>
      <c r="T25" s="191">
        <f t="shared" si="14"/>
        <v>0</v>
      </c>
      <c r="U25" s="191">
        <f t="shared" si="15"/>
        <v>0</v>
      </c>
      <c r="V25" s="149"/>
      <c r="Y25" s="148" t="str">
        <f t="shared" si="6"/>
        <v>DB 20</v>
      </c>
      <c r="Z25" s="110">
        <f t="shared" si="7"/>
        <v>2.1799999999999997</v>
      </c>
    </row>
    <row r="26" spans="1:26" ht="30" customHeight="1">
      <c r="A26" s="123">
        <v>16</v>
      </c>
      <c r="B26" s="124"/>
      <c r="C26" s="111"/>
      <c r="D26" s="111" t="s">
        <v>251</v>
      </c>
      <c r="E26" s="218">
        <v>0.42499999999999893</v>
      </c>
      <c r="F26" s="140">
        <v>2</v>
      </c>
      <c r="G26" s="143" t="s">
        <v>10</v>
      </c>
      <c r="H26" s="149">
        <f t="shared" si="0"/>
        <v>0</v>
      </c>
      <c r="I26" s="149">
        <f t="shared" si="1"/>
        <v>0</v>
      </c>
      <c r="J26" s="149">
        <f t="shared" si="2"/>
        <v>0</v>
      </c>
      <c r="K26" s="149">
        <f t="shared" si="8"/>
        <v>0</v>
      </c>
      <c r="L26" s="149">
        <f t="shared" si="9"/>
        <v>0</v>
      </c>
      <c r="M26" s="149">
        <f t="shared" si="10"/>
        <v>0</v>
      </c>
      <c r="N26" s="149">
        <f t="shared" si="3"/>
        <v>0</v>
      </c>
      <c r="O26" s="191">
        <f t="shared" si="11"/>
        <v>0</v>
      </c>
      <c r="P26" s="191">
        <f t="shared" si="12"/>
        <v>0</v>
      </c>
      <c r="Q26" s="149">
        <f aca="true" t="shared" si="16" ref="Q26:Q48">IF(V26="Use",IF(OR((G26=$Q$9)),Z26,0)*-1,IF(OR((G26=$Q$9)),Z26,0))</f>
        <v>0</v>
      </c>
      <c r="R26" s="149">
        <f t="shared" si="5"/>
        <v>0.8499999999999979</v>
      </c>
      <c r="S26" s="191">
        <f t="shared" si="13"/>
        <v>0</v>
      </c>
      <c r="T26" s="191">
        <f t="shared" si="14"/>
        <v>0</v>
      </c>
      <c r="U26" s="191">
        <f t="shared" si="15"/>
        <v>0</v>
      </c>
      <c r="V26" s="149"/>
      <c r="Y26" s="148" t="str">
        <f t="shared" si="6"/>
        <v>DB 20</v>
      </c>
      <c r="Z26" s="110">
        <f t="shared" si="7"/>
        <v>0.8499999999999979</v>
      </c>
    </row>
    <row r="27" spans="1:26" ht="30" customHeight="1">
      <c r="A27" s="123">
        <v>17</v>
      </c>
      <c r="B27" s="124"/>
      <c r="C27" s="111"/>
      <c r="D27" s="111" t="s">
        <v>252</v>
      </c>
      <c r="E27" s="218">
        <v>0.1500000000000008</v>
      </c>
      <c r="F27" s="140">
        <v>35</v>
      </c>
      <c r="G27" s="143" t="s">
        <v>10</v>
      </c>
      <c r="H27" s="149">
        <f t="shared" si="0"/>
        <v>0</v>
      </c>
      <c r="I27" s="149">
        <f t="shared" si="1"/>
        <v>0</v>
      </c>
      <c r="J27" s="149">
        <f t="shared" si="2"/>
        <v>0</v>
      </c>
      <c r="K27" s="149">
        <f t="shared" si="8"/>
        <v>0</v>
      </c>
      <c r="L27" s="149">
        <f t="shared" si="9"/>
        <v>0</v>
      </c>
      <c r="M27" s="149">
        <f t="shared" si="10"/>
        <v>0</v>
      </c>
      <c r="N27" s="149">
        <f t="shared" si="3"/>
        <v>0</v>
      </c>
      <c r="O27" s="191">
        <f t="shared" si="11"/>
        <v>0</v>
      </c>
      <c r="P27" s="191">
        <f t="shared" si="12"/>
        <v>0</v>
      </c>
      <c r="Q27" s="149">
        <f t="shared" si="16"/>
        <v>0</v>
      </c>
      <c r="R27" s="149">
        <f t="shared" si="5"/>
        <v>5.250000000000028</v>
      </c>
      <c r="S27" s="191">
        <f t="shared" si="13"/>
        <v>0</v>
      </c>
      <c r="T27" s="191">
        <f t="shared" si="14"/>
        <v>0</v>
      </c>
      <c r="U27" s="191">
        <f t="shared" si="15"/>
        <v>0</v>
      </c>
      <c r="V27" s="149"/>
      <c r="Y27" s="148" t="str">
        <f t="shared" si="6"/>
        <v>DB 20</v>
      </c>
      <c r="Z27" s="110">
        <f t="shared" si="7"/>
        <v>5.250000000000028</v>
      </c>
    </row>
    <row r="28" spans="1:26" ht="30" customHeight="1">
      <c r="A28" s="123">
        <v>18</v>
      </c>
      <c r="B28" s="124"/>
      <c r="C28" s="111"/>
      <c r="D28" s="111" t="s">
        <v>253</v>
      </c>
      <c r="E28" s="218">
        <v>0.48000000000000087</v>
      </c>
      <c r="F28" s="140">
        <v>64</v>
      </c>
      <c r="G28" s="143" t="s">
        <v>10</v>
      </c>
      <c r="H28" s="149">
        <f t="shared" si="0"/>
        <v>0</v>
      </c>
      <c r="I28" s="149">
        <f t="shared" si="1"/>
        <v>0</v>
      </c>
      <c r="J28" s="149">
        <f t="shared" si="2"/>
        <v>0</v>
      </c>
      <c r="K28" s="149">
        <f t="shared" si="8"/>
        <v>0</v>
      </c>
      <c r="L28" s="149">
        <f t="shared" si="9"/>
        <v>0</v>
      </c>
      <c r="M28" s="149">
        <f t="shared" si="10"/>
        <v>0</v>
      </c>
      <c r="N28" s="149">
        <f t="shared" si="3"/>
        <v>0</v>
      </c>
      <c r="O28" s="191">
        <f t="shared" si="11"/>
        <v>0</v>
      </c>
      <c r="P28" s="191">
        <f t="shared" si="12"/>
        <v>0</v>
      </c>
      <c r="Q28" s="149">
        <f t="shared" si="16"/>
        <v>0</v>
      </c>
      <c r="R28" s="149">
        <f t="shared" si="5"/>
        <v>30.720000000000056</v>
      </c>
      <c r="S28" s="191">
        <f t="shared" si="13"/>
        <v>0</v>
      </c>
      <c r="T28" s="191">
        <f t="shared" si="14"/>
        <v>0</v>
      </c>
      <c r="U28" s="191">
        <f t="shared" si="15"/>
        <v>0</v>
      </c>
      <c r="V28" s="149"/>
      <c r="Y28" s="148" t="str">
        <f t="shared" si="6"/>
        <v>DB 20</v>
      </c>
      <c r="Z28" s="110">
        <f t="shared" si="7"/>
        <v>30.720000000000056</v>
      </c>
    </row>
    <row r="29" spans="1:26" ht="30" customHeight="1">
      <c r="A29" s="123">
        <v>19</v>
      </c>
      <c r="B29" s="124"/>
      <c r="C29" s="111"/>
      <c r="D29" s="111" t="s">
        <v>254</v>
      </c>
      <c r="E29" s="218">
        <v>0.48000000000000087</v>
      </c>
      <c r="F29" s="140">
        <v>64</v>
      </c>
      <c r="G29" s="143" t="s">
        <v>10</v>
      </c>
      <c r="H29" s="149">
        <f t="shared" si="0"/>
        <v>0</v>
      </c>
      <c r="I29" s="149">
        <f t="shared" si="1"/>
        <v>0</v>
      </c>
      <c r="J29" s="149">
        <f t="shared" si="2"/>
        <v>0</v>
      </c>
      <c r="K29" s="149">
        <f t="shared" si="8"/>
        <v>0</v>
      </c>
      <c r="L29" s="149">
        <f t="shared" si="9"/>
        <v>0</v>
      </c>
      <c r="M29" s="149">
        <f t="shared" si="10"/>
        <v>0</v>
      </c>
      <c r="N29" s="149">
        <f t="shared" si="3"/>
        <v>0</v>
      </c>
      <c r="O29" s="191">
        <f t="shared" si="11"/>
        <v>0</v>
      </c>
      <c r="P29" s="191">
        <f t="shared" si="12"/>
        <v>0</v>
      </c>
      <c r="Q29" s="149">
        <f t="shared" si="16"/>
        <v>0</v>
      </c>
      <c r="R29" s="149">
        <f t="shared" si="5"/>
        <v>30.720000000000056</v>
      </c>
      <c r="S29" s="191">
        <f t="shared" si="13"/>
        <v>0</v>
      </c>
      <c r="T29" s="191">
        <f t="shared" si="14"/>
        <v>0</v>
      </c>
      <c r="U29" s="191">
        <f t="shared" si="15"/>
        <v>0</v>
      </c>
      <c r="V29" s="149"/>
      <c r="Y29" s="148" t="str">
        <f t="shared" si="6"/>
        <v>DB 20</v>
      </c>
      <c r="Z29" s="110">
        <f t="shared" si="7"/>
        <v>30.720000000000056</v>
      </c>
    </row>
    <row r="30" spans="1:26" ht="30" customHeight="1">
      <c r="A30" s="123">
        <v>20</v>
      </c>
      <c r="B30" s="124"/>
      <c r="C30" s="111"/>
      <c r="D30" s="111" t="s">
        <v>255</v>
      </c>
      <c r="E30" s="218">
        <v>0.1500000000000008</v>
      </c>
      <c r="F30" s="140">
        <v>30</v>
      </c>
      <c r="G30" s="143" t="s">
        <v>10</v>
      </c>
      <c r="H30" s="149">
        <f t="shared" si="0"/>
        <v>0</v>
      </c>
      <c r="I30" s="149">
        <f t="shared" si="1"/>
        <v>0</v>
      </c>
      <c r="J30" s="149">
        <f t="shared" si="2"/>
        <v>0</v>
      </c>
      <c r="K30" s="149">
        <f t="shared" si="8"/>
        <v>0</v>
      </c>
      <c r="L30" s="149">
        <f t="shared" si="9"/>
        <v>0</v>
      </c>
      <c r="M30" s="149">
        <f t="shared" si="10"/>
        <v>0</v>
      </c>
      <c r="N30" s="149">
        <f t="shared" si="3"/>
        <v>0</v>
      </c>
      <c r="O30" s="191">
        <f t="shared" si="11"/>
        <v>0</v>
      </c>
      <c r="P30" s="191">
        <f t="shared" si="12"/>
        <v>0</v>
      </c>
      <c r="Q30" s="149">
        <f t="shared" si="16"/>
        <v>0</v>
      </c>
      <c r="R30" s="149">
        <f t="shared" si="5"/>
        <v>4.500000000000024</v>
      </c>
      <c r="S30" s="191">
        <f t="shared" si="13"/>
        <v>0</v>
      </c>
      <c r="T30" s="191">
        <f t="shared" si="14"/>
        <v>0</v>
      </c>
      <c r="U30" s="191">
        <f t="shared" si="15"/>
        <v>0</v>
      </c>
      <c r="V30" s="149"/>
      <c r="Y30" s="148" t="str">
        <f t="shared" si="6"/>
        <v>DB 20</v>
      </c>
      <c r="Z30" s="110">
        <f t="shared" si="7"/>
        <v>4.500000000000024</v>
      </c>
    </row>
    <row r="31" spans="1:26" ht="30" customHeight="1">
      <c r="A31" s="123">
        <v>21</v>
      </c>
      <c r="B31" s="124"/>
      <c r="C31" s="111"/>
      <c r="D31" s="111"/>
      <c r="E31" s="218"/>
      <c r="F31" s="140"/>
      <c r="G31" s="143"/>
      <c r="H31" s="149">
        <f t="shared" si="0"/>
        <v>0</v>
      </c>
      <c r="I31" s="149">
        <f t="shared" si="1"/>
        <v>0</v>
      </c>
      <c r="J31" s="149">
        <f t="shared" si="2"/>
        <v>0</v>
      </c>
      <c r="K31" s="149">
        <f t="shared" si="8"/>
        <v>0</v>
      </c>
      <c r="L31" s="149">
        <f t="shared" si="9"/>
        <v>0</v>
      </c>
      <c r="M31" s="149">
        <f t="shared" si="10"/>
        <v>0</v>
      </c>
      <c r="N31" s="149">
        <f t="shared" si="3"/>
        <v>0</v>
      </c>
      <c r="O31" s="191">
        <f t="shared" si="11"/>
        <v>0</v>
      </c>
      <c r="P31" s="191">
        <f t="shared" si="12"/>
        <v>0</v>
      </c>
      <c r="Q31" s="149">
        <f t="shared" si="16"/>
        <v>0</v>
      </c>
      <c r="R31" s="149">
        <f t="shared" si="5"/>
        <v>0</v>
      </c>
      <c r="S31" s="191">
        <f t="shared" si="13"/>
        <v>0</v>
      </c>
      <c r="T31" s="191">
        <f t="shared" si="14"/>
        <v>0</v>
      </c>
      <c r="U31" s="191">
        <f t="shared" si="15"/>
        <v>0</v>
      </c>
      <c r="V31" s="149"/>
      <c r="Y31" s="148">
        <f t="shared" si="6"/>
        <v>0</v>
      </c>
      <c r="Z31" s="110">
        <f t="shared" si="7"/>
        <v>0</v>
      </c>
    </row>
    <row r="32" spans="1:26" ht="30" customHeight="1">
      <c r="A32" s="123">
        <v>22</v>
      </c>
      <c r="B32" s="124"/>
      <c r="C32" s="111"/>
      <c r="D32" s="111"/>
      <c r="E32" s="218"/>
      <c r="F32" s="140"/>
      <c r="G32" s="143"/>
      <c r="H32" s="149">
        <f t="shared" si="0"/>
        <v>0</v>
      </c>
      <c r="I32" s="149">
        <f t="shared" si="1"/>
        <v>0</v>
      </c>
      <c r="J32" s="149">
        <f t="shared" si="2"/>
        <v>0</v>
      </c>
      <c r="K32" s="149">
        <f t="shared" si="8"/>
        <v>0</v>
      </c>
      <c r="L32" s="149">
        <f t="shared" si="9"/>
        <v>0</v>
      </c>
      <c r="M32" s="149">
        <f t="shared" si="10"/>
        <v>0</v>
      </c>
      <c r="N32" s="149">
        <f t="shared" si="3"/>
        <v>0</v>
      </c>
      <c r="O32" s="191">
        <f t="shared" si="11"/>
        <v>0</v>
      </c>
      <c r="P32" s="191">
        <f t="shared" si="12"/>
        <v>0</v>
      </c>
      <c r="Q32" s="149">
        <f t="shared" si="16"/>
        <v>0</v>
      </c>
      <c r="R32" s="149">
        <f t="shared" si="5"/>
        <v>0</v>
      </c>
      <c r="S32" s="191">
        <f t="shared" si="13"/>
        <v>0</v>
      </c>
      <c r="T32" s="191">
        <f t="shared" si="14"/>
        <v>0</v>
      </c>
      <c r="U32" s="191">
        <f t="shared" si="15"/>
        <v>0</v>
      </c>
      <c r="V32" s="149"/>
      <c r="Y32" s="148">
        <f t="shared" si="6"/>
        <v>0</v>
      </c>
      <c r="Z32" s="110">
        <f t="shared" si="7"/>
        <v>0</v>
      </c>
    </row>
    <row r="33" spans="1:26" ht="30" customHeight="1">
      <c r="A33" s="123">
        <v>23</v>
      </c>
      <c r="B33" s="124"/>
      <c r="C33" s="111"/>
      <c r="D33" s="111"/>
      <c r="E33" s="218"/>
      <c r="F33" s="140"/>
      <c r="G33" s="143"/>
      <c r="H33" s="149">
        <f t="shared" si="0"/>
        <v>0</v>
      </c>
      <c r="I33" s="149">
        <f t="shared" si="1"/>
        <v>0</v>
      </c>
      <c r="J33" s="149">
        <f t="shared" si="2"/>
        <v>0</v>
      </c>
      <c r="K33" s="149">
        <f t="shared" si="8"/>
        <v>0</v>
      </c>
      <c r="L33" s="149">
        <f t="shared" si="9"/>
        <v>0</v>
      </c>
      <c r="M33" s="149">
        <f t="shared" si="10"/>
        <v>0</v>
      </c>
      <c r="N33" s="149">
        <f t="shared" si="3"/>
        <v>0</v>
      </c>
      <c r="O33" s="191">
        <f t="shared" si="11"/>
        <v>0</v>
      </c>
      <c r="P33" s="191">
        <f t="shared" si="12"/>
        <v>0</v>
      </c>
      <c r="Q33" s="149">
        <f t="shared" si="16"/>
        <v>0</v>
      </c>
      <c r="R33" s="149">
        <f t="shared" si="5"/>
        <v>0</v>
      </c>
      <c r="S33" s="191">
        <f t="shared" si="13"/>
        <v>0</v>
      </c>
      <c r="T33" s="191">
        <f t="shared" si="14"/>
        <v>0</v>
      </c>
      <c r="U33" s="191">
        <f t="shared" si="15"/>
        <v>0</v>
      </c>
      <c r="V33" s="149"/>
      <c r="Y33" s="148">
        <f t="shared" si="6"/>
        <v>0</v>
      </c>
      <c r="Z33" s="110">
        <f t="shared" si="7"/>
        <v>0</v>
      </c>
    </row>
    <row r="34" spans="1:26" ht="30" customHeight="1">
      <c r="A34" s="123">
        <v>24</v>
      </c>
      <c r="B34" s="124"/>
      <c r="C34" s="111"/>
      <c r="D34" s="111"/>
      <c r="E34" s="218"/>
      <c r="F34" s="140"/>
      <c r="G34" s="143"/>
      <c r="H34" s="149">
        <f t="shared" si="0"/>
        <v>0</v>
      </c>
      <c r="I34" s="149">
        <f t="shared" si="1"/>
        <v>0</v>
      </c>
      <c r="J34" s="149">
        <f t="shared" si="2"/>
        <v>0</v>
      </c>
      <c r="K34" s="149">
        <f t="shared" si="8"/>
        <v>0</v>
      </c>
      <c r="L34" s="149">
        <f t="shared" si="9"/>
        <v>0</v>
      </c>
      <c r="M34" s="149">
        <f t="shared" si="10"/>
        <v>0</v>
      </c>
      <c r="N34" s="149">
        <f t="shared" si="3"/>
        <v>0</v>
      </c>
      <c r="O34" s="191">
        <f t="shared" si="11"/>
        <v>0</v>
      </c>
      <c r="P34" s="191">
        <f t="shared" si="12"/>
        <v>0</v>
      </c>
      <c r="Q34" s="149">
        <f t="shared" si="16"/>
        <v>0</v>
      </c>
      <c r="R34" s="149">
        <f t="shared" si="5"/>
        <v>0</v>
      </c>
      <c r="S34" s="191">
        <f t="shared" si="13"/>
        <v>0</v>
      </c>
      <c r="T34" s="191">
        <f t="shared" si="14"/>
        <v>0</v>
      </c>
      <c r="U34" s="191">
        <f t="shared" si="15"/>
        <v>0</v>
      </c>
      <c r="V34" s="149"/>
      <c r="Y34" s="148">
        <f t="shared" si="6"/>
        <v>0</v>
      </c>
      <c r="Z34" s="110">
        <f t="shared" si="7"/>
        <v>0</v>
      </c>
    </row>
    <row r="35" spans="1:26" ht="30" customHeight="1">
      <c r="A35" s="123">
        <v>25</v>
      </c>
      <c r="B35" s="124"/>
      <c r="C35" s="111"/>
      <c r="D35" s="111"/>
      <c r="E35" s="218"/>
      <c r="F35" s="140"/>
      <c r="G35" s="143"/>
      <c r="H35" s="149">
        <f t="shared" si="0"/>
        <v>0</v>
      </c>
      <c r="I35" s="149">
        <f t="shared" si="1"/>
        <v>0</v>
      </c>
      <c r="J35" s="149">
        <f t="shared" si="2"/>
        <v>0</v>
      </c>
      <c r="K35" s="149">
        <f t="shared" si="8"/>
        <v>0</v>
      </c>
      <c r="L35" s="149">
        <f t="shared" si="9"/>
        <v>0</v>
      </c>
      <c r="M35" s="149">
        <f t="shared" si="10"/>
        <v>0</v>
      </c>
      <c r="N35" s="149">
        <f t="shared" si="3"/>
        <v>0</v>
      </c>
      <c r="O35" s="191">
        <f t="shared" si="11"/>
        <v>0</v>
      </c>
      <c r="P35" s="191">
        <f t="shared" si="12"/>
        <v>0</v>
      </c>
      <c r="Q35" s="149">
        <f t="shared" si="16"/>
        <v>0</v>
      </c>
      <c r="R35" s="149">
        <f t="shared" si="5"/>
        <v>0</v>
      </c>
      <c r="S35" s="191">
        <f t="shared" si="13"/>
        <v>0</v>
      </c>
      <c r="T35" s="191">
        <f t="shared" si="14"/>
        <v>0</v>
      </c>
      <c r="U35" s="191">
        <f t="shared" si="15"/>
        <v>0</v>
      </c>
      <c r="V35" s="149"/>
      <c r="Y35" s="148">
        <f t="shared" si="6"/>
        <v>0</v>
      </c>
      <c r="Z35" s="110">
        <f t="shared" si="7"/>
        <v>0</v>
      </c>
    </row>
    <row r="36" spans="1:26" ht="30" customHeight="1">
      <c r="A36" s="123">
        <v>26</v>
      </c>
      <c r="B36" s="124"/>
      <c r="C36" s="111"/>
      <c r="D36" s="111"/>
      <c r="E36" s="218"/>
      <c r="F36" s="140"/>
      <c r="G36" s="143"/>
      <c r="H36" s="149">
        <f t="shared" si="0"/>
        <v>0</v>
      </c>
      <c r="I36" s="149">
        <f t="shared" si="1"/>
        <v>0</v>
      </c>
      <c r="J36" s="149">
        <f t="shared" si="2"/>
        <v>0</v>
      </c>
      <c r="K36" s="149">
        <f t="shared" si="8"/>
        <v>0</v>
      </c>
      <c r="L36" s="149">
        <f t="shared" si="9"/>
        <v>0</v>
      </c>
      <c r="M36" s="149">
        <f t="shared" si="10"/>
        <v>0</v>
      </c>
      <c r="N36" s="149">
        <f t="shared" si="3"/>
        <v>0</v>
      </c>
      <c r="O36" s="191">
        <f t="shared" si="11"/>
        <v>0</v>
      </c>
      <c r="P36" s="191">
        <f t="shared" si="12"/>
        <v>0</v>
      </c>
      <c r="Q36" s="149">
        <f t="shared" si="16"/>
        <v>0</v>
      </c>
      <c r="R36" s="149">
        <f t="shared" si="5"/>
        <v>0</v>
      </c>
      <c r="S36" s="191">
        <f t="shared" si="13"/>
        <v>0</v>
      </c>
      <c r="T36" s="191">
        <f t="shared" si="14"/>
        <v>0</v>
      </c>
      <c r="U36" s="191">
        <f t="shared" si="15"/>
        <v>0</v>
      </c>
      <c r="V36" s="149"/>
      <c r="Y36" s="148">
        <f t="shared" si="6"/>
        <v>0</v>
      </c>
      <c r="Z36" s="110">
        <f t="shared" si="7"/>
        <v>0</v>
      </c>
    </row>
    <row r="37" spans="1:26" ht="30" customHeight="1">
      <c r="A37" s="123">
        <v>27</v>
      </c>
      <c r="B37" s="124"/>
      <c r="C37" s="111"/>
      <c r="D37" s="111"/>
      <c r="E37" s="218"/>
      <c r="F37" s="140"/>
      <c r="G37" s="143"/>
      <c r="H37" s="149">
        <f t="shared" si="0"/>
        <v>0</v>
      </c>
      <c r="I37" s="149">
        <f t="shared" si="1"/>
        <v>0</v>
      </c>
      <c r="J37" s="149">
        <f t="shared" si="2"/>
        <v>0</v>
      </c>
      <c r="K37" s="149">
        <f t="shared" si="8"/>
        <v>0</v>
      </c>
      <c r="L37" s="149">
        <f t="shared" si="9"/>
        <v>0</v>
      </c>
      <c r="M37" s="149">
        <f t="shared" si="10"/>
        <v>0</v>
      </c>
      <c r="N37" s="149">
        <f t="shared" si="3"/>
        <v>0</v>
      </c>
      <c r="O37" s="191">
        <f t="shared" si="11"/>
        <v>0</v>
      </c>
      <c r="P37" s="191">
        <f t="shared" si="12"/>
        <v>0</v>
      </c>
      <c r="Q37" s="149">
        <f t="shared" si="16"/>
        <v>0</v>
      </c>
      <c r="R37" s="149">
        <f t="shared" si="5"/>
        <v>0</v>
      </c>
      <c r="S37" s="191">
        <f t="shared" si="13"/>
        <v>0</v>
      </c>
      <c r="T37" s="191">
        <f t="shared" si="14"/>
        <v>0</v>
      </c>
      <c r="U37" s="191">
        <f t="shared" si="15"/>
        <v>0</v>
      </c>
      <c r="V37" s="149"/>
      <c r="Y37" s="148">
        <f t="shared" si="6"/>
        <v>0</v>
      </c>
      <c r="Z37" s="110">
        <f t="shared" si="7"/>
        <v>0</v>
      </c>
    </row>
    <row r="38" spans="1:26" ht="30" customHeight="1">
      <c r="A38" s="123">
        <v>28</v>
      </c>
      <c r="B38" s="124"/>
      <c r="C38" s="111"/>
      <c r="D38" s="111"/>
      <c r="E38" s="218"/>
      <c r="F38" s="140"/>
      <c r="G38" s="143"/>
      <c r="H38" s="149">
        <f t="shared" si="0"/>
        <v>0</v>
      </c>
      <c r="I38" s="149">
        <f t="shared" si="1"/>
        <v>0</v>
      </c>
      <c r="J38" s="149">
        <f t="shared" si="2"/>
        <v>0</v>
      </c>
      <c r="K38" s="149">
        <f t="shared" si="8"/>
        <v>0</v>
      </c>
      <c r="L38" s="149">
        <f t="shared" si="9"/>
        <v>0</v>
      </c>
      <c r="M38" s="149">
        <f t="shared" si="10"/>
        <v>0</v>
      </c>
      <c r="N38" s="149">
        <f t="shared" si="3"/>
        <v>0</v>
      </c>
      <c r="O38" s="191">
        <f t="shared" si="11"/>
        <v>0</v>
      </c>
      <c r="P38" s="191">
        <f t="shared" si="12"/>
        <v>0</v>
      </c>
      <c r="Q38" s="149">
        <f t="shared" si="16"/>
        <v>0</v>
      </c>
      <c r="R38" s="149">
        <f t="shared" si="5"/>
        <v>0</v>
      </c>
      <c r="S38" s="191">
        <f t="shared" si="13"/>
        <v>0</v>
      </c>
      <c r="T38" s="191">
        <f t="shared" si="14"/>
        <v>0</v>
      </c>
      <c r="U38" s="191">
        <f t="shared" si="15"/>
        <v>0</v>
      </c>
      <c r="V38" s="149"/>
      <c r="Y38" s="148">
        <f t="shared" si="6"/>
        <v>0</v>
      </c>
      <c r="Z38" s="110">
        <f t="shared" si="7"/>
        <v>0</v>
      </c>
    </row>
    <row r="39" spans="1:26" ht="30" customHeight="1">
      <c r="A39" s="123">
        <v>29</v>
      </c>
      <c r="B39" s="124"/>
      <c r="C39" s="111"/>
      <c r="D39" s="111"/>
      <c r="E39" s="218"/>
      <c r="F39" s="140"/>
      <c r="G39" s="143"/>
      <c r="H39" s="149">
        <f t="shared" si="0"/>
        <v>0</v>
      </c>
      <c r="I39" s="149">
        <f t="shared" si="1"/>
        <v>0</v>
      </c>
      <c r="J39" s="149">
        <f t="shared" si="2"/>
        <v>0</v>
      </c>
      <c r="K39" s="149">
        <f t="shared" si="8"/>
        <v>0</v>
      </c>
      <c r="L39" s="149">
        <f t="shared" si="9"/>
        <v>0</v>
      </c>
      <c r="M39" s="149">
        <f t="shared" si="10"/>
        <v>0</v>
      </c>
      <c r="N39" s="149">
        <f t="shared" si="3"/>
        <v>0</v>
      </c>
      <c r="O39" s="191">
        <f t="shared" si="11"/>
        <v>0</v>
      </c>
      <c r="P39" s="191">
        <f t="shared" si="12"/>
        <v>0</v>
      </c>
      <c r="Q39" s="149">
        <f t="shared" si="16"/>
        <v>0</v>
      </c>
      <c r="R39" s="149">
        <f>IF(V39="Use",IF(OR((G39=$R$9)),Z39,0)*-1,IF(OR((G39=$R$9)),Z39,0))</f>
        <v>0</v>
      </c>
      <c r="S39" s="191">
        <f t="shared" si="13"/>
        <v>0</v>
      </c>
      <c r="T39" s="191">
        <f t="shared" si="14"/>
        <v>0</v>
      </c>
      <c r="U39" s="191">
        <f t="shared" si="15"/>
        <v>0</v>
      </c>
      <c r="V39" s="149"/>
      <c r="Y39" s="148">
        <f t="shared" si="6"/>
        <v>0</v>
      </c>
      <c r="Z39" s="110">
        <f t="shared" si="7"/>
        <v>0</v>
      </c>
    </row>
    <row r="40" spans="1:26" ht="30" customHeight="1">
      <c r="A40" s="123">
        <v>30</v>
      </c>
      <c r="B40" s="124"/>
      <c r="C40" s="111"/>
      <c r="D40" s="111"/>
      <c r="E40" s="218"/>
      <c r="F40" s="140"/>
      <c r="G40" s="143"/>
      <c r="H40" s="149">
        <f t="shared" si="0"/>
        <v>0</v>
      </c>
      <c r="I40" s="149">
        <f t="shared" si="1"/>
        <v>0</v>
      </c>
      <c r="J40" s="149">
        <f t="shared" si="2"/>
        <v>0</v>
      </c>
      <c r="K40" s="149">
        <f t="shared" si="8"/>
        <v>0</v>
      </c>
      <c r="L40" s="149">
        <f t="shared" si="9"/>
        <v>0</v>
      </c>
      <c r="M40" s="149">
        <f t="shared" si="10"/>
        <v>0</v>
      </c>
      <c r="N40" s="149">
        <f t="shared" si="3"/>
        <v>0</v>
      </c>
      <c r="O40" s="191">
        <f t="shared" si="11"/>
        <v>0</v>
      </c>
      <c r="P40" s="191">
        <f t="shared" si="12"/>
        <v>0</v>
      </c>
      <c r="Q40" s="149">
        <f t="shared" si="16"/>
        <v>0</v>
      </c>
      <c r="R40" s="149">
        <f aca="true" t="shared" si="17" ref="R40:R47">IF(V40="Use",IF(OR((G40=$R$9)),Z40,0)*-1,IF(OR((G40=$R$9)),Z40,0))</f>
        <v>0</v>
      </c>
      <c r="S40" s="191">
        <f t="shared" si="13"/>
        <v>0</v>
      </c>
      <c r="T40" s="191">
        <f t="shared" si="14"/>
        <v>0</v>
      </c>
      <c r="U40" s="191">
        <f t="shared" si="15"/>
        <v>0</v>
      </c>
      <c r="V40" s="149"/>
      <c r="Y40" s="148">
        <f t="shared" si="6"/>
        <v>0</v>
      </c>
      <c r="Z40" s="110">
        <f t="shared" si="7"/>
        <v>0</v>
      </c>
    </row>
    <row r="41" spans="1:26" ht="30" customHeight="1">
      <c r="A41" s="123">
        <v>31</v>
      </c>
      <c r="B41" s="124"/>
      <c r="C41" s="111"/>
      <c r="D41" s="111"/>
      <c r="E41" s="218"/>
      <c r="F41" s="140"/>
      <c r="G41" s="143"/>
      <c r="H41" s="149">
        <f t="shared" si="0"/>
        <v>0</v>
      </c>
      <c r="I41" s="149">
        <f t="shared" si="1"/>
        <v>0</v>
      </c>
      <c r="J41" s="149">
        <f t="shared" si="2"/>
        <v>0</v>
      </c>
      <c r="K41" s="149">
        <f t="shared" si="8"/>
        <v>0</v>
      </c>
      <c r="L41" s="149">
        <f t="shared" si="9"/>
        <v>0</v>
      </c>
      <c r="M41" s="149">
        <f t="shared" si="10"/>
        <v>0</v>
      </c>
      <c r="N41" s="149">
        <f t="shared" si="3"/>
        <v>0</v>
      </c>
      <c r="O41" s="191">
        <f t="shared" si="11"/>
        <v>0</v>
      </c>
      <c r="P41" s="191">
        <f t="shared" si="12"/>
        <v>0</v>
      </c>
      <c r="Q41" s="149">
        <f t="shared" si="16"/>
        <v>0</v>
      </c>
      <c r="R41" s="149">
        <f t="shared" si="17"/>
        <v>0</v>
      </c>
      <c r="S41" s="191">
        <f t="shared" si="13"/>
        <v>0</v>
      </c>
      <c r="T41" s="191">
        <f t="shared" si="14"/>
        <v>0</v>
      </c>
      <c r="U41" s="191">
        <f t="shared" si="15"/>
        <v>0</v>
      </c>
      <c r="V41" s="149"/>
      <c r="Y41" s="148">
        <f t="shared" si="6"/>
        <v>0</v>
      </c>
      <c r="Z41" s="110">
        <f t="shared" si="7"/>
        <v>0</v>
      </c>
    </row>
    <row r="42" spans="1:26" ht="30" customHeight="1">
      <c r="A42" s="123">
        <v>32</v>
      </c>
      <c r="B42" s="124"/>
      <c r="C42" s="111"/>
      <c r="D42" s="111"/>
      <c r="E42" s="218"/>
      <c r="F42" s="140"/>
      <c r="G42" s="143"/>
      <c r="H42" s="149">
        <f t="shared" si="0"/>
        <v>0</v>
      </c>
      <c r="I42" s="149">
        <f t="shared" si="1"/>
        <v>0</v>
      </c>
      <c r="J42" s="149">
        <f t="shared" si="2"/>
        <v>0</v>
      </c>
      <c r="K42" s="149">
        <f t="shared" si="8"/>
        <v>0</v>
      </c>
      <c r="L42" s="149">
        <f t="shared" si="9"/>
        <v>0</v>
      </c>
      <c r="M42" s="149">
        <f t="shared" si="10"/>
        <v>0</v>
      </c>
      <c r="N42" s="149">
        <f t="shared" si="3"/>
        <v>0</v>
      </c>
      <c r="O42" s="191">
        <f t="shared" si="11"/>
        <v>0</v>
      </c>
      <c r="P42" s="191">
        <f t="shared" si="12"/>
        <v>0</v>
      </c>
      <c r="Q42" s="149">
        <f t="shared" si="16"/>
        <v>0</v>
      </c>
      <c r="R42" s="149">
        <f t="shared" si="17"/>
        <v>0</v>
      </c>
      <c r="S42" s="191">
        <f t="shared" si="13"/>
        <v>0</v>
      </c>
      <c r="T42" s="191">
        <f t="shared" si="14"/>
        <v>0</v>
      </c>
      <c r="U42" s="191">
        <f t="shared" si="15"/>
        <v>0</v>
      </c>
      <c r="V42" s="149"/>
      <c r="Y42" s="148">
        <f t="shared" si="6"/>
        <v>0</v>
      </c>
      <c r="Z42" s="110">
        <f t="shared" si="7"/>
        <v>0</v>
      </c>
    </row>
    <row r="43" spans="1:26" ht="30" customHeight="1">
      <c r="A43" s="123">
        <v>33</v>
      </c>
      <c r="B43" s="124"/>
      <c r="C43" s="111"/>
      <c r="D43" s="111"/>
      <c r="E43" s="218"/>
      <c r="F43" s="140"/>
      <c r="G43" s="143"/>
      <c r="H43" s="149">
        <f>IF(OR((G43=$H$9)),Z43,0)</f>
        <v>0</v>
      </c>
      <c r="I43" s="149">
        <f>IF(OR((G43=$I$9)),Z43,0)</f>
        <v>0</v>
      </c>
      <c r="J43" s="149">
        <f>IF(OR((G43=$J$9)),Z43,0)</f>
        <v>0</v>
      </c>
      <c r="K43" s="149">
        <f>IF(OR((G43=$K$9)),Z43,0)</f>
        <v>0</v>
      </c>
      <c r="L43" s="149">
        <f>IF(OR((G43=$L$9)),Z43,0)</f>
        <v>0</v>
      </c>
      <c r="M43" s="149">
        <f>IF(OR((G43=$M$9)),Z43,0)</f>
        <v>0</v>
      </c>
      <c r="N43" s="149">
        <f>IF(OR((G43=$N$9)),Z43,0)</f>
        <v>0</v>
      </c>
      <c r="O43" s="191">
        <f>IF(V43="Use",IF(OR((G43=$O$9)),Z43,0)*-1,IF(OR((G43=$O$9)),Z43,0))</f>
        <v>0</v>
      </c>
      <c r="P43" s="191">
        <f>IF(V43="Use",IF(OR((G43=$P$9)),Z43,0)*-1,IF(OR((G43=$P$9)),Z43,0))</f>
        <v>0</v>
      </c>
      <c r="Q43" s="149">
        <f>IF(V43="Use",IF(OR((G43=$Q$9)),Z43,0)*-1,IF(OR((G43=$Q$9)),Z43,0))</f>
        <v>0</v>
      </c>
      <c r="R43" s="149">
        <f>IF(V43="Use",IF(OR((G43=$R$9)),Z43,0)*-1,IF(OR((G43=$R$9)),Z43,0))</f>
        <v>0</v>
      </c>
      <c r="S43" s="191">
        <f>IF(V43="Use",IF(OR((G43=$S$9)),Z43,0)*-1,IF(OR((G43=$S$9)),Z43,0))</f>
        <v>0</v>
      </c>
      <c r="T43" s="191">
        <f>IF(V43="Use",IF(OR((G43=$T$9)),Z43,0)*-1,IF(OR((G43=$T$9)),Z43,0))</f>
        <v>0</v>
      </c>
      <c r="U43" s="191">
        <f>IF(V43="Use",IF(OR((G43=$U$9)),Z43,0)*-1,IF(OR((G43=$U$9)),Z43,0))</f>
        <v>0</v>
      </c>
      <c r="V43" s="149"/>
      <c r="Y43" s="148">
        <f t="shared" si="6"/>
        <v>0</v>
      </c>
      <c r="Z43" s="110">
        <f t="shared" si="7"/>
        <v>0</v>
      </c>
    </row>
    <row r="44" spans="1:26" ht="30" customHeight="1">
      <c r="A44" s="123">
        <v>34</v>
      </c>
      <c r="B44" s="124"/>
      <c r="C44" s="111"/>
      <c r="D44" s="111"/>
      <c r="E44" s="218"/>
      <c r="F44" s="140"/>
      <c r="G44" s="143"/>
      <c r="H44" s="149">
        <f>IF(OR((G44=$H$9)),Z44,0)</f>
        <v>0</v>
      </c>
      <c r="I44" s="149">
        <f>IF(OR((G44=$I$9)),Z44,0)</f>
        <v>0</v>
      </c>
      <c r="J44" s="149">
        <f>IF(OR((G44=$J$9)),Z44,0)</f>
        <v>0</v>
      </c>
      <c r="K44" s="149">
        <f>IF(OR((G44=$K$9)),Z44,0)</f>
        <v>0</v>
      </c>
      <c r="L44" s="149">
        <f>IF(OR((G44=$L$9)),Z44,0)</f>
        <v>0</v>
      </c>
      <c r="M44" s="149">
        <f>IF(OR((G44=$M$9)),Z44,0)</f>
        <v>0</v>
      </c>
      <c r="N44" s="149">
        <f>IF(OR((G44=$N$9)),Z44,0)</f>
        <v>0</v>
      </c>
      <c r="O44" s="191">
        <f>IF(V44="Use",IF(OR((G44=$O$9)),Z44,0)*-1,IF(OR((G44=$O$9)),Z44,0))</f>
        <v>0</v>
      </c>
      <c r="P44" s="191">
        <f>IF(V44="Use",IF(OR((G44=$P$9)),Z44,0)*-1,IF(OR((G44=$P$9)),Z44,0))</f>
        <v>0</v>
      </c>
      <c r="Q44" s="149">
        <f>IF(V44="Use",IF(OR((G44=$Q$9)),Z44,0)*-1,IF(OR((G44=$Q$9)),Z44,0))</f>
        <v>0</v>
      </c>
      <c r="R44" s="149">
        <f>IF(V44="Use",IF(OR((G44=$R$9)),Z44,0)*-1,IF(OR((G44=$R$9)),Z44,0))</f>
        <v>0</v>
      </c>
      <c r="S44" s="191">
        <f>IF(V44="Use",IF(OR((G44=$S$9)),Z44,0)*-1,IF(OR((G44=$S$9)),Z44,0))</f>
        <v>0</v>
      </c>
      <c r="T44" s="191">
        <f>IF(V44="Use",IF(OR((G44=$T$9)),Z44,0)*-1,IF(OR((G44=$T$9)),Z44,0))</f>
        <v>0</v>
      </c>
      <c r="U44" s="191">
        <f>IF(V44="Use",IF(OR((G44=$U$9)),Z44,0)*-1,IF(OR((G44=$U$9)),Z44,0))</f>
        <v>0</v>
      </c>
      <c r="V44" s="149"/>
      <c r="Y44" s="148"/>
      <c r="Z44" s="110">
        <f t="shared" si="7"/>
        <v>0</v>
      </c>
    </row>
    <row r="45" spans="1:26" ht="30" customHeight="1">
      <c r="A45" s="123">
        <v>35</v>
      </c>
      <c r="B45" s="124"/>
      <c r="C45" s="111"/>
      <c r="D45" s="111"/>
      <c r="E45" s="218"/>
      <c r="F45" s="140"/>
      <c r="G45" s="143"/>
      <c r="H45" s="149">
        <f>IF(OR((G45=$H$9)),Z45,0)</f>
        <v>0</v>
      </c>
      <c r="I45" s="149">
        <f>IF(OR((G45=$I$9)),Z45,0)</f>
        <v>0</v>
      </c>
      <c r="J45" s="149">
        <f>IF(OR((G45=$J$9)),Z45,0)</f>
        <v>0</v>
      </c>
      <c r="K45" s="149">
        <f>IF(OR((G45=$K$9)),Z45,0)</f>
        <v>0</v>
      </c>
      <c r="L45" s="149">
        <f>IF(OR((G45=$L$9)),Z45,0)</f>
        <v>0</v>
      </c>
      <c r="M45" s="149">
        <f>IF(OR((G45=$M$9)),Z45,0)</f>
        <v>0</v>
      </c>
      <c r="N45" s="149">
        <f>IF(OR((G45=$N$9)),Z45,0)</f>
        <v>0</v>
      </c>
      <c r="O45" s="191">
        <f>IF(V45="Use",IF(OR((G45=$O$9)),Z45,0)*-1,IF(OR((G45=$O$9)),Z45,0))</f>
        <v>0</v>
      </c>
      <c r="P45" s="191">
        <f>IF(V45="Use",IF(OR((G45=$P$9)),Z45,0)*-1,IF(OR((G45=$P$9)),Z45,0))</f>
        <v>0</v>
      </c>
      <c r="Q45" s="149">
        <f>IF(V45="Use",IF(OR((G45=$Q$9)),Z45,0)*-1,IF(OR((G45=$Q$9)),Z45,0))</f>
        <v>0</v>
      </c>
      <c r="R45" s="149">
        <f>IF(V45="Use",IF(OR((G45=$R$9)),Z45,0)*-1,IF(OR((G45=$R$9)),Z45,0))</f>
        <v>0</v>
      </c>
      <c r="S45" s="191">
        <f>IF(V45="Use",IF(OR((G45=$S$9)),Z45,0)*-1,IF(OR((G45=$S$9)),Z45,0))</f>
        <v>0</v>
      </c>
      <c r="T45" s="191">
        <f>IF(V45="Use",IF(OR((G45=$T$9)),Z45,0)*-1,IF(OR((G45=$T$9)),Z45,0))</f>
        <v>0</v>
      </c>
      <c r="U45" s="191">
        <f>IF(V45="Use",IF(OR((G45=$U$9)),Z45,0)*-1,IF(OR((G45=$U$9)),Z45,0))</f>
        <v>0</v>
      </c>
      <c r="V45" s="149"/>
      <c r="Y45" s="148">
        <f t="shared" si="6"/>
        <v>0</v>
      </c>
      <c r="Z45" s="110">
        <f t="shared" si="7"/>
        <v>0</v>
      </c>
    </row>
    <row r="46" spans="1:26" ht="30" customHeight="1">
      <c r="A46" s="123">
        <v>36</v>
      </c>
      <c r="B46" s="124"/>
      <c r="C46" s="111"/>
      <c r="D46" s="111"/>
      <c r="E46" s="218"/>
      <c r="F46" s="140"/>
      <c r="G46" s="143"/>
      <c r="H46" s="149">
        <f t="shared" si="0"/>
        <v>0</v>
      </c>
      <c r="I46" s="149">
        <f t="shared" si="1"/>
        <v>0</v>
      </c>
      <c r="J46" s="149">
        <f t="shared" si="2"/>
        <v>0</v>
      </c>
      <c r="K46" s="149">
        <f t="shared" si="8"/>
        <v>0</v>
      </c>
      <c r="L46" s="149">
        <f t="shared" si="9"/>
        <v>0</v>
      </c>
      <c r="M46" s="149">
        <f t="shared" si="10"/>
        <v>0</v>
      </c>
      <c r="N46" s="149">
        <f t="shared" si="3"/>
        <v>0</v>
      </c>
      <c r="O46" s="191">
        <f t="shared" si="11"/>
        <v>0</v>
      </c>
      <c r="P46" s="191">
        <f t="shared" si="12"/>
        <v>0</v>
      </c>
      <c r="Q46" s="149">
        <f t="shared" si="16"/>
        <v>0</v>
      </c>
      <c r="R46" s="149">
        <f t="shared" si="17"/>
        <v>0</v>
      </c>
      <c r="S46" s="191">
        <f t="shared" si="13"/>
        <v>0</v>
      </c>
      <c r="T46" s="191">
        <f t="shared" si="14"/>
        <v>0</v>
      </c>
      <c r="U46" s="191">
        <f t="shared" si="15"/>
        <v>0</v>
      </c>
      <c r="V46" s="149"/>
      <c r="Y46" s="148">
        <f t="shared" si="6"/>
        <v>0</v>
      </c>
      <c r="Z46" s="110">
        <f t="shared" si="7"/>
        <v>0</v>
      </c>
    </row>
    <row r="47" spans="1:26" ht="30" customHeight="1">
      <c r="A47" s="123">
        <v>37</v>
      </c>
      <c r="B47" s="124"/>
      <c r="C47" s="111"/>
      <c r="D47" s="111"/>
      <c r="E47" s="218"/>
      <c r="F47" s="140"/>
      <c r="G47" s="143"/>
      <c r="H47" s="149">
        <f t="shared" si="0"/>
        <v>0</v>
      </c>
      <c r="I47" s="149">
        <f t="shared" si="1"/>
        <v>0</v>
      </c>
      <c r="J47" s="149">
        <f t="shared" si="2"/>
        <v>0</v>
      </c>
      <c r="K47" s="149">
        <f t="shared" si="8"/>
        <v>0</v>
      </c>
      <c r="L47" s="149">
        <f t="shared" si="9"/>
        <v>0</v>
      </c>
      <c r="M47" s="149">
        <f t="shared" si="10"/>
        <v>0</v>
      </c>
      <c r="N47" s="149">
        <f t="shared" si="3"/>
        <v>0</v>
      </c>
      <c r="O47" s="191">
        <f t="shared" si="11"/>
        <v>0</v>
      </c>
      <c r="P47" s="191">
        <f t="shared" si="12"/>
        <v>0</v>
      </c>
      <c r="Q47" s="149">
        <f t="shared" si="16"/>
        <v>0</v>
      </c>
      <c r="R47" s="149">
        <f t="shared" si="17"/>
        <v>0</v>
      </c>
      <c r="S47" s="191">
        <f t="shared" si="13"/>
        <v>0</v>
      </c>
      <c r="T47" s="191">
        <f t="shared" si="14"/>
        <v>0</v>
      </c>
      <c r="U47" s="191">
        <f t="shared" si="15"/>
        <v>0</v>
      </c>
      <c r="V47" s="149"/>
      <c r="Y47" s="148">
        <f t="shared" si="6"/>
        <v>0</v>
      </c>
      <c r="Z47" s="110">
        <f t="shared" si="7"/>
        <v>0</v>
      </c>
    </row>
    <row r="48" spans="1:26" ht="30" customHeight="1">
      <c r="A48" s="123">
        <v>38</v>
      </c>
      <c r="B48" s="124"/>
      <c r="C48" s="111"/>
      <c r="D48" s="111"/>
      <c r="E48" s="218"/>
      <c r="F48" s="140"/>
      <c r="G48" s="143"/>
      <c r="H48" s="149">
        <f t="shared" si="0"/>
        <v>0</v>
      </c>
      <c r="I48" s="149">
        <f t="shared" si="1"/>
        <v>0</v>
      </c>
      <c r="J48" s="149">
        <f t="shared" si="2"/>
        <v>0</v>
      </c>
      <c r="K48" s="149">
        <f t="shared" si="8"/>
        <v>0</v>
      </c>
      <c r="L48" s="149">
        <f t="shared" si="9"/>
        <v>0</v>
      </c>
      <c r="M48" s="149">
        <f t="shared" si="10"/>
        <v>0</v>
      </c>
      <c r="N48" s="149">
        <f t="shared" si="3"/>
        <v>0</v>
      </c>
      <c r="O48" s="191">
        <f t="shared" si="11"/>
        <v>0</v>
      </c>
      <c r="P48" s="191">
        <f t="shared" si="12"/>
        <v>0</v>
      </c>
      <c r="Q48" s="149">
        <f t="shared" si="16"/>
        <v>0</v>
      </c>
      <c r="R48" s="149">
        <f>IF(V48="Use",IF(OR((G48=$R$9)),Z48,0)*-1,IF(OR((G48=$R$9)),Z48,0))</f>
        <v>0</v>
      </c>
      <c r="S48" s="191">
        <f t="shared" si="13"/>
        <v>0</v>
      </c>
      <c r="T48" s="191">
        <f t="shared" si="14"/>
        <v>0</v>
      </c>
      <c r="U48" s="191">
        <f t="shared" si="15"/>
        <v>0</v>
      </c>
      <c r="V48" s="149"/>
      <c r="Y48" s="148">
        <f t="shared" si="6"/>
        <v>0</v>
      </c>
      <c r="Z48" s="110">
        <f t="shared" si="7"/>
        <v>0</v>
      </c>
    </row>
    <row r="49" spans="1:26" ht="30" customHeight="1">
      <c r="A49" s="123">
        <v>39</v>
      </c>
      <c r="B49" s="124"/>
      <c r="C49" s="111"/>
      <c r="D49" s="188"/>
      <c r="E49" s="218"/>
      <c r="F49" s="153"/>
      <c r="G49" s="143"/>
      <c r="H49" s="149">
        <f aca="true" t="shared" si="18" ref="H49:H57">IF(OR((G49=$H$9)),Z49,0)</f>
        <v>0</v>
      </c>
      <c r="I49" s="149">
        <f aca="true" t="shared" si="19" ref="I49:I57">IF(OR((G49=$I$9)),Z49,0)</f>
        <v>0</v>
      </c>
      <c r="J49" s="149">
        <f aca="true" t="shared" si="20" ref="J49:J57">IF(OR((G49=$J$9)),Z49,0)</f>
        <v>0</v>
      </c>
      <c r="K49" s="149">
        <f aca="true" t="shared" si="21" ref="K49:K57">IF(OR((G49=$K$9)),Z49,0)</f>
        <v>0</v>
      </c>
      <c r="L49" s="149">
        <f aca="true" t="shared" si="22" ref="L49:L57">IF(OR((G49=$L$9)),Z49,0)</f>
        <v>0</v>
      </c>
      <c r="M49" s="149">
        <f aca="true" t="shared" si="23" ref="M49:M57">IF(OR((G49=$M$9)),Z49,0)</f>
        <v>0</v>
      </c>
      <c r="N49" s="149">
        <f aca="true" t="shared" si="24" ref="N49:N57">IF(OR((G49=$N$9)),Z49,0)</f>
        <v>0</v>
      </c>
      <c r="O49" s="191">
        <f aca="true" t="shared" si="25" ref="O49:O57">IF(V49="Use",IF(OR((G49=$O$9)),Z49,0)*-1,IF(OR((G49=$O$9)),Z49,0))</f>
        <v>0</v>
      </c>
      <c r="P49" s="191">
        <f aca="true" t="shared" si="26" ref="P49:P57">IF(V49="Use",IF(OR((G49=$P$9)),Z49,0)*-1,IF(OR((G49=$P$9)),Z49,0))</f>
        <v>0</v>
      </c>
      <c r="Q49" s="149">
        <f aca="true" t="shared" si="27" ref="Q49:Q57">IF(V49="Use",IF(OR((G49=$Q$9)),Z49,0)*-1,IF(OR((G49=$Q$9)),Z49,0))</f>
        <v>0</v>
      </c>
      <c r="R49" s="149">
        <f aca="true" t="shared" si="28" ref="R49:R57">IF(V49="Use",IF(OR((G49=$R$9)),Z49,0)*-1,IF(OR((G49=$R$9)),Z49,0))</f>
        <v>0</v>
      </c>
      <c r="S49" s="191">
        <f aca="true" t="shared" si="29" ref="S49:S57">IF(V49="Use",IF(OR((G49=$S$9)),Z49,0)*-1,IF(OR((G49=$S$9)),Z49,0))</f>
        <v>0</v>
      </c>
      <c r="T49" s="191">
        <f aca="true" t="shared" si="30" ref="T49:T57">IF(V49="Use",IF(OR((G49=$T$9)),Z49,0)*-1,IF(OR((G49=$T$9)),Z49,0))</f>
        <v>0</v>
      </c>
      <c r="U49" s="191">
        <f aca="true" t="shared" si="31" ref="U49:U57">IF(V49="Use",IF(OR((G49=$U$9)),Z49,0)*-1,IF(OR((G49=$U$9)),Z49,0))</f>
        <v>0</v>
      </c>
      <c r="V49" s="149"/>
      <c r="Y49" s="148">
        <f t="shared" si="6"/>
        <v>0</v>
      </c>
      <c r="Z49" s="110">
        <f t="shared" si="7"/>
        <v>0</v>
      </c>
    </row>
    <row r="50" spans="1:26" ht="30" customHeight="1">
      <c r="A50" s="123">
        <v>40</v>
      </c>
      <c r="B50" s="124"/>
      <c r="C50" s="111"/>
      <c r="D50" s="188"/>
      <c r="E50" s="218"/>
      <c r="F50" s="153"/>
      <c r="G50" s="143"/>
      <c r="H50" s="149">
        <f t="shared" si="18"/>
        <v>0</v>
      </c>
      <c r="I50" s="149">
        <f t="shared" si="19"/>
        <v>0</v>
      </c>
      <c r="J50" s="149">
        <f t="shared" si="20"/>
        <v>0</v>
      </c>
      <c r="K50" s="149">
        <f t="shared" si="21"/>
        <v>0</v>
      </c>
      <c r="L50" s="149">
        <f t="shared" si="22"/>
        <v>0</v>
      </c>
      <c r="M50" s="149">
        <f t="shared" si="23"/>
        <v>0</v>
      </c>
      <c r="N50" s="149">
        <f t="shared" si="24"/>
        <v>0</v>
      </c>
      <c r="O50" s="191">
        <f t="shared" si="25"/>
        <v>0</v>
      </c>
      <c r="P50" s="191">
        <f t="shared" si="26"/>
        <v>0</v>
      </c>
      <c r="Q50" s="149">
        <f t="shared" si="27"/>
        <v>0</v>
      </c>
      <c r="R50" s="149">
        <f t="shared" si="28"/>
        <v>0</v>
      </c>
      <c r="S50" s="191">
        <f t="shared" si="29"/>
        <v>0</v>
      </c>
      <c r="T50" s="191">
        <f t="shared" si="30"/>
        <v>0</v>
      </c>
      <c r="U50" s="191">
        <f t="shared" si="31"/>
        <v>0</v>
      </c>
      <c r="V50" s="149"/>
      <c r="Y50" s="148">
        <f t="shared" si="6"/>
        <v>0</v>
      </c>
      <c r="Z50" s="110">
        <f t="shared" si="7"/>
        <v>0</v>
      </c>
    </row>
    <row r="51" spans="1:26" ht="30" customHeight="1">
      <c r="A51" s="123">
        <v>41</v>
      </c>
      <c r="B51" s="224"/>
      <c r="C51" s="225"/>
      <c r="D51" s="226"/>
      <c r="E51" s="227"/>
      <c r="F51" s="228"/>
      <c r="G51" s="143"/>
      <c r="H51" s="149">
        <f t="shared" si="18"/>
        <v>0</v>
      </c>
      <c r="I51" s="149">
        <f t="shared" si="19"/>
        <v>0</v>
      </c>
      <c r="J51" s="149">
        <f t="shared" si="20"/>
        <v>0</v>
      </c>
      <c r="K51" s="149">
        <f t="shared" si="21"/>
        <v>0</v>
      </c>
      <c r="L51" s="149">
        <f t="shared" si="22"/>
        <v>0</v>
      </c>
      <c r="M51" s="149">
        <f t="shared" si="23"/>
        <v>0</v>
      </c>
      <c r="N51" s="149">
        <f t="shared" si="24"/>
        <v>0</v>
      </c>
      <c r="O51" s="191">
        <f t="shared" si="25"/>
        <v>0</v>
      </c>
      <c r="P51" s="191">
        <f t="shared" si="26"/>
        <v>0</v>
      </c>
      <c r="Q51" s="149">
        <f t="shared" si="27"/>
        <v>0</v>
      </c>
      <c r="R51" s="149">
        <f t="shared" si="28"/>
        <v>0</v>
      </c>
      <c r="S51" s="191">
        <f t="shared" si="29"/>
        <v>0</v>
      </c>
      <c r="T51" s="191">
        <f t="shared" si="30"/>
        <v>0</v>
      </c>
      <c r="U51" s="191">
        <f t="shared" si="31"/>
        <v>0</v>
      </c>
      <c r="V51" s="149"/>
      <c r="Y51" s="148"/>
      <c r="Z51" s="110">
        <f t="shared" si="7"/>
        <v>0</v>
      </c>
    </row>
    <row r="52" spans="1:26" ht="30" customHeight="1">
      <c r="A52" s="123">
        <v>42</v>
      </c>
      <c r="B52" s="224"/>
      <c r="C52" s="225"/>
      <c r="D52" s="226"/>
      <c r="E52" s="227"/>
      <c r="F52" s="228"/>
      <c r="G52" s="143"/>
      <c r="H52" s="149">
        <f>IF(OR((G52=$H$9)),Z52,0)</f>
        <v>0</v>
      </c>
      <c r="I52" s="149">
        <f>IF(OR((G52=$I$9)),Z52,0)</f>
        <v>0</v>
      </c>
      <c r="J52" s="149">
        <f>IF(OR((G52=$J$9)),Z52,0)</f>
        <v>0</v>
      </c>
      <c r="K52" s="149">
        <f>IF(OR((G52=$K$9)),Z52,0)</f>
        <v>0</v>
      </c>
      <c r="L52" s="149">
        <f>IF(OR((G52=$L$9)),Z52,0)</f>
        <v>0</v>
      </c>
      <c r="M52" s="149">
        <f>IF(OR((G52=$M$9)),Z52,0)</f>
        <v>0</v>
      </c>
      <c r="N52" s="149">
        <f>IF(OR((G52=$N$9)),Z52,0)</f>
        <v>0</v>
      </c>
      <c r="O52" s="191">
        <f>IF(V52="Use",IF(OR((G52=$O$9)),Z52,0)*-1,IF(OR((G52=$O$9)),Z52,0))</f>
        <v>0</v>
      </c>
      <c r="P52" s="191">
        <f>IF(V52="Use",IF(OR((G52=$P$9)),Z52,0)*-1,IF(OR((G52=$P$9)),Z52,0))</f>
        <v>0</v>
      </c>
      <c r="Q52" s="149">
        <f>IF(V52="Use",IF(OR((G52=$Q$9)),Z52,0)*-1,IF(OR((G52=$Q$9)),Z52,0))</f>
        <v>0</v>
      </c>
      <c r="R52" s="149">
        <f>IF(V52="Use",IF(OR((G52=$R$9)),Z52,0)*-1,IF(OR((G52=$R$9)),Z52,0))</f>
        <v>0</v>
      </c>
      <c r="S52" s="191">
        <f>IF(V52="Use",IF(OR((G52=$S$9)),Z52,0)*-1,IF(OR((G52=$S$9)),Z52,0))</f>
        <v>0</v>
      </c>
      <c r="T52" s="191">
        <f>IF(V52="Use",IF(OR((G52=$T$9)),Z52,0)*-1,IF(OR((G52=$T$9)),Z52,0))</f>
        <v>0</v>
      </c>
      <c r="U52" s="191">
        <f>IF(V52="Use",IF(OR((G52=$U$9)),Z52,0)*-1,IF(OR((G52=$U$9)),Z52,0))</f>
        <v>0</v>
      </c>
      <c r="V52" s="149"/>
      <c r="Y52" s="148"/>
      <c r="Z52" s="110">
        <f t="shared" si="7"/>
        <v>0</v>
      </c>
    </row>
    <row r="53" spans="1:26" ht="30" customHeight="1">
      <c r="A53" s="123">
        <v>43</v>
      </c>
      <c r="B53" s="224"/>
      <c r="C53" s="225"/>
      <c r="D53" s="226"/>
      <c r="E53" s="227"/>
      <c r="F53" s="228"/>
      <c r="G53" s="143"/>
      <c r="H53" s="149">
        <f>IF(OR((G53=$H$9)),Z53,0)</f>
        <v>0</v>
      </c>
      <c r="I53" s="149">
        <f>IF(OR((G53=$I$9)),Z53,0)</f>
        <v>0</v>
      </c>
      <c r="J53" s="149">
        <f>IF(OR((G53=$J$9)),Z53,0)</f>
        <v>0</v>
      </c>
      <c r="K53" s="149">
        <f>IF(OR((G53=$K$9)),Z53,0)</f>
        <v>0</v>
      </c>
      <c r="L53" s="149">
        <f>IF(OR((G53=$L$9)),Z53,0)</f>
        <v>0</v>
      </c>
      <c r="M53" s="149">
        <f>IF(OR((G53=$M$9)),Z53,0)</f>
        <v>0</v>
      </c>
      <c r="N53" s="149">
        <f>IF(OR((G53=$N$9)),Z53,0)</f>
        <v>0</v>
      </c>
      <c r="O53" s="191">
        <f>IF(V53="Use",IF(OR((G53=$O$9)),Z53,0)*-1,IF(OR((G53=$O$9)),Z53,0))</f>
        <v>0</v>
      </c>
      <c r="P53" s="191">
        <f>IF(V53="Use",IF(OR((G53=$P$9)),Z53,0)*-1,IF(OR((G53=$P$9)),Z53,0))</f>
        <v>0</v>
      </c>
      <c r="Q53" s="149">
        <f>IF(V53="Use",IF(OR((G53=$Q$9)),Z53,0)*-1,IF(OR((G53=$Q$9)),Z53,0))</f>
        <v>0</v>
      </c>
      <c r="R53" s="149">
        <f>IF(V53="Use",IF(OR((G53=$R$9)),Z53,0)*-1,IF(OR((G53=$R$9)),Z53,0))</f>
        <v>0</v>
      </c>
      <c r="S53" s="191">
        <f>IF(V53="Use",IF(OR((G53=$S$9)),Z53,0)*-1,IF(OR((G53=$S$9)),Z53,0))</f>
        <v>0</v>
      </c>
      <c r="T53" s="191">
        <f>IF(V53="Use",IF(OR((G53=$T$9)),Z53,0)*-1,IF(OR((G53=$T$9)),Z53,0))</f>
        <v>0</v>
      </c>
      <c r="U53" s="191">
        <f>IF(V53="Use",IF(OR((G53=$U$9)),Z53,0)*-1,IF(OR((G53=$U$9)),Z53,0))</f>
        <v>0</v>
      </c>
      <c r="V53" s="149"/>
      <c r="Y53" s="148"/>
      <c r="Z53" s="110">
        <f t="shared" si="7"/>
        <v>0</v>
      </c>
    </row>
    <row r="54" spans="1:26" ht="30" customHeight="1">
      <c r="A54" s="123">
        <v>44</v>
      </c>
      <c r="B54" s="224"/>
      <c r="C54" s="225"/>
      <c r="D54" s="226"/>
      <c r="E54" s="227"/>
      <c r="F54" s="228"/>
      <c r="G54" s="143"/>
      <c r="H54" s="149">
        <f t="shared" si="18"/>
        <v>0</v>
      </c>
      <c r="I54" s="149">
        <f t="shared" si="19"/>
        <v>0</v>
      </c>
      <c r="J54" s="149">
        <f t="shared" si="20"/>
        <v>0</v>
      </c>
      <c r="K54" s="149">
        <f t="shared" si="21"/>
        <v>0</v>
      </c>
      <c r="L54" s="149">
        <f t="shared" si="22"/>
        <v>0</v>
      </c>
      <c r="M54" s="149">
        <f t="shared" si="23"/>
        <v>0</v>
      </c>
      <c r="N54" s="149">
        <f t="shared" si="24"/>
        <v>0</v>
      </c>
      <c r="O54" s="191">
        <f t="shared" si="25"/>
        <v>0</v>
      </c>
      <c r="P54" s="191">
        <f t="shared" si="26"/>
        <v>0</v>
      </c>
      <c r="Q54" s="149">
        <f t="shared" si="27"/>
        <v>0</v>
      </c>
      <c r="R54" s="149">
        <f t="shared" si="28"/>
        <v>0</v>
      </c>
      <c r="S54" s="191">
        <f t="shared" si="29"/>
        <v>0</v>
      </c>
      <c r="T54" s="191">
        <f t="shared" si="30"/>
        <v>0</v>
      </c>
      <c r="U54" s="191">
        <f t="shared" si="31"/>
        <v>0</v>
      </c>
      <c r="V54" s="149"/>
      <c r="Y54" s="148"/>
      <c r="Z54" s="110">
        <f t="shared" si="7"/>
        <v>0</v>
      </c>
    </row>
    <row r="55" spans="1:26" ht="30" customHeight="1">
      <c r="A55" s="123">
        <v>45</v>
      </c>
      <c r="B55" s="224"/>
      <c r="C55" s="225"/>
      <c r="D55" s="226"/>
      <c r="E55" s="227"/>
      <c r="F55" s="228"/>
      <c r="G55" s="143"/>
      <c r="H55" s="149">
        <f t="shared" si="18"/>
        <v>0</v>
      </c>
      <c r="I55" s="149">
        <f t="shared" si="19"/>
        <v>0</v>
      </c>
      <c r="J55" s="149">
        <f t="shared" si="20"/>
        <v>0</v>
      </c>
      <c r="K55" s="149">
        <f t="shared" si="21"/>
        <v>0</v>
      </c>
      <c r="L55" s="149">
        <f t="shared" si="22"/>
        <v>0</v>
      </c>
      <c r="M55" s="149">
        <f t="shared" si="23"/>
        <v>0</v>
      </c>
      <c r="N55" s="149">
        <f t="shared" si="24"/>
        <v>0</v>
      </c>
      <c r="O55" s="191">
        <f t="shared" si="25"/>
        <v>0</v>
      </c>
      <c r="P55" s="191">
        <f t="shared" si="26"/>
        <v>0</v>
      </c>
      <c r="Q55" s="149">
        <f t="shared" si="27"/>
        <v>0</v>
      </c>
      <c r="R55" s="149">
        <f t="shared" si="28"/>
        <v>0</v>
      </c>
      <c r="S55" s="191">
        <f t="shared" si="29"/>
        <v>0</v>
      </c>
      <c r="T55" s="191">
        <f t="shared" si="30"/>
        <v>0</v>
      </c>
      <c r="U55" s="191">
        <f t="shared" si="31"/>
        <v>0</v>
      </c>
      <c r="V55" s="149"/>
      <c r="Y55" s="148"/>
      <c r="Z55" s="110">
        <f t="shared" si="7"/>
        <v>0</v>
      </c>
    </row>
    <row r="56" spans="1:26" ht="30" customHeight="1">
      <c r="A56" s="123">
        <v>46</v>
      </c>
      <c r="B56" s="224"/>
      <c r="C56" s="225"/>
      <c r="D56" s="226"/>
      <c r="E56" s="227"/>
      <c r="F56" s="228"/>
      <c r="G56" s="143"/>
      <c r="H56" s="149">
        <f t="shared" si="18"/>
        <v>0</v>
      </c>
      <c r="I56" s="149">
        <f t="shared" si="19"/>
        <v>0</v>
      </c>
      <c r="J56" s="149">
        <f t="shared" si="20"/>
        <v>0</v>
      </c>
      <c r="K56" s="149">
        <f t="shared" si="21"/>
        <v>0</v>
      </c>
      <c r="L56" s="149">
        <f t="shared" si="22"/>
        <v>0</v>
      </c>
      <c r="M56" s="149">
        <f t="shared" si="23"/>
        <v>0</v>
      </c>
      <c r="N56" s="149">
        <f t="shared" si="24"/>
        <v>0</v>
      </c>
      <c r="O56" s="191">
        <f t="shared" si="25"/>
        <v>0</v>
      </c>
      <c r="P56" s="191">
        <f t="shared" si="26"/>
        <v>0</v>
      </c>
      <c r="Q56" s="149">
        <f t="shared" si="27"/>
        <v>0</v>
      </c>
      <c r="R56" s="149">
        <f t="shared" si="28"/>
        <v>0</v>
      </c>
      <c r="S56" s="191">
        <f t="shared" si="29"/>
        <v>0</v>
      </c>
      <c r="T56" s="191">
        <f t="shared" si="30"/>
        <v>0</v>
      </c>
      <c r="U56" s="191">
        <f t="shared" si="31"/>
        <v>0</v>
      </c>
      <c r="V56" s="149"/>
      <c r="Y56" s="148"/>
      <c r="Z56" s="110">
        <f t="shared" si="7"/>
        <v>0</v>
      </c>
    </row>
    <row r="57" spans="1:26" ht="30" customHeight="1">
      <c r="A57" s="123">
        <v>47</v>
      </c>
      <c r="B57" s="224"/>
      <c r="C57" s="225"/>
      <c r="D57" s="226"/>
      <c r="E57" s="227"/>
      <c r="F57" s="228"/>
      <c r="G57" s="143"/>
      <c r="H57" s="149">
        <f t="shared" si="18"/>
        <v>0</v>
      </c>
      <c r="I57" s="149">
        <f t="shared" si="19"/>
        <v>0</v>
      </c>
      <c r="J57" s="149">
        <f t="shared" si="20"/>
        <v>0</v>
      </c>
      <c r="K57" s="149">
        <f t="shared" si="21"/>
        <v>0</v>
      </c>
      <c r="L57" s="149">
        <f t="shared" si="22"/>
        <v>0</v>
      </c>
      <c r="M57" s="149">
        <f t="shared" si="23"/>
        <v>0</v>
      </c>
      <c r="N57" s="149">
        <f t="shared" si="24"/>
        <v>0</v>
      </c>
      <c r="O57" s="191">
        <f t="shared" si="25"/>
        <v>0</v>
      </c>
      <c r="P57" s="191">
        <f t="shared" si="26"/>
        <v>0</v>
      </c>
      <c r="Q57" s="149">
        <f t="shared" si="27"/>
        <v>0</v>
      </c>
      <c r="R57" s="149">
        <f t="shared" si="28"/>
        <v>0</v>
      </c>
      <c r="S57" s="191">
        <f t="shared" si="29"/>
        <v>0</v>
      </c>
      <c r="T57" s="191">
        <f t="shared" si="30"/>
        <v>0</v>
      </c>
      <c r="U57" s="191">
        <f t="shared" si="31"/>
        <v>0</v>
      </c>
      <c r="V57" s="149"/>
      <c r="Y57" s="148"/>
      <c r="Z57" s="110">
        <f t="shared" si="7"/>
        <v>0</v>
      </c>
    </row>
    <row r="58" spans="1:22" ht="30" customHeight="1">
      <c r="A58" s="126"/>
      <c r="B58" s="591" t="s">
        <v>119</v>
      </c>
      <c r="C58" s="591"/>
      <c r="D58" s="591"/>
      <c r="E58" s="219"/>
      <c r="F58" s="126"/>
      <c r="G58" s="126"/>
      <c r="H58" s="127">
        <f aca="true" t="shared" si="32" ref="H58:U58">SUM(H11:H57)</f>
        <v>0</v>
      </c>
      <c r="I58" s="127">
        <f t="shared" si="32"/>
        <v>0</v>
      </c>
      <c r="J58" s="127">
        <f t="shared" si="32"/>
        <v>0</v>
      </c>
      <c r="K58" s="127">
        <f t="shared" si="32"/>
        <v>0</v>
      </c>
      <c r="L58" s="127">
        <f t="shared" si="32"/>
        <v>0</v>
      </c>
      <c r="M58" s="127">
        <f t="shared" si="32"/>
        <v>0</v>
      </c>
      <c r="N58" s="127">
        <f t="shared" si="32"/>
        <v>0</v>
      </c>
      <c r="O58" s="127">
        <f t="shared" si="32"/>
        <v>0</v>
      </c>
      <c r="P58" s="127">
        <f t="shared" si="32"/>
        <v>0</v>
      </c>
      <c r="Q58" s="127">
        <f t="shared" si="32"/>
        <v>0</v>
      </c>
      <c r="R58" s="340">
        <f t="shared" si="32"/>
        <v>0.09000000000019792</v>
      </c>
      <c r="S58" s="127">
        <f t="shared" si="32"/>
        <v>0</v>
      </c>
      <c r="T58" s="127">
        <f t="shared" si="32"/>
        <v>0</v>
      </c>
      <c r="U58" s="127">
        <f t="shared" si="32"/>
        <v>0</v>
      </c>
      <c r="V58" s="163"/>
    </row>
    <row r="59" spans="1:22" s="130" customFormat="1" ht="30" customHeight="1">
      <c r="A59" s="128"/>
      <c r="B59" s="616" t="s">
        <v>112</v>
      </c>
      <c r="C59" s="616"/>
      <c r="D59" s="616"/>
      <c r="E59" s="220"/>
      <c r="F59" s="128"/>
      <c r="G59" s="128"/>
      <c r="H59" s="129">
        <v>0.22</v>
      </c>
      <c r="I59" s="129">
        <v>0.5</v>
      </c>
      <c r="J59" s="129">
        <v>0.89</v>
      </c>
      <c r="K59" s="129">
        <v>1.39</v>
      </c>
      <c r="L59" s="129">
        <v>2.23</v>
      </c>
      <c r="M59" s="129">
        <v>2.47</v>
      </c>
      <c r="N59" s="129">
        <v>3.85</v>
      </c>
      <c r="O59" s="129">
        <v>0.62</v>
      </c>
      <c r="P59" s="129">
        <v>0.89</v>
      </c>
      <c r="Q59" s="129">
        <v>1.58</v>
      </c>
      <c r="R59" s="129">
        <v>2.47</v>
      </c>
      <c r="S59" s="129">
        <v>3.85</v>
      </c>
      <c r="T59" s="129">
        <v>4.83</v>
      </c>
      <c r="U59" s="129">
        <v>6.32</v>
      </c>
      <c r="V59" s="164"/>
    </row>
    <row r="60" spans="1:22" s="133" customFormat="1" ht="30" customHeight="1" thickBot="1">
      <c r="A60" s="161"/>
      <c r="B60" s="635" t="s">
        <v>113</v>
      </c>
      <c r="C60" s="635"/>
      <c r="D60" s="635"/>
      <c r="E60" s="221"/>
      <c r="F60" s="161"/>
      <c r="G60" s="161"/>
      <c r="H60" s="162">
        <f>H58*H59</f>
        <v>0</v>
      </c>
      <c r="I60" s="162">
        <f aca="true" t="shared" si="33" ref="I60:U60">I58*I59</f>
        <v>0</v>
      </c>
      <c r="J60" s="162">
        <f t="shared" si="33"/>
        <v>0</v>
      </c>
      <c r="K60" s="162">
        <f t="shared" si="33"/>
        <v>0</v>
      </c>
      <c r="L60" s="162">
        <f t="shared" si="33"/>
        <v>0</v>
      </c>
      <c r="M60" s="162">
        <f t="shared" si="33"/>
        <v>0</v>
      </c>
      <c r="N60" s="162">
        <f t="shared" si="33"/>
        <v>0</v>
      </c>
      <c r="O60" s="162">
        <f t="shared" si="33"/>
        <v>0</v>
      </c>
      <c r="P60" s="162">
        <f t="shared" si="33"/>
        <v>0</v>
      </c>
      <c r="Q60" s="162">
        <f t="shared" si="33"/>
        <v>0</v>
      </c>
      <c r="R60" s="162">
        <f t="shared" si="33"/>
        <v>0.22230000000048888</v>
      </c>
      <c r="S60" s="162">
        <f t="shared" si="33"/>
        <v>0</v>
      </c>
      <c r="T60" s="162">
        <f t="shared" si="33"/>
        <v>0</v>
      </c>
      <c r="U60" s="162">
        <f t="shared" si="33"/>
        <v>0</v>
      </c>
      <c r="V60" s="162"/>
    </row>
    <row r="61" spans="1:22" s="135" customFormat="1" ht="30" customHeight="1" thickBot="1" thickTop="1">
      <c r="A61" s="158"/>
      <c r="B61" s="159"/>
      <c r="C61" s="159"/>
      <c r="D61" s="159"/>
      <c r="E61" s="222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60" t="s">
        <v>111</v>
      </c>
      <c r="R61" s="632">
        <f>SUM(H60:U60)</f>
        <v>0.22230000000048888</v>
      </c>
      <c r="S61" s="633"/>
      <c r="T61" s="633"/>
      <c r="U61" s="634"/>
      <c r="V61" s="187" t="s">
        <v>90</v>
      </c>
    </row>
    <row r="62" spans="1:22" ht="9.75" customHeight="1" thickTop="1">
      <c r="A62" s="107"/>
      <c r="B62" s="107"/>
      <c r="C62" s="107"/>
      <c r="D62" s="107"/>
      <c r="E62" s="223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</row>
    <row r="63" spans="1:22" s="139" customFormat="1" ht="15" customHeight="1">
      <c r="A63" s="600" t="s">
        <v>115</v>
      </c>
      <c r="B63" s="600"/>
      <c r="C63" s="600"/>
      <c r="D63" s="600"/>
      <c r="E63" s="600"/>
      <c r="F63" s="600"/>
      <c r="G63" s="600"/>
      <c r="H63" s="600"/>
      <c r="I63" s="600"/>
      <c r="J63" s="600"/>
      <c r="K63" s="600"/>
      <c r="L63" s="600"/>
      <c r="M63" s="600"/>
      <c r="N63" s="600"/>
      <c r="O63" s="600"/>
      <c r="P63" s="600"/>
      <c r="Q63" s="600"/>
      <c r="R63" s="600"/>
      <c r="S63" s="600"/>
      <c r="T63" s="600"/>
      <c r="U63" s="600"/>
      <c r="V63" s="138"/>
    </row>
    <row r="64" spans="1:22" s="139" customFormat="1" ht="15" customHeight="1">
      <c r="A64" s="600" t="s">
        <v>116</v>
      </c>
      <c r="B64" s="600"/>
      <c r="C64" s="600"/>
      <c r="D64" s="600"/>
      <c r="E64" s="600"/>
      <c r="F64" s="600"/>
      <c r="G64" s="600"/>
      <c r="H64" s="600"/>
      <c r="I64" s="600"/>
      <c r="J64" s="600"/>
      <c r="K64" s="600"/>
      <c r="L64" s="600"/>
      <c r="M64" s="600"/>
      <c r="N64" s="600"/>
      <c r="O64" s="600"/>
      <c r="P64" s="600"/>
      <c r="Q64" s="600"/>
      <c r="R64" s="600"/>
      <c r="S64" s="600"/>
      <c r="T64" s="600"/>
      <c r="U64" s="600"/>
      <c r="V64" s="138"/>
    </row>
    <row r="65" spans="1:22" s="139" customFormat="1" ht="15" customHeight="1">
      <c r="A65" s="600" t="s">
        <v>117</v>
      </c>
      <c r="B65" s="600"/>
      <c r="C65" s="600"/>
      <c r="D65" s="600"/>
      <c r="E65" s="600"/>
      <c r="F65" s="600"/>
      <c r="G65" s="600"/>
      <c r="H65" s="600"/>
      <c r="I65" s="600"/>
      <c r="J65" s="600"/>
      <c r="K65" s="600"/>
      <c r="L65" s="600"/>
      <c r="M65" s="600"/>
      <c r="N65" s="600"/>
      <c r="O65" s="600"/>
      <c r="P65" s="600"/>
      <c r="Q65" s="600"/>
      <c r="R65" s="600"/>
      <c r="S65" s="600"/>
      <c r="T65" s="600"/>
      <c r="U65" s="600"/>
      <c r="V65" s="138"/>
    </row>
  </sheetData>
  <sheetProtection/>
  <mergeCells count="19">
    <mergeCell ref="A63:U63"/>
    <mergeCell ref="A64:U64"/>
    <mergeCell ref="A65:U65"/>
    <mergeCell ref="E8:E9"/>
    <mergeCell ref="B8:D10"/>
    <mergeCell ref="F8:F9"/>
    <mergeCell ref="G8:G10"/>
    <mergeCell ref="R61:U61"/>
    <mergeCell ref="B60:D60"/>
    <mergeCell ref="V8:V10"/>
    <mergeCell ref="U2:V2"/>
    <mergeCell ref="U3:V3"/>
    <mergeCell ref="U4:V4"/>
    <mergeCell ref="A1:V1"/>
    <mergeCell ref="B59:D59"/>
    <mergeCell ref="B58:D58"/>
    <mergeCell ref="A8:A9"/>
    <mergeCell ref="H8:N8"/>
    <mergeCell ref="O8:U8"/>
  </mergeCells>
  <dataValidations count="2">
    <dataValidation type="list" allowBlank="1" showInputMessage="1" showErrorMessage="1" sqref="G11:G57">
      <formula1>$X$3:$AL$3</formula1>
    </dataValidation>
    <dataValidation type="list" allowBlank="1" showInputMessage="1" showErrorMessage="1" sqref="V11:V57">
      <formula1>$AB$8:$AB$9</formula1>
    </dataValidation>
  </dataValidations>
  <printOptions horizontalCentered="1"/>
  <pageMargins left="0.2362204724409449" right="0.15748031496062992" top="0.3937007874015748" bottom="0.1968503937007874" header="0.15748031496062992" footer="0"/>
  <pageSetup fitToHeight="3" horizontalDpi="600" verticalDpi="600" orientation="portrait" paperSize="9" scale="46" r:id="rId1"/>
  <headerFooter alignWithMargins="0">
    <oddFooter>&amp;R&amp;F/&amp;A</oddFooter>
  </headerFooter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BJ75"/>
  <sheetViews>
    <sheetView view="pageBreakPreview" zoomScaleSheetLayoutView="100" workbookViewId="0" topLeftCell="A1">
      <selection activeCell="AO5" sqref="AO5:AP5"/>
    </sheetView>
  </sheetViews>
  <sheetFormatPr defaultColWidth="9.140625" defaultRowHeight="21.75"/>
  <cols>
    <col min="1" max="1" width="5.7109375" style="4" customWidth="1"/>
    <col min="2" max="2" width="9.8515625" style="4" customWidth="1"/>
    <col min="3" max="3" width="1.57421875" style="4" customWidth="1"/>
    <col min="4" max="4" width="11.140625" style="4" customWidth="1"/>
    <col min="5" max="5" width="10.28125" style="4" customWidth="1"/>
    <col min="6" max="6" width="8.8515625" style="4" customWidth="1"/>
    <col min="7" max="7" width="2.7109375" style="4" customWidth="1"/>
    <col min="8" max="8" width="11.140625" style="4" customWidth="1"/>
    <col min="9" max="9" width="7.57421875" style="4" customWidth="1"/>
    <col min="10" max="10" width="2.28125" style="4" customWidth="1"/>
    <col min="11" max="11" width="6.00390625" style="4" customWidth="1"/>
    <col min="12" max="30" width="3.28125" style="4" customWidth="1"/>
    <col min="31" max="31" width="1.57421875" style="4" customWidth="1"/>
    <col min="32" max="32" width="9.140625" style="4" customWidth="1"/>
    <col min="33" max="33" width="10.7109375" style="4" customWidth="1"/>
    <col min="34" max="35" width="11.57421875" style="4" customWidth="1"/>
    <col min="36" max="36" width="10.00390625" style="4" customWidth="1"/>
    <col min="37" max="38" width="10.8515625" style="4" customWidth="1"/>
    <col min="39" max="40" width="9.8515625" style="4" customWidth="1"/>
    <col min="41" max="41" width="12.140625" style="4" customWidth="1"/>
    <col min="42" max="42" width="10.7109375" style="4" customWidth="1"/>
    <col min="43" max="16384" width="9.140625" style="4" customWidth="1"/>
  </cols>
  <sheetData>
    <row r="1" spans="1:62" ht="20.2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59" t="s">
        <v>6</v>
      </c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 t="str">
        <f>MF1!AP1</f>
        <v>REV.000</v>
      </c>
      <c r="AR1" s="5" t="s">
        <v>7</v>
      </c>
      <c r="AS1" s="5" t="s">
        <v>8</v>
      </c>
      <c r="AT1" s="5" t="s">
        <v>9</v>
      </c>
      <c r="AU1" s="5" t="s">
        <v>10</v>
      </c>
      <c r="AV1" s="5" t="s">
        <v>11</v>
      </c>
      <c r="AW1" s="5" t="s">
        <v>12</v>
      </c>
      <c r="AX1" s="5" t="s">
        <v>13</v>
      </c>
      <c r="AY1" s="6" t="s">
        <v>14</v>
      </c>
      <c r="AZ1" s="6" t="s">
        <v>15</v>
      </c>
      <c r="BA1" s="6" t="s">
        <v>16</v>
      </c>
      <c r="BB1" s="6" t="s">
        <v>17</v>
      </c>
      <c r="BC1" s="6" t="s">
        <v>18</v>
      </c>
      <c r="BD1" s="6" t="s">
        <v>19</v>
      </c>
      <c r="BE1" s="6" t="s">
        <v>20</v>
      </c>
      <c r="BF1" s="6" t="s">
        <v>21</v>
      </c>
      <c r="BG1" s="7" t="s">
        <v>22</v>
      </c>
      <c r="BH1" s="4">
        <v>10</v>
      </c>
      <c r="BI1" s="4">
        <v>12</v>
      </c>
      <c r="BJ1" s="4" t="s">
        <v>133</v>
      </c>
    </row>
    <row r="2" spans="1:59" ht="20.25" customHeight="1">
      <c r="A2" s="8" t="s">
        <v>0</v>
      </c>
      <c r="C2" s="4" t="s">
        <v>3</v>
      </c>
      <c r="D2" s="198"/>
      <c r="E2" s="9"/>
      <c r="F2" s="10"/>
      <c r="G2" s="10"/>
      <c r="H2" s="1"/>
      <c r="I2" s="1"/>
      <c r="J2" s="1"/>
      <c r="K2" s="8"/>
      <c r="L2" s="359" t="str">
        <f>MF1!L2:AD2</f>
        <v>MAIN CONTROL BUILDING</v>
      </c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R2" s="5">
        <v>10</v>
      </c>
      <c r="AS2" s="5">
        <v>12</v>
      </c>
      <c r="AT2" s="5">
        <v>16</v>
      </c>
      <c r="AU2" s="5">
        <v>20</v>
      </c>
      <c r="AV2" s="5">
        <v>25</v>
      </c>
      <c r="AW2" s="5">
        <v>28</v>
      </c>
      <c r="AX2" s="5">
        <v>32</v>
      </c>
      <c r="AY2" s="6">
        <v>25</v>
      </c>
      <c r="AZ2" s="6">
        <v>20</v>
      </c>
      <c r="BA2" s="6">
        <v>19</v>
      </c>
      <c r="BB2" s="6">
        <v>15</v>
      </c>
      <c r="BC2" s="6">
        <v>12</v>
      </c>
      <c r="BD2" s="6">
        <v>10</v>
      </c>
      <c r="BE2" s="6">
        <v>9</v>
      </c>
      <c r="BF2" s="6">
        <v>6</v>
      </c>
      <c r="BG2" s="11"/>
    </row>
    <row r="3" spans="1:59" ht="22.5" thickBot="1">
      <c r="A3" s="8" t="s">
        <v>1</v>
      </c>
      <c r="C3" s="4" t="s">
        <v>3</v>
      </c>
      <c r="D3" s="12"/>
      <c r="E3" s="12"/>
      <c r="F3" s="12"/>
      <c r="G3" s="12"/>
      <c r="H3" s="13"/>
      <c r="I3" s="13"/>
      <c r="J3" s="13"/>
      <c r="K3" s="13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N3" s="14" t="s">
        <v>5</v>
      </c>
      <c r="AO3" s="352" t="s">
        <v>258</v>
      </c>
      <c r="AP3" s="352"/>
      <c r="AR3" s="5">
        <v>0.617</v>
      </c>
      <c r="AS3" s="5">
        <v>0.888</v>
      </c>
      <c r="AT3" s="5">
        <v>1.58</v>
      </c>
      <c r="AU3" s="5">
        <v>2.47</v>
      </c>
      <c r="AV3" s="5">
        <v>3.85</v>
      </c>
      <c r="AW3" s="5">
        <v>4.83</v>
      </c>
      <c r="AX3" s="5">
        <v>6.31</v>
      </c>
      <c r="AY3" s="6">
        <v>3.85</v>
      </c>
      <c r="AZ3" s="6">
        <v>2.47</v>
      </c>
      <c r="BA3" s="6">
        <v>2.23</v>
      </c>
      <c r="BB3" s="6">
        <v>1.39</v>
      </c>
      <c r="BC3" s="6">
        <v>0.888</v>
      </c>
      <c r="BD3" s="6">
        <v>0.617</v>
      </c>
      <c r="BE3" s="6">
        <v>0.499</v>
      </c>
      <c r="BF3" s="6">
        <v>0.222</v>
      </c>
      <c r="BG3" s="15"/>
    </row>
    <row r="4" spans="1:42" ht="21.75">
      <c r="A4" s="8" t="s">
        <v>2</v>
      </c>
      <c r="C4" s="4" t="s">
        <v>3</v>
      </c>
      <c r="D4" s="16"/>
      <c r="E4" s="16"/>
      <c r="F4" s="13"/>
      <c r="G4" s="13"/>
      <c r="H4" s="13"/>
      <c r="I4" s="13"/>
      <c r="J4" s="13"/>
      <c r="K4" s="13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N4" s="14" t="s">
        <v>4</v>
      </c>
      <c r="AO4" s="353">
        <f ca="1">TODAY()</f>
        <v>41830</v>
      </c>
      <c r="AP4" s="354"/>
    </row>
    <row r="5" spans="1:42" ht="21">
      <c r="A5" s="8" t="s">
        <v>24</v>
      </c>
      <c r="C5" s="4" t="s">
        <v>3</v>
      </c>
      <c r="D5" s="68"/>
      <c r="E5" s="18"/>
      <c r="F5" s="12"/>
      <c r="G5" s="12"/>
      <c r="H5" s="12"/>
      <c r="I5" s="12"/>
      <c r="J5" s="12"/>
      <c r="K5" s="12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N5" s="14" t="s">
        <v>25</v>
      </c>
      <c r="AO5" s="354"/>
      <c r="AP5" s="354"/>
    </row>
    <row r="6" spans="1:29" ht="21">
      <c r="A6" s="8" t="s">
        <v>26</v>
      </c>
      <c r="C6" s="4" t="s">
        <v>3</v>
      </c>
      <c r="D6" s="99"/>
      <c r="E6" s="19"/>
      <c r="F6" s="13"/>
      <c r="G6" s="13"/>
      <c r="H6" s="13"/>
      <c r="I6" s="13"/>
      <c r="J6" s="13"/>
      <c r="K6" s="13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13.5" customHeight="1">
      <c r="A7" s="8"/>
      <c r="E7" s="20"/>
      <c r="F7" s="21"/>
      <c r="G7" s="21"/>
      <c r="H7" s="21"/>
      <c r="I7" s="21"/>
      <c r="J7" s="21"/>
      <c r="K7" s="21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</row>
    <row r="8" ht="10.5" customHeight="1"/>
    <row r="9" spans="1:46" s="23" customFormat="1" ht="17.25" customHeight="1">
      <c r="A9" s="357" t="s">
        <v>27</v>
      </c>
      <c r="B9" s="373" t="s">
        <v>28</v>
      </c>
      <c r="C9" s="403"/>
      <c r="D9" s="403"/>
      <c r="E9" s="403"/>
      <c r="F9" s="355" t="s">
        <v>29</v>
      </c>
      <c r="G9" s="373" t="s">
        <v>129</v>
      </c>
      <c r="H9" s="374"/>
      <c r="I9" s="363" t="s">
        <v>132</v>
      </c>
      <c r="J9" s="379"/>
      <c r="K9" s="380"/>
      <c r="L9" s="373" t="s">
        <v>30</v>
      </c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  <c r="AA9" s="403"/>
      <c r="AB9" s="403"/>
      <c r="AC9" s="403"/>
      <c r="AD9" s="374"/>
      <c r="AE9" s="365" t="s">
        <v>31</v>
      </c>
      <c r="AF9" s="366"/>
      <c r="AG9" s="366"/>
      <c r="AH9" s="366"/>
      <c r="AI9" s="366"/>
      <c r="AJ9" s="366"/>
      <c r="AK9" s="367"/>
      <c r="AL9" s="365" t="s">
        <v>32</v>
      </c>
      <c r="AM9" s="366"/>
      <c r="AN9" s="367"/>
      <c r="AO9" s="355" t="s">
        <v>134</v>
      </c>
      <c r="AP9" s="355" t="s">
        <v>33</v>
      </c>
      <c r="AR9" s="24"/>
      <c r="AS9" s="24"/>
      <c r="AT9" s="24"/>
    </row>
    <row r="10" spans="1:46" s="23" customFormat="1" ht="17.25" customHeight="1">
      <c r="A10" s="358"/>
      <c r="B10" s="375"/>
      <c r="C10" s="404"/>
      <c r="D10" s="404"/>
      <c r="E10" s="404"/>
      <c r="F10" s="356"/>
      <c r="G10" s="375"/>
      <c r="H10" s="376"/>
      <c r="I10" s="364"/>
      <c r="J10" s="381"/>
      <c r="K10" s="382"/>
      <c r="L10" s="375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376"/>
      <c r="AE10" s="363" t="s">
        <v>133</v>
      </c>
      <c r="AF10" s="380"/>
      <c r="AG10" s="386" t="s">
        <v>34</v>
      </c>
      <c r="AH10" s="387"/>
      <c r="AI10" s="387"/>
      <c r="AJ10" s="387"/>
      <c r="AK10" s="355" t="s">
        <v>35</v>
      </c>
      <c r="AL10" s="363" t="s">
        <v>129</v>
      </c>
      <c r="AM10" s="357" t="s">
        <v>133</v>
      </c>
      <c r="AN10" s="355" t="s">
        <v>36</v>
      </c>
      <c r="AO10" s="356"/>
      <c r="AP10" s="356"/>
      <c r="AR10" s="24"/>
      <c r="AS10" s="24"/>
      <c r="AT10" s="24"/>
    </row>
    <row r="11" spans="1:46" s="23" customFormat="1" ht="15" customHeight="1">
      <c r="A11" s="358"/>
      <c r="B11" s="375"/>
      <c r="C11" s="404"/>
      <c r="D11" s="404"/>
      <c r="E11" s="404"/>
      <c r="F11" s="356"/>
      <c r="G11" s="375"/>
      <c r="H11" s="376"/>
      <c r="I11" s="364"/>
      <c r="J11" s="381"/>
      <c r="K11" s="382"/>
      <c r="L11" s="375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  <c r="AD11" s="376"/>
      <c r="AE11" s="364"/>
      <c r="AF11" s="382"/>
      <c r="AG11" s="22" t="s">
        <v>37</v>
      </c>
      <c r="AH11" s="26" t="s">
        <v>38</v>
      </c>
      <c r="AI11" s="75" t="s">
        <v>92</v>
      </c>
      <c r="AJ11" s="75" t="s">
        <v>39</v>
      </c>
      <c r="AK11" s="356"/>
      <c r="AL11" s="364"/>
      <c r="AM11" s="358"/>
      <c r="AN11" s="356"/>
      <c r="AO11" s="356"/>
      <c r="AP11" s="356"/>
      <c r="AR11" s="24"/>
      <c r="AS11" s="24"/>
      <c r="AT11" s="24"/>
    </row>
    <row r="12" spans="1:57" s="23" customFormat="1" ht="15" customHeight="1">
      <c r="A12" s="407"/>
      <c r="B12" s="377"/>
      <c r="C12" s="405"/>
      <c r="D12" s="405"/>
      <c r="E12" s="405"/>
      <c r="F12" s="372"/>
      <c r="G12" s="377"/>
      <c r="H12" s="378"/>
      <c r="I12" s="383"/>
      <c r="J12" s="384"/>
      <c r="K12" s="385"/>
      <c r="L12" s="377"/>
      <c r="M12" s="405"/>
      <c r="N12" s="405"/>
      <c r="O12" s="405"/>
      <c r="P12" s="405"/>
      <c r="Q12" s="405"/>
      <c r="R12" s="405"/>
      <c r="S12" s="405"/>
      <c r="T12" s="405"/>
      <c r="U12" s="405"/>
      <c r="V12" s="405"/>
      <c r="W12" s="405"/>
      <c r="X12" s="405"/>
      <c r="Y12" s="405"/>
      <c r="Z12" s="405"/>
      <c r="AA12" s="405"/>
      <c r="AB12" s="405"/>
      <c r="AC12" s="405"/>
      <c r="AD12" s="378"/>
      <c r="AE12" s="388" t="s">
        <v>40</v>
      </c>
      <c r="AF12" s="389"/>
      <c r="AG12" s="27" t="s">
        <v>41</v>
      </c>
      <c r="AH12" s="27" t="s">
        <v>41</v>
      </c>
      <c r="AI12" s="27" t="s">
        <v>41</v>
      </c>
      <c r="AJ12" s="74" t="s">
        <v>41</v>
      </c>
      <c r="AK12" s="28" t="s">
        <v>42</v>
      </c>
      <c r="AL12" s="74" t="s">
        <v>43</v>
      </c>
      <c r="AM12" s="27" t="s">
        <v>40</v>
      </c>
      <c r="AN12" s="27" t="s">
        <v>42</v>
      </c>
      <c r="AO12" s="27" t="s">
        <v>40</v>
      </c>
      <c r="AP12" s="27" t="s">
        <v>44</v>
      </c>
      <c r="AR12" s="29" t="s">
        <v>45</v>
      </c>
      <c r="AS12" s="29" t="s">
        <v>23</v>
      </c>
      <c r="AT12" s="29" t="s">
        <v>46</v>
      </c>
      <c r="AX12" s="29"/>
      <c r="AY12" s="29"/>
      <c r="AZ12" s="30"/>
      <c r="BD12" s="29"/>
      <c r="BE12" s="29"/>
    </row>
    <row r="13" spans="1:57" s="30" customFormat="1" ht="12" customHeight="1">
      <c r="A13" s="390">
        <v>1</v>
      </c>
      <c r="B13" s="443" t="s">
        <v>141</v>
      </c>
      <c r="C13" s="445" t="s">
        <v>50</v>
      </c>
      <c r="D13" s="447" t="s">
        <v>151</v>
      </c>
      <c r="E13" s="448"/>
      <c r="F13" s="393">
        <v>1</v>
      </c>
      <c r="G13" s="396" t="str">
        <f>$B$13</f>
        <v>MF1</v>
      </c>
      <c r="H13" s="397"/>
      <c r="I13" s="400" t="s">
        <v>10</v>
      </c>
      <c r="J13" s="419" t="s">
        <v>47</v>
      </c>
      <c r="K13" s="422">
        <v>10</v>
      </c>
      <c r="L13" s="31"/>
      <c r="M13" s="32"/>
      <c r="N13" s="32"/>
      <c r="O13" s="35"/>
      <c r="P13" s="35"/>
      <c r="Q13" s="38"/>
      <c r="R13" s="38"/>
      <c r="S13" s="254"/>
      <c r="T13" s="38"/>
      <c r="U13" s="38"/>
      <c r="V13" s="36"/>
      <c r="W13" s="36"/>
      <c r="X13" s="36"/>
      <c r="Y13" s="36"/>
      <c r="Z13" s="36"/>
      <c r="AA13" s="36"/>
      <c r="AB13" s="36"/>
      <c r="AC13" s="35"/>
      <c r="AD13" s="37"/>
      <c r="AE13" s="506">
        <f>SUM(L13:AD17)</f>
        <v>10</v>
      </c>
      <c r="AF13" s="507"/>
      <c r="AG13" s="429">
        <v>83</v>
      </c>
      <c r="AH13" s="432">
        <f>AG13*F13</f>
        <v>83</v>
      </c>
      <c r="AI13" s="440"/>
      <c r="AJ13" s="435">
        <f>IF(AE13=0,0,ROUNDDOWN(K13/AE13,0))</f>
        <v>1</v>
      </c>
      <c r="AK13" s="406">
        <f>IF(AJ13=0,0,ROUNDUP((AH13-AI16)/AJ13,0))</f>
        <v>83</v>
      </c>
      <c r="AL13" s="76"/>
      <c r="AM13" s="100"/>
      <c r="AN13" s="73"/>
      <c r="AO13" s="415">
        <f>AE13*AH13</f>
        <v>830</v>
      </c>
      <c r="AP13" s="418">
        <f>IF(AO13=0,0,AO13*HLOOKUP(I13,$AR$1:$BG$3,3))</f>
        <v>2050.1000000000004</v>
      </c>
      <c r="AQ13" s="33">
        <v>1</v>
      </c>
      <c r="AR13" s="29" t="str">
        <f>I13</f>
        <v>DB 20</v>
      </c>
      <c r="AS13" s="29">
        <f>K13</f>
        <v>10</v>
      </c>
      <c r="AT13" s="29">
        <f>AK13</f>
        <v>83</v>
      </c>
      <c r="AX13" s="29"/>
      <c r="AY13" s="29"/>
      <c r="BD13" s="29"/>
      <c r="BE13" s="29"/>
    </row>
    <row r="14" spans="1:57" s="30" customFormat="1" ht="12" customHeight="1">
      <c r="A14" s="391"/>
      <c r="B14" s="444"/>
      <c r="C14" s="446"/>
      <c r="D14" s="449"/>
      <c r="E14" s="450"/>
      <c r="F14" s="394"/>
      <c r="G14" s="398"/>
      <c r="H14" s="399"/>
      <c r="I14" s="401"/>
      <c r="J14" s="420"/>
      <c r="K14" s="423"/>
      <c r="L14" s="34"/>
      <c r="M14" s="35"/>
      <c r="N14" s="35"/>
      <c r="O14" s="267"/>
      <c r="P14" s="451">
        <v>0.6</v>
      </c>
      <c r="Q14" s="253"/>
      <c r="R14" s="253"/>
      <c r="S14" s="281"/>
      <c r="T14" s="281"/>
      <c r="U14" s="253"/>
      <c r="V14" s="253"/>
      <c r="W14" s="253"/>
      <c r="X14" s="253"/>
      <c r="Y14" s="267"/>
      <c r="Z14" s="267"/>
      <c r="AA14" s="36"/>
      <c r="AB14" s="36"/>
      <c r="AC14" s="35"/>
      <c r="AD14" s="37"/>
      <c r="AE14" s="506"/>
      <c r="AF14" s="507"/>
      <c r="AG14" s="430"/>
      <c r="AH14" s="433"/>
      <c r="AI14" s="433"/>
      <c r="AJ14" s="361"/>
      <c r="AK14" s="406"/>
      <c r="AL14" s="76"/>
      <c r="AM14" s="103"/>
      <c r="AN14" s="69"/>
      <c r="AO14" s="416"/>
      <c r="AP14" s="391"/>
      <c r="AQ14" s="33">
        <v>2</v>
      </c>
      <c r="AR14" s="29" t="str">
        <f>I18</f>
        <v>DB 20</v>
      </c>
      <c r="AS14" s="29">
        <f>K18</f>
        <v>12</v>
      </c>
      <c r="AT14" s="29">
        <f>AK18</f>
        <v>83</v>
      </c>
      <c r="BD14" s="29"/>
      <c r="BE14" s="29"/>
    </row>
    <row r="15" spans="1:57" s="30" customFormat="1" ht="12" customHeight="1">
      <c r="A15" s="391"/>
      <c r="B15" s="408" t="s">
        <v>152</v>
      </c>
      <c r="C15" s="409"/>
      <c r="D15" s="409"/>
      <c r="E15" s="410"/>
      <c r="F15" s="394"/>
      <c r="G15" s="398" t="s">
        <v>153</v>
      </c>
      <c r="H15" s="399"/>
      <c r="I15" s="401"/>
      <c r="J15" s="420"/>
      <c r="K15" s="423"/>
      <c r="L15" s="34"/>
      <c r="M15" s="35"/>
      <c r="N15" s="35"/>
      <c r="O15" s="267"/>
      <c r="P15" s="451"/>
      <c r="Q15" s="208"/>
      <c r="R15" s="281"/>
      <c r="S15" s="281"/>
      <c r="T15" s="281"/>
      <c r="U15" s="47"/>
      <c r="V15" s="47"/>
      <c r="W15" s="47"/>
      <c r="X15" s="47"/>
      <c r="Y15" s="267"/>
      <c r="Z15" s="267"/>
      <c r="AA15" s="36"/>
      <c r="AB15" s="36"/>
      <c r="AC15" s="35"/>
      <c r="AD15" s="37"/>
      <c r="AE15" s="506"/>
      <c r="AF15" s="507"/>
      <c r="AG15" s="430"/>
      <c r="AH15" s="433"/>
      <c r="AI15" s="433"/>
      <c r="AJ15" s="361"/>
      <c r="AK15" s="406"/>
      <c r="AL15" s="76"/>
      <c r="AM15" s="80"/>
      <c r="AN15" s="69"/>
      <c r="AO15" s="416"/>
      <c r="AP15" s="391"/>
      <c r="AQ15" s="33">
        <v>3</v>
      </c>
      <c r="AR15" s="29" t="str">
        <f>I23</f>
        <v>DB 20</v>
      </c>
      <c r="AS15" s="29">
        <f>K23</f>
        <v>12</v>
      </c>
      <c r="AT15" s="29">
        <f>AK23</f>
        <v>83</v>
      </c>
      <c r="BD15" s="29"/>
      <c r="BE15" s="29"/>
    </row>
    <row r="16" spans="1:46" s="30" customFormat="1" ht="12" customHeight="1">
      <c r="A16" s="391"/>
      <c r="B16" s="411"/>
      <c r="C16" s="409"/>
      <c r="D16" s="409"/>
      <c r="E16" s="410"/>
      <c r="F16" s="394"/>
      <c r="G16" s="398"/>
      <c r="H16" s="399"/>
      <c r="I16" s="401"/>
      <c r="J16" s="420"/>
      <c r="K16" s="423"/>
      <c r="L16" s="34"/>
      <c r="M16" s="35"/>
      <c r="N16" s="35"/>
      <c r="O16" s="267"/>
      <c r="P16" s="451"/>
      <c r="Q16" s="436">
        <v>9.4</v>
      </c>
      <c r="R16" s="437"/>
      <c r="S16" s="437"/>
      <c r="T16" s="437"/>
      <c r="U16" s="437"/>
      <c r="V16" s="437"/>
      <c r="W16" s="437"/>
      <c r="X16" s="207"/>
      <c r="Y16" s="267"/>
      <c r="Z16" s="267"/>
      <c r="AA16" s="36"/>
      <c r="AB16" s="36"/>
      <c r="AC16" s="35"/>
      <c r="AD16" s="37"/>
      <c r="AE16" s="506"/>
      <c r="AF16" s="507"/>
      <c r="AG16" s="430"/>
      <c r="AH16" s="433"/>
      <c r="AI16" s="441">
        <f>IF(AI13=0,0,ROUNDDOWN(VLOOKUP(AI13,'SUM OF REMAIN BAR'!$D$11:$F$48,2,FALSE)/AE13,0)*VLOOKUP(AI13,'SUM OF REMAIN BAR'!$D$11:$F$48,3,FALSE))</f>
        <v>0</v>
      </c>
      <c r="AJ16" s="361"/>
      <c r="AK16" s="406"/>
      <c r="AL16" s="76"/>
      <c r="AM16" s="80"/>
      <c r="AN16" s="69"/>
      <c r="AO16" s="416"/>
      <c r="AP16" s="391"/>
      <c r="AQ16" s="33">
        <v>4</v>
      </c>
      <c r="AR16" s="29" t="str">
        <f>I28</f>
        <v>DB 20</v>
      </c>
      <c r="AS16" s="29">
        <f>K28</f>
        <v>12</v>
      </c>
      <c r="AT16" s="29">
        <f>AK28</f>
        <v>83</v>
      </c>
    </row>
    <row r="17" spans="1:46" s="43" customFormat="1" ht="12" customHeight="1">
      <c r="A17" s="392"/>
      <c r="B17" s="412"/>
      <c r="C17" s="413"/>
      <c r="D17" s="413"/>
      <c r="E17" s="414"/>
      <c r="F17" s="395"/>
      <c r="G17" s="438"/>
      <c r="H17" s="439"/>
      <c r="I17" s="402"/>
      <c r="J17" s="421"/>
      <c r="K17" s="424"/>
      <c r="L17" s="40"/>
      <c r="M17" s="41"/>
      <c r="N17" s="41"/>
      <c r="O17" s="41"/>
      <c r="P17" s="41"/>
      <c r="Q17" s="282"/>
      <c r="R17" s="282"/>
      <c r="S17" s="282"/>
      <c r="T17" s="282"/>
      <c r="U17" s="41"/>
      <c r="V17" s="41"/>
      <c r="W17" s="41"/>
      <c r="X17" s="41"/>
      <c r="Y17" s="41"/>
      <c r="Z17" s="41"/>
      <c r="AA17" s="41"/>
      <c r="AB17" s="41"/>
      <c r="AC17" s="41"/>
      <c r="AD17" s="42"/>
      <c r="AE17" s="508"/>
      <c r="AF17" s="509"/>
      <c r="AG17" s="431"/>
      <c r="AH17" s="434"/>
      <c r="AI17" s="442"/>
      <c r="AJ17" s="362"/>
      <c r="AK17" s="406"/>
      <c r="AL17" s="81"/>
      <c r="AM17" s="101"/>
      <c r="AN17" s="69"/>
      <c r="AO17" s="417"/>
      <c r="AP17" s="392"/>
      <c r="AQ17" s="33">
        <v>5</v>
      </c>
      <c r="AR17" s="29" t="str">
        <f>I33</f>
        <v>DB 20</v>
      </c>
      <c r="AS17" s="29">
        <f>K33</f>
        <v>10</v>
      </c>
      <c r="AT17" s="29">
        <f>AK33</f>
        <v>42</v>
      </c>
    </row>
    <row r="18" spans="1:46" s="30" customFormat="1" ht="12" customHeight="1">
      <c r="A18" s="391">
        <v>2</v>
      </c>
      <c r="B18" s="408"/>
      <c r="C18" s="409"/>
      <c r="D18" s="409"/>
      <c r="E18" s="410"/>
      <c r="F18" s="394">
        <v>1</v>
      </c>
      <c r="G18" s="452" t="str">
        <f>$B$13</f>
        <v>MF1</v>
      </c>
      <c r="H18" s="453"/>
      <c r="I18" s="401" t="s">
        <v>10</v>
      </c>
      <c r="J18" s="420" t="s">
        <v>47</v>
      </c>
      <c r="K18" s="423">
        <v>12</v>
      </c>
      <c r="L18" s="34"/>
      <c r="M18" s="35"/>
      <c r="N18" s="35"/>
      <c r="O18" s="35"/>
      <c r="P18" s="35"/>
      <c r="Q18" s="35"/>
      <c r="R18" s="36"/>
      <c r="S18" s="36"/>
      <c r="T18" s="36"/>
      <c r="U18" s="36"/>
      <c r="W18" s="283"/>
      <c r="X18" s="36"/>
      <c r="Y18" s="36"/>
      <c r="Z18" s="36"/>
      <c r="AA18" s="36"/>
      <c r="AB18" s="36"/>
      <c r="AC18" s="35"/>
      <c r="AD18" s="37"/>
      <c r="AE18" s="506">
        <f>SUM(L18:AD22)</f>
        <v>12</v>
      </c>
      <c r="AF18" s="507"/>
      <c r="AG18" s="430">
        <v>83</v>
      </c>
      <c r="AH18" s="440">
        <f>AG18*F18</f>
        <v>83</v>
      </c>
      <c r="AI18" s="440"/>
      <c r="AJ18" s="360">
        <f>IF(AE18=0,0,ROUNDDOWN(K18/AE18,0))</f>
        <v>1</v>
      </c>
      <c r="AK18" s="406">
        <f>IF(AJ18=0,0,ROUNDUP((AH18-AI21)/AJ18,0))</f>
        <v>83</v>
      </c>
      <c r="AL18" s="82"/>
      <c r="AM18" s="100"/>
      <c r="AN18" s="71"/>
      <c r="AO18" s="416">
        <f>AE18*AH18</f>
        <v>996</v>
      </c>
      <c r="AP18" s="418">
        <f>IF(AO18=0,0,AO18*HLOOKUP(I18,$AR$1:$BG$3,3))</f>
        <v>2460.1200000000003</v>
      </c>
      <c r="AQ18" s="33">
        <v>6</v>
      </c>
      <c r="AR18" s="29">
        <f>I38</f>
        <v>0</v>
      </c>
      <c r="AS18" s="29">
        <f>K38</f>
        <v>0</v>
      </c>
      <c r="AT18" s="29">
        <f>AK38</f>
        <v>0</v>
      </c>
    </row>
    <row r="19" spans="1:46" s="30" customFormat="1" ht="12" customHeight="1">
      <c r="A19" s="391"/>
      <c r="B19" s="411"/>
      <c r="C19" s="409"/>
      <c r="D19" s="409"/>
      <c r="E19" s="410"/>
      <c r="F19" s="394"/>
      <c r="G19" s="398"/>
      <c r="H19" s="399"/>
      <c r="I19" s="401"/>
      <c r="J19" s="420"/>
      <c r="K19" s="423"/>
      <c r="L19" s="34"/>
      <c r="M19" s="35"/>
      <c r="N19" s="35"/>
      <c r="O19" s="267"/>
      <c r="P19" s="455">
        <v>1.515</v>
      </c>
      <c r="Q19" s="455"/>
      <c r="R19" s="253"/>
      <c r="S19" s="253"/>
      <c r="T19" s="253"/>
      <c r="U19" s="253"/>
      <c r="V19" s="253"/>
      <c r="W19" s="253"/>
      <c r="X19" s="253"/>
      <c r="Y19" s="267"/>
      <c r="Z19" s="267"/>
      <c r="AA19" s="36"/>
      <c r="AB19" s="36"/>
      <c r="AC19" s="35"/>
      <c r="AD19" s="37"/>
      <c r="AE19" s="506"/>
      <c r="AF19" s="507"/>
      <c r="AG19" s="430"/>
      <c r="AH19" s="433"/>
      <c r="AI19" s="433"/>
      <c r="AJ19" s="361"/>
      <c r="AK19" s="406"/>
      <c r="AL19" s="76"/>
      <c r="AM19" s="103"/>
      <c r="AN19" s="190"/>
      <c r="AO19" s="416"/>
      <c r="AP19" s="391"/>
      <c r="AQ19" s="33">
        <v>7</v>
      </c>
      <c r="AR19" s="29">
        <f>I43</f>
        <v>0</v>
      </c>
      <c r="AS19" s="29">
        <f>K43</f>
        <v>0</v>
      </c>
      <c r="AT19" s="29">
        <f>AK43</f>
        <v>0</v>
      </c>
    </row>
    <row r="20" spans="1:46" s="30" customFormat="1" ht="12" customHeight="1">
      <c r="A20" s="391"/>
      <c r="B20" s="408"/>
      <c r="C20" s="409"/>
      <c r="D20" s="409"/>
      <c r="E20" s="410"/>
      <c r="F20" s="394"/>
      <c r="G20" s="398" t="s">
        <v>154</v>
      </c>
      <c r="H20" s="399"/>
      <c r="I20" s="401"/>
      <c r="J20" s="420"/>
      <c r="K20" s="423"/>
      <c r="L20" s="34"/>
      <c r="M20" s="35"/>
      <c r="N20" s="35"/>
      <c r="O20" s="267"/>
      <c r="P20" s="284"/>
      <c r="Q20" s="284"/>
      <c r="R20" s="257"/>
      <c r="S20" s="455">
        <v>10.485</v>
      </c>
      <c r="T20" s="455"/>
      <c r="U20" s="455"/>
      <c r="V20" s="455"/>
      <c r="W20" s="455"/>
      <c r="X20" s="47"/>
      <c r="Y20" s="267"/>
      <c r="Z20" s="267"/>
      <c r="AA20" s="36"/>
      <c r="AB20" s="36"/>
      <c r="AC20" s="35"/>
      <c r="AD20" s="37"/>
      <c r="AE20" s="506"/>
      <c r="AF20" s="507"/>
      <c r="AG20" s="430"/>
      <c r="AH20" s="433"/>
      <c r="AI20" s="433"/>
      <c r="AJ20" s="361"/>
      <c r="AK20" s="406"/>
      <c r="AL20" s="76"/>
      <c r="AM20" s="103"/>
      <c r="AN20" s="69"/>
      <c r="AO20" s="416"/>
      <c r="AP20" s="391"/>
      <c r="AQ20" s="33">
        <v>8</v>
      </c>
      <c r="AR20" s="29">
        <f>I48</f>
        <v>0</v>
      </c>
      <c r="AS20" s="29">
        <f>K48</f>
        <v>0</v>
      </c>
      <c r="AT20" s="29">
        <f>AK48</f>
        <v>0</v>
      </c>
    </row>
    <row r="21" spans="1:46" s="30" customFormat="1" ht="12" customHeight="1">
      <c r="A21" s="391"/>
      <c r="B21" s="411"/>
      <c r="C21" s="409"/>
      <c r="D21" s="409"/>
      <c r="E21" s="410"/>
      <c r="F21" s="394"/>
      <c r="G21" s="398"/>
      <c r="H21" s="399"/>
      <c r="I21" s="401"/>
      <c r="J21" s="420"/>
      <c r="K21" s="423"/>
      <c r="L21" s="34"/>
      <c r="M21" s="35"/>
      <c r="N21" s="35"/>
      <c r="O21" s="267"/>
      <c r="P21" s="207"/>
      <c r="Q21" s="207"/>
      <c r="R21" s="207"/>
      <c r="S21" s="285"/>
      <c r="T21" s="285"/>
      <c r="U21" s="285"/>
      <c r="V21" s="285"/>
      <c r="W21" s="285"/>
      <c r="X21" s="207"/>
      <c r="Y21" s="267"/>
      <c r="Z21" s="267"/>
      <c r="AA21" s="36"/>
      <c r="AB21" s="36"/>
      <c r="AC21" s="35"/>
      <c r="AD21" s="37"/>
      <c r="AE21" s="506"/>
      <c r="AF21" s="507"/>
      <c r="AG21" s="430"/>
      <c r="AH21" s="433"/>
      <c r="AI21" s="441"/>
      <c r="AJ21" s="361"/>
      <c r="AK21" s="406"/>
      <c r="AL21" s="76"/>
      <c r="AM21" s="80"/>
      <c r="AN21" s="69"/>
      <c r="AO21" s="416"/>
      <c r="AP21" s="391"/>
      <c r="AR21" s="29"/>
      <c r="AS21" s="29"/>
      <c r="AT21" s="29"/>
    </row>
    <row r="22" spans="1:46" s="43" customFormat="1" ht="12" customHeight="1">
      <c r="A22" s="392"/>
      <c r="B22" s="412"/>
      <c r="C22" s="413"/>
      <c r="D22" s="413"/>
      <c r="E22" s="414"/>
      <c r="F22" s="395"/>
      <c r="G22" s="438"/>
      <c r="H22" s="439"/>
      <c r="I22" s="402"/>
      <c r="J22" s="421"/>
      <c r="K22" s="424"/>
      <c r="L22" s="40"/>
      <c r="M22" s="41"/>
      <c r="N22" s="41"/>
      <c r="O22" s="41"/>
      <c r="P22" s="41"/>
      <c r="Q22" s="41"/>
      <c r="R22" s="41"/>
      <c r="S22" s="41"/>
      <c r="T22" s="282"/>
      <c r="U22" s="282"/>
      <c r="V22" s="41"/>
      <c r="W22" s="41"/>
      <c r="X22" s="41"/>
      <c r="Y22" s="41"/>
      <c r="Z22" s="41"/>
      <c r="AA22" s="41"/>
      <c r="AB22" s="41"/>
      <c r="AC22" s="41"/>
      <c r="AD22" s="42"/>
      <c r="AE22" s="508"/>
      <c r="AF22" s="509"/>
      <c r="AG22" s="431"/>
      <c r="AH22" s="434"/>
      <c r="AI22" s="442"/>
      <c r="AJ22" s="362"/>
      <c r="AK22" s="406"/>
      <c r="AL22" s="81"/>
      <c r="AM22" s="101"/>
      <c r="AN22" s="72"/>
      <c r="AO22" s="417"/>
      <c r="AP22" s="392"/>
      <c r="AR22" s="29"/>
      <c r="AS22" s="29"/>
      <c r="AT22" s="29"/>
    </row>
    <row r="23" spans="1:46" s="30" customFormat="1" ht="12" customHeight="1">
      <c r="A23" s="391">
        <v>3</v>
      </c>
      <c r="B23" s="401"/>
      <c r="C23" s="420"/>
      <c r="D23" s="420"/>
      <c r="E23" s="454"/>
      <c r="F23" s="394">
        <v>1</v>
      </c>
      <c r="G23" s="452" t="str">
        <f>$B$13</f>
        <v>MF1</v>
      </c>
      <c r="H23" s="453"/>
      <c r="I23" s="401" t="s">
        <v>10</v>
      </c>
      <c r="J23" s="420" t="s">
        <v>47</v>
      </c>
      <c r="K23" s="423">
        <v>12</v>
      </c>
      <c r="L23" s="34"/>
      <c r="M23" s="35"/>
      <c r="N23" s="35"/>
      <c r="O23" s="35"/>
      <c r="P23" s="35"/>
      <c r="Q23" s="272"/>
      <c r="R23" s="272"/>
      <c r="S23" s="36"/>
      <c r="T23" s="50"/>
      <c r="U23" s="272"/>
      <c r="V23" s="272"/>
      <c r="W23" s="36"/>
      <c r="X23" s="36"/>
      <c r="Y23" s="36"/>
      <c r="Z23" s="36"/>
      <c r="AA23" s="36"/>
      <c r="AB23" s="36"/>
      <c r="AC23" s="35"/>
      <c r="AD23" s="37"/>
      <c r="AE23" s="506">
        <f>SUM(L23:AD27)</f>
        <v>12</v>
      </c>
      <c r="AF23" s="507"/>
      <c r="AG23" s="430">
        <v>83</v>
      </c>
      <c r="AH23" s="433">
        <f>AG23*F23</f>
        <v>83</v>
      </c>
      <c r="AI23" s="440"/>
      <c r="AJ23" s="360">
        <f>IF(AE23=0,0,ROUNDDOWN(K23/AE23,0))</f>
        <v>1</v>
      </c>
      <c r="AK23" s="406">
        <f>IF(AJ23=0,0,ROUNDUP((AH23-AI26)/AJ23,0))</f>
        <v>83</v>
      </c>
      <c r="AL23" s="82"/>
      <c r="AM23" s="100"/>
      <c r="AN23" s="71"/>
      <c r="AO23" s="416">
        <f>AE23*AH23</f>
        <v>996</v>
      </c>
      <c r="AP23" s="418">
        <f>IF(AO23=0,0,AO23*HLOOKUP(I23,$AR$1:$BG$3,3))</f>
        <v>2460.1200000000003</v>
      </c>
      <c r="AR23" s="29"/>
      <c r="AS23" s="29"/>
      <c r="AT23" s="29"/>
    </row>
    <row r="24" spans="1:46" s="30" customFormat="1" ht="12" customHeight="1">
      <c r="A24" s="391"/>
      <c r="B24" s="401"/>
      <c r="C24" s="420"/>
      <c r="D24" s="420"/>
      <c r="E24" s="454"/>
      <c r="F24" s="394"/>
      <c r="G24" s="398"/>
      <c r="H24" s="399"/>
      <c r="I24" s="401"/>
      <c r="J24" s="420"/>
      <c r="K24" s="423"/>
      <c r="L24" s="34"/>
      <c r="M24" s="35"/>
      <c r="N24" s="35"/>
      <c r="O24" s="267"/>
      <c r="P24" s="286"/>
      <c r="Q24" s="286"/>
      <c r="R24" s="286"/>
      <c r="S24" s="286"/>
      <c r="T24" s="286"/>
      <c r="U24" s="286"/>
      <c r="V24" s="286"/>
      <c r="W24" s="286"/>
      <c r="X24" s="298"/>
      <c r="Y24" s="288"/>
      <c r="Z24" s="267"/>
      <c r="AA24" s="36"/>
      <c r="AB24" s="36"/>
      <c r="AC24" s="35"/>
      <c r="AD24" s="37"/>
      <c r="AE24" s="506"/>
      <c r="AF24" s="507"/>
      <c r="AG24" s="430"/>
      <c r="AH24" s="433"/>
      <c r="AI24" s="433"/>
      <c r="AJ24" s="361"/>
      <c r="AK24" s="406"/>
      <c r="AL24" s="76"/>
      <c r="AM24" s="103"/>
      <c r="AN24" s="69"/>
      <c r="AO24" s="416"/>
      <c r="AP24" s="391"/>
      <c r="AR24" s="29"/>
      <c r="AS24" s="29"/>
      <c r="AT24" s="29"/>
    </row>
    <row r="25" spans="1:46" s="30" customFormat="1" ht="12" customHeight="1">
      <c r="A25" s="391"/>
      <c r="B25" s="408"/>
      <c r="C25" s="409"/>
      <c r="D25" s="409"/>
      <c r="E25" s="410"/>
      <c r="F25" s="394"/>
      <c r="G25" s="398" t="s">
        <v>155</v>
      </c>
      <c r="H25" s="399"/>
      <c r="I25" s="401"/>
      <c r="J25" s="420"/>
      <c r="K25" s="423"/>
      <c r="L25" s="34"/>
      <c r="M25" s="35"/>
      <c r="N25" s="35"/>
      <c r="O25" s="267"/>
      <c r="P25" s="455">
        <v>1.515</v>
      </c>
      <c r="Q25" s="455"/>
      <c r="R25" s="47"/>
      <c r="S25" s="289"/>
      <c r="T25" s="47"/>
      <c r="U25" s="47"/>
      <c r="V25" s="47"/>
      <c r="W25" s="47"/>
      <c r="X25" s="298"/>
      <c r="Y25" s="288"/>
      <c r="Z25" s="267"/>
      <c r="AA25" s="36"/>
      <c r="AB25" s="36"/>
      <c r="AC25" s="35"/>
      <c r="AD25" s="37"/>
      <c r="AE25" s="506"/>
      <c r="AF25" s="507"/>
      <c r="AG25" s="430"/>
      <c r="AH25" s="433"/>
      <c r="AI25" s="433"/>
      <c r="AJ25" s="361"/>
      <c r="AK25" s="406"/>
      <c r="AL25" s="76"/>
      <c r="AM25" s="80"/>
      <c r="AN25" s="69"/>
      <c r="AO25" s="416"/>
      <c r="AP25" s="391"/>
      <c r="AR25" s="29"/>
      <c r="AS25" s="29"/>
      <c r="AT25" s="29"/>
    </row>
    <row r="26" spans="1:46" s="30" customFormat="1" ht="12" customHeight="1">
      <c r="A26" s="391"/>
      <c r="B26" s="411"/>
      <c r="C26" s="409"/>
      <c r="D26" s="409"/>
      <c r="E26" s="410"/>
      <c r="F26" s="394"/>
      <c r="G26" s="398"/>
      <c r="H26" s="399"/>
      <c r="I26" s="401"/>
      <c r="J26" s="420"/>
      <c r="K26" s="423"/>
      <c r="L26" s="34"/>
      <c r="M26" s="35"/>
      <c r="N26" s="35"/>
      <c r="O26" s="267"/>
      <c r="P26" s="285"/>
      <c r="Q26" s="285"/>
      <c r="R26" s="262"/>
      <c r="S26" s="516">
        <v>10.485</v>
      </c>
      <c r="T26" s="516"/>
      <c r="U26" s="516"/>
      <c r="V26" s="516"/>
      <c r="W26" s="516"/>
      <c r="X26" s="298"/>
      <c r="Y26" s="288"/>
      <c r="Z26" s="267"/>
      <c r="AA26" s="36"/>
      <c r="AB26" s="36"/>
      <c r="AC26" s="35"/>
      <c r="AD26" s="37"/>
      <c r="AE26" s="506"/>
      <c r="AF26" s="507"/>
      <c r="AG26" s="430"/>
      <c r="AH26" s="433"/>
      <c r="AI26" s="441">
        <f>IF(AI23=0,0,ROUNDDOWN(VLOOKUP(AI23,'SUM OF REMAIN BAR'!$D$11:$F$48,2,FALSE)/AE23,0)*VLOOKUP(AI23,'SUM OF REMAIN BAR'!$D$11:$F$48,3,FALSE))</f>
        <v>0</v>
      </c>
      <c r="AJ26" s="361"/>
      <c r="AK26" s="406"/>
      <c r="AL26" s="76"/>
      <c r="AM26" s="80"/>
      <c r="AN26" s="69"/>
      <c r="AO26" s="416"/>
      <c r="AP26" s="391"/>
      <c r="AR26" s="29"/>
      <c r="AS26" s="29"/>
      <c r="AT26" s="29"/>
    </row>
    <row r="27" spans="1:46" s="43" customFormat="1" ht="12" customHeight="1">
      <c r="A27" s="392"/>
      <c r="B27" s="412"/>
      <c r="C27" s="413"/>
      <c r="D27" s="413"/>
      <c r="E27" s="414"/>
      <c r="F27" s="395"/>
      <c r="G27" s="438"/>
      <c r="H27" s="439"/>
      <c r="I27" s="402"/>
      <c r="J27" s="421"/>
      <c r="K27" s="424"/>
      <c r="L27" s="40"/>
      <c r="M27" s="41"/>
      <c r="N27" s="41"/>
      <c r="O27" s="290"/>
      <c r="P27" s="41"/>
      <c r="Q27" s="41"/>
      <c r="R27" s="41"/>
      <c r="S27" s="291"/>
      <c r="T27" s="291"/>
      <c r="U27" s="282"/>
      <c r="V27" s="282"/>
      <c r="W27" s="41"/>
      <c r="X27" s="41"/>
      <c r="Y27" s="41"/>
      <c r="Z27" s="267"/>
      <c r="AA27" s="41"/>
      <c r="AB27" s="41"/>
      <c r="AC27" s="41"/>
      <c r="AD27" s="42"/>
      <c r="AE27" s="508"/>
      <c r="AF27" s="509"/>
      <c r="AG27" s="431"/>
      <c r="AH27" s="434"/>
      <c r="AI27" s="442"/>
      <c r="AJ27" s="362"/>
      <c r="AK27" s="406"/>
      <c r="AL27" s="81"/>
      <c r="AM27" s="101"/>
      <c r="AN27" s="72"/>
      <c r="AO27" s="417"/>
      <c r="AP27" s="392"/>
      <c r="AR27" s="29"/>
      <c r="AS27" s="29"/>
      <c r="AT27" s="29"/>
    </row>
    <row r="28" spans="1:46" s="30" customFormat="1" ht="12" customHeight="1">
      <c r="A28" s="391">
        <v>4</v>
      </c>
      <c r="B28" s="401"/>
      <c r="C28" s="420"/>
      <c r="D28" s="420"/>
      <c r="E28" s="454"/>
      <c r="F28" s="394">
        <v>1</v>
      </c>
      <c r="G28" s="452" t="str">
        <f>$B$13</f>
        <v>MF1</v>
      </c>
      <c r="H28" s="453"/>
      <c r="I28" s="401" t="s">
        <v>10</v>
      </c>
      <c r="J28" s="420" t="s">
        <v>47</v>
      </c>
      <c r="K28" s="423">
        <v>12</v>
      </c>
      <c r="L28" s="34"/>
      <c r="M28" s="35"/>
      <c r="N28" s="35"/>
      <c r="O28" s="35"/>
      <c r="P28" s="35"/>
      <c r="Q28" s="35"/>
      <c r="R28" s="36"/>
      <c r="S28" s="36"/>
      <c r="T28" s="36"/>
      <c r="U28" s="36"/>
      <c r="V28" s="36"/>
      <c r="W28" s="36"/>
      <c r="X28" s="36"/>
      <c r="Y28" s="36"/>
      <c r="Z28" s="50"/>
      <c r="AA28" s="36"/>
      <c r="AB28" s="36"/>
      <c r="AC28" s="35"/>
      <c r="AD28" s="37"/>
      <c r="AE28" s="506">
        <f>SUM(L28:AD32)</f>
        <v>12</v>
      </c>
      <c r="AF28" s="507"/>
      <c r="AG28" s="430">
        <v>83</v>
      </c>
      <c r="AH28" s="433">
        <f>AG28*F28</f>
        <v>83</v>
      </c>
      <c r="AI28" s="440"/>
      <c r="AJ28" s="360">
        <f>IF(AE28=0,0,ROUNDDOWN(K28/AE28,0))</f>
        <v>1</v>
      </c>
      <c r="AK28" s="406">
        <f>IF(AJ28=0,0,ROUNDUP((AH28-AI31)/AJ28,0))</f>
        <v>83</v>
      </c>
      <c r="AL28" s="82"/>
      <c r="AM28" s="100"/>
      <c r="AN28" s="71"/>
      <c r="AO28" s="416">
        <f>AE28*AH28</f>
        <v>996</v>
      </c>
      <c r="AP28" s="418">
        <f>IF(AO28=0,0,AO28*HLOOKUP(I28,$AR$1:$BG$3,3))</f>
        <v>2460.1200000000003</v>
      </c>
      <c r="AR28" s="29"/>
      <c r="AS28" s="29"/>
      <c r="AT28" s="29"/>
    </row>
    <row r="29" spans="1:46" s="30" customFormat="1" ht="12" customHeight="1">
      <c r="A29" s="391"/>
      <c r="B29" s="401"/>
      <c r="C29" s="420"/>
      <c r="D29" s="420"/>
      <c r="E29" s="454"/>
      <c r="F29" s="394"/>
      <c r="G29" s="398"/>
      <c r="H29" s="399"/>
      <c r="I29" s="401"/>
      <c r="J29" s="420"/>
      <c r="K29" s="423"/>
      <c r="L29" s="34"/>
      <c r="M29" s="35"/>
      <c r="N29" s="35"/>
      <c r="O29" s="250"/>
      <c r="P29" s="286"/>
      <c r="Q29" s="286"/>
      <c r="R29" s="286"/>
      <c r="S29" s="286"/>
      <c r="T29" s="286"/>
      <c r="U29" s="286"/>
      <c r="V29" s="286"/>
      <c r="W29" s="286"/>
      <c r="X29" s="286"/>
      <c r="Y29" s="288"/>
      <c r="Z29" s="267"/>
      <c r="AA29" s="36"/>
      <c r="AB29" s="36"/>
      <c r="AC29" s="35"/>
      <c r="AD29" s="37"/>
      <c r="AE29" s="506"/>
      <c r="AF29" s="507"/>
      <c r="AG29" s="430"/>
      <c r="AH29" s="433"/>
      <c r="AI29" s="433"/>
      <c r="AJ29" s="361"/>
      <c r="AK29" s="406"/>
      <c r="AL29" s="76"/>
      <c r="AM29" s="103"/>
      <c r="AN29" s="190"/>
      <c r="AO29" s="416"/>
      <c r="AP29" s="391"/>
      <c r="AR29" s="29"/>
      <c r="AS29" s="29"/>
      <c r="AT29" s="29"/>
    </row>
    <row r="30" spans="1:46" s="30" customFormat="1" ht="12" customHeight="1">
      <c r="A30" s="391"/>
      <c r="B30" s="408"/>
      <c r="C30" s="409"/>
      <c r="D30" s="409"/>
      <c r="E30" s="410"/>
      <c r="F30" s="394"/>
      <c r="G30" s="398" t="s">
        <v>156</v>
      </c>
      <c r="H30" s="399"/>
      <c r="I30" s="401"/>
      <c r="J30" s="420"/>
      <c r="K30" s="423"/>
      <c r="L30" s="34"/>
      <c r="M30" s="35"/>
      <c r="N30" s="35"/>
      <c r="O30" s="250"/>
      <c r="P30" s="472">
        <v>1.515</v>
      </c>
      <c r="Q30" s="472"/>
      <c r="R30" s="47"/>
      <c r="S30" s="47"/>
      <c r="T30" s="47"/>
      <c r="U30" s="47"/>
      <c r="V30" s="299"/>
      <c r="W30" s="299"/>
      <c r="X30" s="47"/>
      <c r="Y30" s="288"/>
      <c r="Z30" s="267"/>
      <c r="AA30" s="36"/>
      <c r="AB30" s="36"/>
      <c r="AC30" s="35"/>
      <c r="AD30" s="37"/>
      <c r="AE30" s="506"/>
      <c r="AF30" s="507"/>
      <c r="AG30" s="430"/>
      <c r="AH30" s="433"/>
      <c r="AI30" s="433"/>
      <c r="AJ30" s="361"/>
      <c r="AK30" s="406"/>
      <c r="AL30" s="76"/>
      <c r="AM30" s="103"/>
      <c r="AN30" s="69"/>
      <c r="AO30" s="416"/>
      <c r="AP30" s="391"/>
      <c r="AR30" s="29"/>
      <c r="AS30" s="29"/>
      <c r="AT30" s="29"/>
    </row>
    <row r="31" spans="1:46" s="30" customFormat="1" ht="12" customHeight="1">
      <c r="A31" s="391"/>
      <c r="B31" s="411"/>
      <c r="C31" s="409"/>
      <c r="D31" s="409"/>
      <c r="E31" s="410"/>
      <c r="F31" s="394"/>
      <c r="G31" s="398"/>
      <c r="H31" s="399"/>
      <c r="I31" s="401"/>
      <c r="J31" s="420"/>
      <c r="K31" s="423"/>
      <c r="L31" s="34"/>
      <c r="M31" s="35"/>
      <c r="N31" s="35"/>
      <c r="O31" s="250"/>
      <c r="P31" s="300"/>
      <c r="Q31" s="300"/>
      <c r="R31" s="301"/>
      <c r="S31" s="516">
        <v>10.485</v>
      </c>
      <c r="T31" s="516"/>
      <c r="U31" s="516"/>
      <c r="V31" s="516"/>
      <c r="W31" s="516"/>
      <c r="X31" s="211"/>
      <c r="Y31" s="288"/>
      <c r="Z31" s="267"/>
      <c r="AA31" s="36"/>
      <c r="AB31" s="36"/>
      <c r="AC31" s="35"/>
      <c r="AD31" s="37"/>
      <c r="AE31" s="506"/>
      <c r="AF31" s="507"/>
      <c r="AG31" s="430"/>
      <c r="AH31" s="433"/>
      <c r="AI31" s="441"/>
      <c r="AJ31" s="361"/>
      <c r="AK31" s="406"/>
      <c r="AL31" s="76"/>
      <c r="AM31" s="80"/>
      <c r="AN31" s="69"/>
      <c r="AO31" s="416"/>
      <c r="AP31" s="391"/>
      <c r="AR31" s="29"/>
      <c r="AS31" s="29"/>
      <c r="AT31" s="29"/>
    </row>
    <row r="32" spans="1:46" s="43" customFormat="1" ht="12" customHeight="1">
      <c r="A32" s="392"/>
      <c r="B32" s="412"/>
      <c r="C32" s="413"/>
      <c r="D32" s="413"/>
      <c r="E32" s="414"/>
      <c r="F32" s="395"/>
      <c r="G32" s="438"/>
      <c r="H32" s="439"/>
      <c r="I32" s="402"/>
      <c r="J32" s="421"/>
      <c r="K32" s="424"/>
      <c r="L32" s="40"/>
      <c r="M32" s="41"/>
      <c r="N32" s="41"/>
      <c r="O32" s="267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290"/>
      <c r="AA32" s="41"/>
      <c r="AB32" s="41"/>
      <c r="AC32" s="41"/>
      <c r="AD32" s="42"/>
      <c r="AE32" s="508"/>
      <c r="AF32" s="509"/>
      <c r="AG32" s="431"/>
      <c r="AH32" s="434"/>
      <c r="AI32" s="442"/>
      <c r="AJ32" s="362"/>
      <c r="AK32" s="406"/>
      <c r="AL32" s="81"/>
      <c r="AM32" s="101"/>
      <c r="AN32" s="72"/>
      <c r="AO32" s="417"/>
      <c r="AP32" s="392"/>
      <c r="AR32" s="29"/>
      <c r="AS32" s="29"/>
      <c r="AT32" s="29"/>
    </row>
    <row r="33" spans="1:46" s="30" customFormat="1" ht="12" customHeight="1">
      <c r="A33" s="391">
        <v>5</v>
      </c>
      <c r="B33" s="458"/>
      <c r="C33" s="459"/>
      <c r="D33" s="459"/>
      <c r="E33" s="460"/>
      <c r="F33" s="394">
        <v>1</v>
      </c>
      <c r="G33" s="452" t="str">
        <f>$B$13</f>
        <v>MF1</v>
      </c>
      <c r="H33" s="453"/>
      <c r="I33" s="401" t="s">
        <v>10</v>
      </c>
      <c r="J33" s="420" t="s">
        <v>47</v>
      </c>
      <c r="K33" s="423">
        <v>10</v>
      </c>
      <c r="L33" s="34"/>
      <c r="M33" s="35"/>
      <c r="N33" s="35"/>
      <c r="O33" s="45"/>
      <c r="P33" s="35"/>
      <c r="Q33" s="35"/>
      <c r="R33" s="36"/>
      <c r="S33" s="295"/>
      <c r="T33" s="295"/>
      <c r="U33" s="36"/>
      <c r="V33" s="36"/>
      <c r="W33" s="36"/>
      <c r="X33" s="36"/>
      <c r="Y33" s="36"/>
      <c r="Z33" s="36"/>
      <c r="AA33" s="36"/>
      <c r="AB33" s="36"/>
      <c r="AC33" s="35"/>
      <c r="AD33" s="37"/>
      <c r="AE33" s="506">
        <f>SUM(L33:AD37)</f>
        <v>4.71</v>
      </c>
      <c r="AF33" s="507"/>
      <c r="AG33" s="456">
        <v>83</v>
      </c>
      <c r="AH33" s="433">
        <f>AG33*F33</f>
        <v>83</v>
      </c>
      <c r="AI33" s="440"/>
      <c r="AJ33" s="360">
        <f>IF(AE33=0,0,ROUNDDOWN(K33/AE33,0))</f>
        <v>2</v>
      </c>
      <c r="AK33" s="406">
        <f>IF(AJ33=0,0,ROUNDUP((AH33-AI36)/AJ33,0))</f>
        <v>42</v>
      </c>
      <c r="AL33" s="82" t="s">
        <v>158</v>
      </c>
      <c r="AM33" s="202">
        <f>IF(ISERR(K33-(AJ33*AE33)),0,(K33-(AJ33*AE33)))</f>
        <v>0.5800000000000001</v>
      </c>
      <c r="AN33" s="69">
        <f>AK33-1</f>
        <v>41</v>
      </c>
      <c r="AO33" s="416">
        <f>AE33*AH33</f>
        <v>390.93</v>
      </c>
      <c r="AP33" s="418">
        <f>IF(AO33=0,0,AO33*HLOOKUP(I33,$AR$1:$BG$3,3))</f>
        <v>965.5971000000001</v>
      </c>
      <c r="AR33" s="29"/>
      <c r="AS33" s="29"/>
      <c r="AT33" s="29"/>
    </row>
    <row r="34" spans="1:46" s="30" customFormat="1" ht="12" customHeight="1">
      <c r="A34" s="391"/>
      <c r="B34" s="461"/>
      <c r="C34" s="459"/>
      <c r="D34" s="459"/>
      <c r="E34" s="460"/>
      <c r="F34" s="394"/>
      <c r="G34" s="398"/>
      <c r="H34" s="399"/>
      <c r="I34" s="401"/>
      <c r="J34" s="420"/>
      <c r="K34" s="423"/>
      <c r="L34" s="34"/>
      <c r="M34" s="35"/>
      <c r="N34" s="35"/>
      <c r="O34" s="35"/>
      <c r="P34" s="253"/>
      <c r="Q34" s="253"/>
      <c r="R34" s="253"/>
      <c r="S34" s="253"/>
      <c r="T34" s="253"/>
      <c r="U34" s="253"/>
      <c r="V34" s="299"/>
      <c r="W34" s="302"/>
      <c r="X34" s="517">
        <v>0.6</v>
      </c>
      <c r="Y34" s="253"/>
      <c r="Z34" s="36"/>
      <c r="AA34" s="36"/>
      <c r="AB34" s="36"/>
      <c r="AC34" s="35"/>
      <c r="AD34" s="37"/>
      <c r="AE34" s="506"/>
      <c r="AF34" s="507"/>
      <c r="AG34" s="456"/>
      <c r="AH34" s="433"/>
      <c r="AI34" s="433"/>
      <c r="AJ34" s="361"/>
      <c r="AK34" s="406"/>
      <c r="AL34" s="273" t="s">
        <v>159</v>
      </c>
      <c r="AM34" s="203">
        <f>IF(ISERR(K33-(AH33-(AJ33*AN33))*AE33),0,(K33-(AH33-(AJ33*AN33))*AE33))</f>
        <v>5.29</v>
      </c>
      <c r="AN34" s="69">
        <f>AK33-AN33</f>
        <v>1</v>
      </c>
      <c r="AO34" s="416"/>
      <c r="AP34" s="391"/>
      <c r="AR34" s="29"/>
      <c r="AS34" s="29"/>
      <c r="AT34" s="29"/>
    </row>
    <row r="35" spans="1:46" s="30" customFormat="1" ht="12" customHeight="1">
      <c r="A35" s="391"/>
      <c r="B35" s="408"/>
      <c r="C35" s="409"/>
      <c r="D35" s="409"/>
      <c r="E35" s="410"/>
      <c r="F35" s="394"/>
      <c r="G35" s="398" t="s">
        <v>157</v>
      </c>
      <c r="H35" s="399"/>
      <c r="I35" s="401"/>
      <c r="J35" s="420"/>
      <c r="K35" s="423"/>
      <c r="L35" s="34"/>
      <c r="M35" s="35"/>
      <c r="N35" s="35"/>
      <c r="O35" s="267"/>
      <c r="P35" s="299"/>
      <c r="Q35" s="455">
        <v>1.515</v>
      </c>
      <c r="R35" s="455"/>
      <c r="S35" s="455"/>
      <c r="T35" s="299"/>
      <c r="U35" s="47"/>
      <c r="V35" s="250"/>
      <c r="W35" s="252"/>
      <c r="X35" s="517"/>
      <c r="Y35" s="36"/>
      <c r="Z35" s="267"/>
      <c r="AA35" s="36"/>
      <c r="AB35" s="36"/>
      <c r="AC35" s="35"/>
      <c r="AD35" s="37"/>
      <c r="AE35" s="506"/>
      <c r="AF35" s="507"/>
      <c r="AG35" s="456"/>
      <c r="AH35" s="433"/>
      <c r="AI35" s="433"/>
      <c r="AJ35" s="361"/>
      <c r="AK35" s="406"/>
      <c r="AL35" s="97"/>
      <c r="AM35" s="80"/>
      <c r="AN35" s="69"/>
      <c r="AO35" s="416"/>
      <c r="AP35" s="391"/>
      <c r="AR35" s="29"/>
      <c r="AS35" s="29"/>
      <c r="AT35" s="29"/>
    </row>
    <row r="36" spans="1:46" s="30" customFormat="1" ht="12" customHeight="1">
      <c r="A36" s="391"/>
      <c r="B36" s="411"/>
      <c r="C36" s="409"/>
      <c r="D36" s="409"/>
      <c r="E36" s="410"/>
      <c r="F36" s="394"/>
      <c r="G36" s="398"/>
      <c r="H36" s="399"/>
      <c r="I36" s="401"/>
      <c r="J36" s="420"/>
      <c r="K36" s="423"/>
      <c r="L36" s="34"/>
      <c r="M36" s="35"/>
      <c r="N36" s="35"/>
      <c r="O36" s="267"/>
      <c r="P36" s="49"/>
      <c r="Q36" s="250"/>
      <c r="R36" s="36"/>
      <c r="S36" s="303"/>
      <c r="T36" s="261"/>
      <c r="U36" s="455">
        <v>2.595</v>
      </c>
      <c r="V36" s="455"/>
      <c r="W36" s="505"/>
      <c r="X36" s="517"/>
      <c r="Y36" s="49"/>
      <c r="Z36" s="267"/>
      <c r="AA36" s="36"/>
      <c r="AB36" s="36"/>
      <c r="AC36" s="35"/>
      <c r="AD36" s="37"/>
      <c r="AE36" s="506"/>
      <c r="AF36" s="507"/>
      <c r="AG36" s="456"/>
      <c r="AH36" s="433"/>
      <c r="AI36" s="433"/>
      <c r="AJ36" s="361"/>
      <c r="AK36" s="406"/>
      <c r="AL36" s="97"/>
      <c r="AM36" s="80"/>
      <c r="AN36" s="69"/>
      <c r="AO36" s="416"/>
      <c r="AP36" s="391"/>
      <c r="AR36" s="29"/>
      <c r="AS36" s="29"/>
      <c r="AT36" s="29"/>
    </row>
    <row r="37" spans="1:46" s="43" customFormat="1" ht="12" customHeight="1">
      <c r="A37" s="392"/>
      <c r="B37" s="412"/>
      <c r="C37" s="413"/>
      <c r="D37" s="413"/>
      <c r="E37" s="414"/>
      <c r="F37" s="395"/>
      <c r="G37" s="438"/>
      <c r="H37" s="439"/>
      <c r="I37" s="402"/>
      <c r="J37" s="421"/>
      <c r="K37" s="424"/>
      <c r="L37" s="40"/>
      <c r="M37" s="41"/>
      <c r="N37" s="41"/>
      <c r="O37" s="290"/>
      <c r="P37" s="41"/>
      <c r="Q37" s="251"/>
      <c r="R37" s="41"/>
      <c r="S37" s="41"/>
      <c r="T37" s="41"/>
      <c r="U37" s="41"/>
      <c r="V37" s="251"/>
      <c r="W37" s="41"/>
      <c r="X37" s="41"/>
      <c r="Y37" s="41"/>
      <c r="Z37" s="290"/>
      <c r="AA37" s="41"/>
      <c r="AB37" s="41"/>
      <c r="AC37" s="41"/>
      <c r="AD37" s="42"/>
      <c r="AE37" s="508"/>
      <c r="AF37" s="509"/>
      <c r="AG37" s="457"/>
      <c r="AH37" s="434"/>
      <c r="AI37" s="434"/>
      <c r="AJ37" s="362"/>
      <c r="AK37" s="406"/>
      <c r="AL37" s="98"/>
      <c r="AM37" s="101"/>
      <c r="AN37" s="72"/>
      <c r="AO37" s="417"/>
      <c r="AP37" s="392"/>
      <c r="AR37" s="29"/>
      <c r="AS37" s="29"/>
      <c r="AT37" s="29"/>
    </row>
    <row r="38" spans="1:46" s="30" customFormat="1" ht="12" customHeight="1">
      <c r="A38" s="391">
        <v>6</v>
      </c>
      <c r="B38" s="401"/>
      <c r="C38" s="420"/>
      <c r="D38" s="420"/>
      <c r="E38" s="454"/>
      <c r="F38" s="394"/>
      <c r="G38" s="452"/>
      <c r="H38" s="453"/>
      <c r="I38" s="401"/>
      <c r="J38" s="420"/>
      <c r="K38" s="423"/>
      <c r="L38" s="34"/>
      <c r="M38" s="35"/>
      <c r="N38" s="35"/>
      <c r="O38" s="35"/>
      <c r="P38" s="35"/>
      <c r="Q38" s="35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5"/>
      <c r="AD38" s="37"/>
      <c r="AE38" s="506"/>
      <c r="AF38" s="507"/>
      <c r="AG38" s="483"/>
      <c r="AH38" s="486"/>
      <c r="AI38" s="440"/>
      <c r="AJ38" s="91"/>
      <c r="AK38" s="491"/>
      <c r="AL38" s="83"/>
      <c r="AM38" s="100"/>
      <c r="AN38" s="71"/>
      <c r="AO38" s="416">
        <f>AE38*AH38</f>
        <v>0</v>
      </c>
      <c r="AP38" s="418">
        <f>IF(AO38=0,0,AO38*HLOOKUP(I38,$AR$1:$BG$3,3))</f>
        <v>0</v>
      </c>
      <c r="AR38" s="29"/>
      <c r="AS38" s="29"/>
      <c r="AT38" s="29"/>
    </row>
    <row r="39" spans="1:46" s="30" customFormat="1" ht="12" customHeight="1">
      <c r="A39" s="391"/>
      <c r="B39" s="401"/>
      <c r="C39" s="420"/>
      <c r="D39" s="420"/>
      <c r="E39" s="454"/>
      <c r="F39" s="394"/>
      <c r="G39" s="398"/>
      <c r="H39" s="399"/>
      <c r="I39" s="401"/>
      <c r="J39" s="420"/>
      <c r="K39" s="423"/>
      <c r="L39" s="34"/>
      <c r="M39" s="35"/>
      <c r="N39" s="35"/>
      <c r="O39" s="35"/>
      <c r="P39" s="253"/>
      <c r="Q39" s="253"/>
      <c r="R39" s="253"/>
      <c r="S39" s="253"/>
      <c r="T39" s="253"/>
      <c r="U39" s="253"/>
      <c r="V39" s="299"/>
      <c r="W39" s="299"/>
      <c r="X39" s="253"/>
      <c r="Y39" s="253"/>
      <c r="Z39" s="36"/>
      <c r="AA39" s="36"/>
      <c r="AB39" s="36"/>
      <c r="AC39" s="35"/>
      <c r="AD39" s="37"/>
      <c r="AE39" s="506"/>
      <c r="AF39" s="507"/>
      <c r="AG39" s="483"/>
      <c r="AH39" s="486"/>
      <c r="AI39" s="433"/>
      <c r="AJ39" s="92"/>
      <c r="AK39" s="491"/>
      <c r="AL39" s="84"/>
      <c r="AM39" s="80"/>
      <c r="AN39" s="69"/>
      <c r="AO39" s="416"/>
      <c r="AP39" s="391"/>
      <c r="AR39" s="29"/>
      <c r="AS39" s="29"/>
      <c r="AT39" s="29"/>
    </row>
    <row r="40" spans="1:46" s="30" customFormat="1" ht="12" customHeight="1">
      <c r="A40" s="391"/>
      <c r="B40" s="401"/>
      <c r="C40" s="420"/>
      <c r="D40" s="420"/>
      <c r="E40" s="454"/>
      <c r="F40" s="394"/>
      <c r="G40" s="398"/>
      <c r="H40" s="399"/>
      <c r="I40" s="401"/>
      <c r="J40" s="420"/>
      <c r="K40" s="423"/>
      <c r="L40" s="34"/>
      <c r="M40" s="35"/>
      <c r="N40" s="35"/>
      <c r="O40" s="267"/>
      <c r="P40" s="299"/>
      <c r="Q40" s="299"/>
      <c r="R40" s="299"/>
      <c r="S40" s="299"/>
      <c r="T40" s="299"/>
      <c r="U40" s="47"/>
      <c r="V40" s="47"/>
      <c r="W40" s="47"/>
      <c r="X40" s="253"/>
      <c r="Y40" s="36"/>
      <c r="Z40" s="267"/>
      <c r="AA40" s="36"/>
      <c r="AB40" s="36"/>
      <c r="AC40" s="35"/>
      <c r="AD40" s="37"/>
      <c r="AE40" s="506"/>
      <c r="AF40" s="507"/>
      <c r="AG40" s="483"/>
      <c r="AH40" s="486"/>
      <c r="AI40" s="433"/>
      <c r="AJ40" s="92"/>
      <c r="AK40" s="491"/>
      <c r="AL40" s="84"/>
      <c r="AM40" s="80"/>
      <c r="AN40" s="69"/>
      <c r="AO40" s="416"/>
      <c r="AP40" s="391"/>
      <c r="AR40" s="29"/>
      <c r="AS40" s="29"/>
      <c r="AT40" s="29"/>
    </row>
    <row r="41" spans="1:46" s="30" customFormat="1" ht="12" customHeight="1">
      <c r="A41" s="391"/>
      <c r="B41" s="401"/>
      <c r="C41" s="420"/>
      <c r="D41" s="420"/>
      <c r="E41" s="454"/>
      <c r="F41" s="394"/>
      <c r="G41" s="398"/>
      <c r="H41" s="399"/>
      <c r="I41" s="401"/>
      <c r="J41" s="420"/>
      <c r="K41" s="423"/>
      <c r="L41" s="34"/>
      <c r="M41" s="35"/>
      <c r="N41" s="35"/>
      <c r="O41" s="267"/>
      <c r="P41" s="49"/>
      <c r="Q41" s="35"/>
      <c r="R41" s="36"/>
      <c r="S41" s="36"/>
      <c r="T41" s="36"/>
      <c r="U41" s="36"/>
      <c r="V41" s="36"/>
      <c r="W41" s="36"/>
      <c r="X41" s="253"/>
      <c r="Y41" s="49"/>
      <c r="Z41" s="267"/>
      <c r="AA41" s="36"/>
      <c r="AB41" s="36"/>
      <c r="AC41" s="35"/>
      <c r="AD41" s="37"/>
      <c r="AE41" s="506"/>
      <c r="AF41" s="507"/>
      <c r="AG41" s="483"/>
      <c r="AH41" s="486"/>
      <c r="AI41" s="433"/>
      <c r="AJ41" s="92"/>
      <c r="AK41" s="491"/>
      <c r="AL41" s="84"/>
      <c r="AM41" s="80"/>
      <c r="AN41" s="69"/>
      <c r="AO41" s="416"/>
      <c r="AP41" s="391"/>
      <c r="AR41" s="29"/>
      <c r="AS41" s="29"/>
      <c r="AT41" s="29"/>
    </row>
    <row r="42" spans="1:46" s="43" customFormat="1" ht="12" customHeight="1">
      <c r="A42" s="392"/>
      <c r="B42" s="402"/>
      <c r="C42" s="421"/>
      <c r="D42" s="421"/>
      <c r="E42" s="462"/>
      <c r="F42" s="395"/>
      <c r="G42" s="438"/>
      <c r="H42" s="439"/>
      <c r="I42" s="402"/>
      <c r="J42" s="421"/>
      <c r="K42" s="424"/>
      <c r="L42" s="40"/>
      <c r="M42" s="41"/>
      <c r="N42" s="41"/>
      <c r="O42" s="290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290"/>
      <c r="AA42" s="41"/>
      <c r="AB42" s="41"/>
      <c r="AC42" s="41"/>
      <c r="AD42" s="42"/>
      <c r="AE42" s="508"/>
      <c r="AF42" s="509"/>
      <c r="AG42" s="510"/>
      <c r="AH42" s="511"/>
      <c r="AI42" s="434"/>
      <c r="AJ42" s="93"/>
      <c r="AK42" s="491"/>
      <c r="AL42" s="85"/>
      <c r="AM42" s="101"/>
      <c r="AN42" s="72"/>
      <c r="AO42" s="417"/>
      <c r="AP42" s="392"/>
      <c r="AR42" s="29"/>
      <c r="AS42" s="29"/>
      <c r="AT42" s="29"/>
    </row>
    <row r="43" spans="1:46" s="30" customFormat="1" ht="12" customHeight="1">
      <c r="A43" s="391">
        <v>7</v>
      </c>
      <c r="B43" s="401"/>
      <c r="C43" s="420"/>
      <c r="D43" s="420"/>
      <c r="E43" s="454"/>
      <c r="F43" s="394"/>
      <c r="G43" s="452"/>
      <c r="H43" s="453"/>
      <c r="I43" s="401"/>
      <c r="J43" s="420"/>
      <c r="K43" s="423"/>
      <c r="L43" s="34"/>
      <c r="M43" s="35"/>
      <c r="N43" s="35"/>
      <c r="O43" s="35"/>
      <c r="P43" s="35"/>
      <c r="Q43" s="35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5"/>
      <c r="AD43" s="37"/>
      <c r="AE43" s="506"/>
      <c r="AF43" s="507"/>
      <c r="AG43" s="483"/>
      <c r="AH43" s="486"/>
      <c r="AI43" s="440"/>
      <c r="AJ43" s="91"/>
      <c r="AK43" s="491"/>
      <c r="AL43" s="83"/>
      <c r="AM43" s="100"/>
      <c r="AN43" s="71"/>
      <c r="AO43" s="416">
        <f>AE43*AH43</f>
        <v>0</v>
      </c>
      <c r="AP43" s="418">
        <f>IF(AO43=0,0,AO43*HLOOKUP(I43,$AR$1:$BG$3,3))</f>
        <v>0</v>
      </c>
      <c r="AR43" s="29"/>
      <c r="AS43" s="29"/>
      <c r="AT43" s="29"/>
    </row>
    <row r="44" spans="1:46" s="30" customFormat="1" ht="12" customHeight="1">
      <c r="A44" s="391"/>
      <c r="B44" s="401"/>
      <c r="C44" s="420"/>
      <c r="D44" s="420"/>
      <c r="E44" s="454"/>
      <c r="F44" s="394"/>
      <c r="G44" s="398"/>
      <c r="H44" s="399"/>
      <c r="I44" s="401"/>
      <c r="J44" s="420"/>
      <c r="K44" s="423"/>
      <c r="L44" s="34"/>
      <c r="M44" s="35"/>
      <c r="N44" s="35"/>
      <c r="O44" s="35"/>
      <c r="P44" s="253"/>
      <c r="Q44" s="253"/>
      <c r="R44" s="253"/>
      <c r="S44" s="253"/>
      <c r="T44" s="253"/>
      <c r="U44" s="253"/>
      <c r="V44" s="253"/>
      <c r="W44" s="253"/>
      <c r="X44" s="250"/>
      <c r="Y44" s="253"/>
      <c r="Z44" s="36"/>
      <c r="AA44" s="36"/>
      <c r="AB44" s="36"/>
      <c r="AC44" s="35"/>
      <c r="AD44" s="37"/>
      <c r="AE44" s="506"/>
      <c r="AF44" s="507"/>
      <c r="AG44" s="483"/>
      <c r="AH44" s="486"/>
      <c r="AI44" s="433"/>
      <c r="AJ44" s="92"/>
      <c r="AK44" s="491"/>
      <c r="AL44" s="84"/>
      <c r="AM44" s="80"/>
      <c r="AN44" s="69"/>
      <c r="AO44" s="416"/>
      <c r="AP44" s="391"/>
      <c r="AR44" s="29"/>
      <c r="AS44" s="29"/>
      <c r="AT44" s="29"/>
    </row>
    <row r="45" spans="1:46" s="30" customFormat="1" ht="12" customHeight="1">
      <c r="A45" s="391"/>
      <c r="B45" s="401"/>
      <c r="C45" s="420"/>
      <c r="D45" s="420"/>
      <c r="E45" s="454"/>
      <c r="F45" s="394"/>
      <c r="G45" s="398"/>
      <c r="H45" s="399"/>
      <c r="I45" s="401"/>
      <c r="J45" s="420"/>
      <c r="K45" s="423"/>
      <c r="L45" s="34"/>
      <c r="M45" s="35"/>
      <c r="N45" s="35"/>
      <c r="O45" s="267"/>
      <c r="P45" s="35"/>
      <c r="Q45" s="47"/>
      <c r="R45" s="47"/>
      <c r="S45" s="47"/>
      <c r="T45" s="47"/>
      <c r="U45" s="47"/>
      <c r="V45" s="47"/>
      <c r="W45" s="47"/>
      <c r="X45" s="250"/>
      <c r="Y45" s="36"/>
      <c r="Z45" s="267"/>
      <c r="AA45" s="36"/>
      <c r="AB45" s="36"/>
      <c r="AC45" s="35"/>
      <c r="AD45" s="37"/>
      <c r="AE45" s="506"/>
      <c r="AF45" s="507"/>
      <c r="AG45" s="483"/>
      <c r="AH45" s="486"/>
      <c r="AI45" s="433"/>
      <c r="AJ45" s="92"/>
      <c r="AK45" s="491"/>
      <c r="AL45" s="84"/>
      <c r="AM45" s="80"/>
      <c r="AN45" s="69"/>
      <c r="AO45" s="416"/>
      <c r="AP45" s="391"/>
      <c r="AR45" s="29"/>
      <c r="AS45" s="29"/>
      <c r="AT45" s="29"/>
    </row>
    <row r="46" spans="1:46" s="30" customFormat="1" ht="12" customHeight="1">
      <c r="A46" s="391"/>
      <c r="B46" s="401"/>
      <c r="C46" s="420"/>
      <c r="D46" s="420"/>
      <c r="E46" s="454"/>
      <c r="F46" s="394"/>
      <c r="G46" s="398"/>
      <c r="H46" s="399"/>
      <c r="I46" s="401"/>
      <c r="J46" s="420"/>
      <c r="K46" s="423"/>
      <c r="L46" s="34"/>
      <c r="M46" s="35"/>
      <c r="N46" s="35"/>
      <c r="O46" s="267"/>
      <c r="P46" s="49"/>
      <c r="Q46" s="35"/>
      <c r="R46" s="36"/>
      <c r="S46" s="299"/>
      <c r="T46" s="299"/>
      <c r="U46" s="299"/>
      <c r="V46" s="299"/>
      <c r="W46" s="299"/>
      <c r="X46" s="250"/>
      <c r="Y46" s="49"/>
      <c r="Z46" s="267"/>
      <c r="AA46" s="36"/>
      <c r="AB46" s="36"/>
      <c r="AC46" s="35"/>
      <c r="AD46" s="37"/>
      <c r="AE46" s="506"/>
      <c r="AF46" s="507"/>
      <c r="AG46" s="483"/>
      <c r="AH46" s="486"/>
      <c r="AI46" s="433"/>
      <c r="AJ46" s="92"/>
      <c r="AK46" s="491"/>
      <c r="AL46" s="84"/>
      <c r="AM46" s="80"/>
      <c r="AN46" s="69"/>
      <c r="AO46" s="416"/>
      <c r="AP46" s="391"/>
      <c r="AR46" s="29"/>
      <c r="AS46" s="29"/>
      <c r="AT46" s="29"/>
    </row>
    <row r="47" spans="1:46" s="43" customFormat="1" ht="12" customHeight="1">
      <c r="A47" s="392"/>
      <c r="B47" s="402"/>
      <c r="C47" s="421"/>
      <c r="D47" s="421"/>
      <c r="E47" s="462"/>
      <c r="F47" s="395"/>
      <c r="G47" s="438"/>
      <c r="H47" s="439"/>
      <c r="I47" s="402"/>
      <c r="J47" s="421"/>
      <c r="K47" s="424"/>
      <c r="L47" s="40"/>
      <c r="M47" s="41"/>
      <c r="N47" s="41"/>
      <c r="O47" s="290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290"/>
      <c r="AA47" s="41"/>
      <c r="AB47" s="41"/>
      <c r="AC47" s="41"/>
      <c r="AD47" s="42"/>
      <c r="AE47" s="508"/>
      <c r="AF47" s="509"/>
      <c r="AG47" s="510"/>
      <c r="AH47" s="511"/>
      <c r="AI47" s="434"/>
      <c r="AJ47" s="93"/>
      <c r="AK47" s="491"/>
      <c r="AL47" s="85"/>
      <c r="AM47" s="101"/>
      <c r="AN47" s="72"/>
      <c r="AO47" s="417"/>
      <c r="AP47" s="392"/>
      <c r="AR47" s="29"/>
      <c r="AS47" s="29"/>
      <c r="AT47" s="29"/>
    </row>
    <row r="48" spans="1:46" s="30" customFormat="1" ht="12" customHeight="1">
      <c r="A48" s="464">
        <v>8</v>
      </c>
      <c r="B48" s="466"/>
      <c r="C48" s="467"/>
      <c r="D48" s="467"/>
      <c r="E48" s="468"/>
      <c r="F48" s="469"/>
      <c r="G48" s="452"/>
      <c r="H48" s="453"/>
      <c r="I48" s="466"/>
      <c r="J48" s="467"/>
      <c r="K48" s="476"/>
      <c r="L48" s="44"/>
      <c r="M48" s="45"/>
      <c r="N48" s="45"/>
      <c r="O48" s="45"/>
      <c r="P48" s="45"/>
      <c r="Q48" s="45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45"/>
      <c r="AD48" s="46"/>
      <c r="AE48" s="512"/>
      <c r="AF48" s="513"/>
      <c r="AG48" s="482"/>
      <c r="AH48" s="485"/>
      <c r="AI48" s="440"/>
      <c r="AJ48" s="91"/>
      <c r="AK48" s="491"/>
      <c r="AL48" s="83"/>
      <c r="AM48" s="100"/>
      <c r="AN48" s="71"/>
      <c r="AO48" s="493">
        <f>AE48*AH48</f>
        <v>0</v>
      </c>
      <c r="AP48" s="501">
        <f>IF(AO48=0,0,AO48*HLOOKUP(I48,$AR$1:$BG$3,3))</f>
        <v>0</v>
      </c>
      <c r="AR48" s="29"/>
      <c r="AS48" s="29"/>
      <c r="AT48" s="29"/>
    </row>
    <row r="49" spans="1:46" s="30" customFormat="1" ht="12" customHeight="1">
      <c r="A49" s="391"/>
      <c r="B49" s="401"/>
      <c r="C49" s="420"/>
      <c r="D49" s="420"/>
      <c r="E49" s="454"/>
      <c r="F49" s="394"/>
      <c r="G49" s="398"/>
      <c r="H49" s="399"/>
      <c r="I49" s="401"/>
      <c r="J49" s="420"/>
      <c r="K49" s="423"/>
      <c r="L49" s="34"/>
      <c r="M49" s="35"/>
      <c r="N49" s="35"/>
      <c r="O49" s="35"/>
      <c r="P49" s="490"/>
      <c r="Q49" s="490"/>
      <c r="R49" s="490"/>
      <c r="S49" s="490"/>
      <c r="T49" s="490"/>
      <c r="U49" s="490"/>
      <c r="V49" s="490"/>
      <c r="W49" s="490"/>
      <c r="X49" s="490"/>
      <c r="Y49" s="490"/>
      <c r="Z49" s="36"/>
      <c r="AA49" s="36"/>
      <c r="AB49" s="36"/>
      <c r="AC49" s="35"/>
      <c r="AD49" s="37"/>
      <c r="AE49" s="506"/>
      <c r="AF49" s="507"/>
      <c r="AG49" s="483"/>
      <c r="AH49" s="486"/>
      <c r="AI49" s="433"/>
      <c r="AJ49" s="92"/>
      <c r="AK49" s="491"/>
      <c r="AL49" s="84"/>
      <c r="AM49" s="80"/>
      <c r="AN49" s="69"/>
      <c r="AO49" s="416"/>
      <c r="AP49" s="391"/>
      <c r="AR49" s="29"/>
      <c r="AS49" s="29"/>
      <c r="AT49" s="29"/>
    </row>
    <row r="50" spans="1:46" s="30" customFormat="1" ht="12" customHeight="1">
      <c r="A50" s="391"/>
      <c r="B50" s="401"/>
      <c r="C50" s="420"/>
      <c r="D50" s="420"/>
      <c r="E50" s="454"/>
      <c r="F50" s="394"/>
      <c r="G50" s="398"/>
      <c r="H50" s="399"/>
      <c r="I50" s="401"/>
      <c r="J50" s="420"/>
      <c r="K50" s="423"/>
      <c r="L50" s="34"/>
      <c r="M50" s="35"/>
      <c r="N50" s="35"/>
      <c r="O50" s="488"/>
      <c r="P50" s="35"/>
      <c r="Q50" s="47"/>
      <c r="R50" s="47"/>
      <c r="S50" s="47"/>
      <c r="T50" s="47"/>
      <c r="U50" s="47"/>
      <c r="V50" s="47"/>
      <c r="W50" s="47"/>
      <c r="X50" s="47"/>
      <c r="Y50" s="36"/>
      <c r="Z50" s="488"/>
      <c r="AA50" s="36"/>
      <c r="AB50" s="36"/>
      <c r="AC50" s="35"/>
      <c r="AD50" s="37"/>
      <c r="AE50" s="506"/>
      <c r="AF50" s="507"/>
      <c r="AG50" s="483"/>
      <c r="AH50" s="486"/>
      <c r="AI50" s="433"/>
      <c r="AJ50" s="92"/>
      <c r="AK50" s="491"/>
      <c r="AL50" s="84"/>
      <c r="AM50" s="80"/>
      <c r="AN50" s="69"/>
      <c r="AO50" s="416"/>
      <c r="AP50" s="391"/>
      <c r="AR50" s="29"/>
      <c r="AS50" s="29"/>
      <c r="AT50" s="29"/>
    </row>
    <row r="51" spans="1:46" s="30" customFormat="1" ht="12" customHeight="1">
      <c r="A51" s="391"/>
      <c r="B51" s="401"/>
      <c r="C51" s="420"/>
      <c r="D51" s="420"/>
      <c r="E51" s="454"/>
      <c r="F51" s="394"/>
      <c r="G51" s="398"/>
      <c r="H51" s="399"/>
      <c r="I51" s="401"/>
      <c r="J51" s="420"/>
      <c r="K51" s="423"/>
      <c r="L51" s="34"/>
      <c r="M51" s="35"/>
      <c r="N51" s="35"/>
      <c r="O51" s="488"/>
      <c r="P51" s="49"/>
      <c r="Q51" s="35"/>
      <c r="R51" s="36"/>
      <c r="S51" s="36"/>
      <c r="T51" s="36"/>
      <c r="U51" s="36"/>
      <c r="V51" s="36"/>
      <c r="W51" s="36"/>
      <c r="X51" s="36"/>
      <c r="Y51" s="49"/>
      <c r="Z51" s="488"/>
      <c r="AA51" s="36"/>
      <c r="AB51" s="36"/>
      <c r="AC51" s="35"/>
      <c r="AD51" s="37"/>
      <c r="AE51" s="506"/>
      <c r="AF51" s="507"/>
      <c r="AG51" s="483"/>
      <c r="AH51" s="486"/>
      <c r="AI51" s="433"/>
      <c r="AJ51" s="92"/>
      <c r="AK51" s="491"/>
      <c r="AL51" s="84"/>
      <c r="AM51" s="80"/>
      <c r="AN51" s="69"/>
      <c r="AO51" s="416"/>
      <c r="AP51" s="391"/>
      <c r="AR51" s="29"/>
      <c r="AS51" s="29"/>
      <c r="AT51" s="29"/>
    </row>
    <row r="52" spans="1:46" s="43" customFormat="1" ht="12" customHeight="1">
      <c r="A52" s="465"/>
      <c r="B52" s="471"/>
      <c r="C52" s="472"/>
      <c r="D52" s="472"/>
      <c r="E52" s="473"/>
      <c r="F52" s="470"/>
      <c r="G52" s="474"/>
      <c r="H52" s="475"/>
      <c r="I52" s="471"/>
      <c r="J52" s="472"/>
      <c r="K52" s="477"/>
      <c r="L52" s="51"/>
      <c r="M52" s="52"/>
      <c r="N52" s="52"/>
      <c r="O52" s="489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489"/>
      <c r="AA52" s="52"/>
      <c r="AB52" s="52"/>
      <c r="AC52" s="52"/>
      <c r="AD52" s="53"/>
      <c r="AE52" s="514"/>
      <c r="AF52" s="515"/>
      <c r="AG52" s="484"/>
      <c r="AH52" s="487"/>
      <c r="AI52" s="463"/>
      <c r="AJ52" s="94"/>
      <c r="AK52" s="492"/>
      <c r="AL52" s="86"/>
      <c r="AM52" s="102"/>
      <c r="AN52" s="70"/>
      <c r="AO52" s="494"/>
      <c r="AP52" s="465"/>
      <c r="AR52" s="29"/>
      <c r="AS52" s="29"/>
      <c r="AT52" s="29"/>
    </row>
    <row r="53" spans="1:42" s="43" customFormat="1" ht="15.75" customHeight="1">
      <c r="A53" s="54"/>
      <c r="B53" s="55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E53" s="56"/>
      <c r="AF53" s="56"/>
      <c r="AG53" s="25"/>
      <c r="AH53" s="25"/>
      <c r="AI53" s="25"/>
      <c r="AJ53" s="25"/>
      <c r="AK53" s="57"/>
      <c r="AL53" s="57"/>
      <c r="AM53" s="25"/>
      <c r="AN53" s="25"/>
      <c r="AO53" s="27" t="s">
        <v>48</v>
      </c>
      <c r="AP53" s="58">
        <f>SUM(AP13:AP52)</f>
        <v>10396.057100000004</v>
      </c>
    </row>
    <row r="54" spans="1:51" s="43" customFormat="1" ht="15.75" customHeight="1">
      <c r="A54" s="54"/>
      <c r="B54" s="55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E54" s="56"/>
      <c r="AF54" s="56"/>
      <c r="AG54" s="25"/>
      <c r="AH54" s="25"/>
      <c r="AI54" s="25"/>
      <c r="AJ54" s="25"/>
      <c r="AK54" s="57"/>
      <c r="AL54" s="57"/>
      <c r="AM54" s="25"/>
      <c r="AN54" s="25"/>
      <c r="AO54" s="25"/>
      <c r="AP54" s="25"/>
      <c r="AR54" s="43" t="s">
        <v>45</v>
      </c>
      <c r="AS54" s="43" t="s">
        <v>23</v>
      </c>
      <c r="AU54" s="43" t="s">
        <v>45</v>
      </c>
      <c r="AV54" s="43" t="s">
        <v>23</v>
      </c>
      <c r="AX54" s="43" t="s">
        <v>45</v>
      </c>
      <c r="AY54" s="43" t="s">
        <v>23</v>
      </c>
    </row>
    <row r="55" spans="2:51" ht="16.5" customHeight="1">
      <c r="B55" s="59" t="s">
        <v>49</v>
      </c>
      <c r="C55" s="4" t="s">
        <v>50</v>
      </c>
      <c r="D55" s="60">
        <f>DSUM($AR$12:$AT$20,$AT$12,AR54:AS55)</f>
        <v>0</v>
      </c>
      <c r="E55" s="61" t="s">
        <v>51</v>
      </c>
      <c r="F55" s="59" t="s">
        <v>52</v>
      </c>
      <c r="G55" s="62" t="s">
        <v>50</v>
      </c>
      <c r="H55" s="63">
        <f>DSUM($AR$12:$AT$20,$AT$12,AR56:AS57)</f>
        <v>0</v>
      </c>
      <c r="I55" s="61" t="s">
        <v>51</v>
      </c>
      <c r="J55" s="17"/>
      <c r="K55" s="350" t="s">
        <v>268</v>
      </c>
      <c r="L55" s="350"/>
      <c r="M55" s="350" t="s">
        <v>269</v>
      </c>
      <c r="N55" s="350"/>
      <c r="O55" s="350"/>
      <c r="P55" s="350"/>
      <c r="Q55" s="350"/>
      <c r="R55" s="350"/>
      <c r="S55" s="350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  <c r="AG55" s="350"/>
      <c r="AH55" s="350"/>
      <c r="AI55" s="350" t="s">
        <v>270</v>
      </c>
      <c r="AJ55" s="350"/>
      <c r="AK55" s="350"/>
      <c r="AL55" s="350" t="s">
        <v>121</v>
      </c>
      <c r="AM55" s="350"/>
      <c r="AN55" s="59" t="s">
        <v>53</v>
      </c>
      <c r="AO55" s="88">
        <f>(D55*10)*BF3</f>
        <v>0</v>
      </c>
      <c r="AP55" s="4" t="s">
        <v>54</v>
      </c>
      <c r="AR55" s="4" t="str">
        <f>"=RB 6"</f>
        <v>=RB 6</v>
      </c>
      <c r="AS55" s="4" t="str">
        <f>"=10"</f>
        <v>=10</v>
      </c>
      <c r="AU55" s="4" t="str">
        <f>"=DB 10"</f>
        <v>=DB 10</v>
      </c>
      <c r="AV55" s="4" t="str">
        <f aca="true" t="shared" si="0" ref="AV55:AV67">"=10"</f>
        <v>=10</v>
      </c>
      <c r="AX55" s="4" t="str">
        <f>"=DB 10"</f>
        <v>=DB 10</v>
      </c>
      <c r="AY55" s="4" t="str">
        <f>"=12"</f>
        <v>=12</v>
      </c>
    </row>
    <row r="56" spans="2:51" ht="16.5" customHeight="1">
      <c r="B56" s="59" t="s">
        <v>55</v>
      </c>
      <c r="C56" s="4" t="s">
        <v>50</v>
      </c>
      <c r="D56" s="60">
        <f>DSUM($AR$12:$AT$20,$AT$12,AR58:AS59)</f>
        <v>0</v>
      </c>
      <c r="E56" s="61" t="s">
        <v>51</v>
      </c>
      <c r="F56" s="59" t="s">
        <v>56</v>
      </c>
      <c r="G56" s="62" t="s">
        <v>50</v>
      </c>
      <c r="H56" s="63">
        <f>DSUM($AR$12:$AT$20,$AT$12,AR60:AS61)</f>
        <v>0</v>
      </c>
      <c r="I56" s="61" t="s">
        <v>51</v>
      </c>
      <c r="J56" s="17"/>
      <c r="K56" s="350"/>
      <c r="L56" s="350"/>
      <c r="M56" s="350"/>
      <c r="N56" s="350"/>
      <c r="O56" s="350"/>
      <c r="P56" s="350"/>
      <c r="Q56" s="350"/>
      <c r="R56" s="350"/>
      <c r="S56" s="350"/>
      <c r="T56" s="350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G56" s="350"/>
      <c r="AH56" s="350"/>
      <c r="AI56" s="350"/>
      <c r="AJ56" s="350"/>
      <c r="AK56" s="350"/>
      <c r="AL56" s="350"/>
      <c r="AM56" s="350"/>
      <c r="AN56" s="59" t="s">
        <v>57</v>
      </c>
      <c r="AO56" s="87">
        <f>(H55*10)*BE3</f>
        <v>0</v>
      </c>
      <c r="AP56" s="4" t="s">
        <v>54</v>
      </c>
      <c r="AR56" s="43" t="s">
        <v>45</v>
      </c>
      <c r="AS56" s="43" t="s">
        <v>23</v>
      </c>
      <c r="AU56" s="43" t="s">
        <v>45</v>
      </c>
      <c r="AV56" s="43" t="s">
        <v>23</v>
      </c>
      <c r="AX56" s="43" t="s">
        <v>45</v>
      </c>
      <c r="AY56" s="43" t="s">
        <v>23</v>
      </c>
    </row>
    <row r="57" spans="2:51" ht="16.5" customHeight="1">
      <c r="B57" s="59" t="s">
        <v>58</v>
      </c>
      <c r="C57" s="4" t="s">
        <v>50</v>
      </c>
      <c r="D57" s="60">
        <f>DSUM($AR$12:$AT$20,$AT$12,AR62:AS63)</f>
        <v>0</v>
      </c>
      <c r="E57" s="61" t="s">
        <v>51</v>
      </c>
      <c r="F57" s="59" t="s">
        <v>59</v>
      </c>
      <c r="G57" s="62" t="s">
        <v>50</v>
      </c>
      <c r="H57" s="63">
        <f>DSUM($AR$12:$AT$20,$AT$12,AR64:AS65)</f>
        <v>0</v>
      </c>
      <c r="I57" s="61" t="s">
        <v>51</v>
      </c>
      <c r="J57" s="17"/>
      <c r="K57" s="351"/>
      <c r="L57" s="351"/>
      <c r="M57" s="351"/>
      <c r="N57" s="351"/>
      <c r="O57" s="351"/>
      <c r="P57" s="351"/>
      <c r="Q57" s="351"/>
      <c r="R57" s="351"/>
      <c r="S57" s="351"/>
      <c r="T57" s="351"/>
      <c r="U57" s="351"/>
      <c r="V57" s="351"/>
      <c r="W57" s="351"/>
      <c r="X57" s="351"/>
      <c r="Y57" s="351"/>
      <c r="Z57" s="351"/>
      <c r="AA57" s="351"/>
      <c r="AB57" s="351"/>
      <c r="AC57" s="351"/>
      <c r="AD57" s="351"/>
      <c r="AE57" s="351"/>
      <c r="AF57" s="351"/>
      <c r="AG57" s="351"/>
      <c r="AH57" s="351"/>
      <c r="AI57" s="351"/>
      <c r="AJ57" s="351"/>
      <c r="AK57" s="351"/>
      <c r="AL57" s="351"/>
      <c r="AM57" s="351"/>
      <c r="AN57" s="59" t="s">
        <v>60</v>
      </c>
      <c r="AO57" s="89">
        <f>(D56*10)*BD3</f>
        <v>0</v>
      </c>
      <c r="AP57" s="4" t="s">
        <v>54</v>
      </c>
      <c r="AR57" s="4" t="str">
        <f>"=RB 9"</f>
        <v>=RB 9</v>
      </c>
      <c r="AS57" s="4" t="str">
        <f aca="true" t="shared" si="1" ref="AS57:AS69">"=10"</f>
        <v>=10</v>
      </c>
      <c r="AU57" s="4" t="str">
        <f>"=DB 12"</f>
        <v>=DB 12</v>
      </c>
      <c r="AV57" s="4" t="str">
        <f t="shared" si="0"/>
        <v>=10</v>
      </c>
      <c r="AX57" s="4" t="str">
        <f>"=DB 12"</f>
        <v>=DB 12</v>
      </c>
      <c r="AY57" s="4" t="str">
        <f>"=12"</f>
        <v>=12</v>
      </c>
    </row>
    <row r="58" spans="2:51" ht="16.5" customHeight="1">
      <c r="B58" s="59" t="s">
        <v>61</v>
      </c>
      <c r="C58" s="4" t="s">
        <v>50</v>
      </c>
      <c r="D58" s="60">
        <f>DSUM($AR$12:$AT$20,$AT$12,AR66:AS67)</f>
        <v>0</v>
      </c>
      <c r="E58" s="61" t="s">
        <v>51</v>
      </c>
      <c r="F58" s="59" t="s">
        <v>62</v>
      </c>
      <c r="G58" s="62" t="s">
        <v>50</v>
      </c>
      <c r="H58" s="63">
        <f>DSUM($AR$12:$AT$20,$AT$12,AR68:AS69)</f>
        <v>0</v>
      </c>
      <c r="I58" s="61" t="s">
        <v>51</v>
      </c>
      <c r="J58" s="17"/>
      <c r="K58" s="345"/>
      <c r="L58" s="345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9"/>
      <c r="Z58" s="349"/>
      <c r="AA58" s="349"/>
      <c r="AB58" s="349"/>
      <c r="AC58" s="349"/>
      <c r="AD58" s="349"/>
      <c r="AE58" s="349"/>
      <c r="AF58" s="349"/>
      <c r="AG58" s="349"/>
      <c r="AH58" s="349"/>
      <c r="AI58" s="345"/>
      <c r="AJ58" s="345"/>
      <c r="AK58" s="345"/>
      <c r="AL58" s="345"/>
      <c r="AM58" s="345"/>
      <c r="AN58" s="59" t="s">
        <v>63</v>
      </c>
      <c r="AO58" s="89">
        <f>(H56*10)*BC3</f>
        <v>0</v>
      </c>
      <c r="AP58" s="4" t="s">
        <v>54</v>
      </c>
      <c r="AR58" s="43" t="s">
        <v>45</v>
      </c>
      <c r="AS58" s="43" t="s">
        <v>23</v>
      </c>
      <c r="AU58" s="43" t="s">
        <v>45</v>
      </c>
      <c r="AV58" s="43" t="s">
        <v>23</v>
      </c>
      <c r="AX58" s="43" t="s">
        <v>45</v>
      </c>
      <c r="AY58" s="43" t="s">
        <v>23</v>
      </c>
    </row>
    <row r="59" spans="2:51" ht="16.5" customHeight="1">
      <c r="B59" s="59" t="s">
        <v>64</v>
      </c>
      <c r="C59" s="4" t="s">
        <v>50</v>
      </c>
      <c r="D59" s="60">
        <f>DSUM($AR$12:$AT$20,$AT$12,AU54:AV55)</f>
        <v>0</v>
      </c>
      <c r="E59" s="61" t="s">
        <v>51</v>
      </c>
      <c r="F59" s="59" t="s">
        <v>65</v>
      </c>
      <c r="G59" s="62" t="s">
        <v>50</v>
      </c>
      <c r="H59" s="63">
        <f>DSUM($AR$12:$AT$20,$AT$12,AX54:AY55)</f>
        <v>0</v>
      </c>
      <c r="I59" s="61" t="s">
        <v>51</v>
      </c>
      <c r="J59" s="17"/>
      <c r="K59" s="345"/>
      <c r="L59" s="345"/>
      <c r="M59" s="345"/>
      <c r="N59" s="345"/>
      <c r="O59" s="345"/>
      <c r="P59" s="345"/>
      <c r="Q59" s="345"/>
      <c r="R59" s="345"/>
      <c r="S59" s="345"/>
      <c r="T59" s="345"/>
      <c r="U59" s="345"/>
      <c r="V59" s="345"/>
      <c r="W59" s="345"/>
      <c r="X59" s="345"/>
      <c r="Y59" s="345"/>
      <c r="Z59" s="345"/>
      <c r="AA59" s="345"/>
      <c r="AB59" s="345"/>
      <c r="AC59" s="345"/>
      <c r="AD59" s="345"/>
      <c r="AE59" s="345"/>
      <c r="AF59" s="345"/>
      <c r="AG59" s="345"/>
      <c r="AH59" s="345"/>
      <c r="AI59" s="345"/>
      <c r="AJ59" s="345"/>
      <c r="AK59" s="345"/>
      <c r="AL59" s="345"/>
      <c r="AM59" s="345"/>
      <c r="AN59" s="59" t="s">
        <v>66</v>
      </c>
      <c r="AO59" s="89">
        <f>(D57*10)*BB3</f>
        <v>0</v>
      </c>
      <c r="AP59" s="4" t="s">
        <v>54</v>
      </c>
      <c r="AR59" s="4" t="str">
        <f>"=RB 10"</f>
        <v>=RB 10</v>
      </c>
      <c r="AS59" s="4" t="str">
        <f t="shared" si="1"/>
        <v>=10</v>
      </c>
      <c r="AU59" s="4" t="str">
        <f>"=DB 16"</f>
        <v>=DB 16</v>
      </c>
      <c r="AV59" s="4" t="str">
        <f t="shared" si="0"/>
        <v>=10</v>
      </c>
      <c r="AX59" s="4" t="str">
        <f>"=DB 16"</f>
        <v>=DB 16</v>
      </c>
      <c r="AY59" s="4" t="str">
        <f>"=12"</f>
        <v>=12</v>
      </c>
    </row>
    <row r="60" spans="2:51" ht="16.5" customHeight="1">
      <c r="B60" s="59" t="s">
        <v>67</v>
      </c>
      <c r="C60" s="4" t="s">
        <v>50</v>
      </c>
      <c r="D60" s="60">
        <f>DSUM($AR$12:$AT$20,$AT$12,AU56:AV57)</f>
        <v>0</v>
      </c>
      <c r="E60" s="61" t="s">
        <v>51</v>
      </c>
      <c r="F60" s="59" t="s">
        <v>68</v>
      </c>
      <c r="G60" s="62" t="s">
        <v>50</v>
      </c>
      <c r="H60" s="63">
        <f>DSUM($AR$12:$AT$20,$AT$12,AX56:AY57)</f>
        <v>0</v>
      </c>
      <c r="I60" s="61" t="s">
        <v>51</v>
      </c>
      <c r="J60" s="17"/>
      <c r="K60" s="345"/>
      <c r="L60" s="345"/>
      <c r="M60" s="345"/>
      <c r="N60" s="345"/>
      <c r="O60" s="345"/>
      <c r="P60" s="345"/>
      <c r="Q60" s="345"/>
      <c r="R60" s="345"/>
      <c r="S60" s="345"/>
      <c r="T60" s="345"/>
      <c r="U60" s="345"/>
      <c r="V60" s="345"/>
      <c r="W60" s="345"/>
      <c r="X60" s="345"/>
      <c r="Y60" s="345"/>
      <c r="Z60" s="345"/>
      <c r="AA60" s="345"/>
      <c r="AB60" s="345"/>
      <c r="AC60" s="345"/>
      <c r="AD60" s="345"/>
      <c r="AE60" s="345"/>
      <c r="AF60" s="345"/>
      <c r="AG60" s="345"/>
      <c r="AH60" s="345"/>
      <c r="AI60" s="345"/>
      <c r="AJ60" s="345"/>
      <c r="AK60" s="345"/>
      <c r="AL60" s="345"/>
      <c r="AM60" s="345"/>
      <c r="AN60" s="59" t="s">
        <v>69</v>
      </c>
      <c r="AO60" s="89">
        <f>(H57*10)*BA3</f>
        <v>0</v>
      </c>
      <c r="AP60" s="4" t="s">
        <v>54</v>
      </c>
      <c r="AR60" s="43" t="s">
        <v>45</v>
      </c>
      <c r="AS60" s="43" t="s">
        <v>23</v>
      </c>
      <c r="AU60" s="43" t="s">
        <v>45</v>
      </c>
      <c r="AV60" s="43" t="s">
        <v>23</v>
      </c>
      <c r="AX60" s="43" t="s">
        <v>45</v>
      </c>
      <c r="AY60" s="43" t="s">
        <v>23</v>
      </c>
    </row>
    <row r="61" spans="2:51" ht="16.5" customHeight="1">
      <c r="B61" s="59" t="s">
        <v>70</v>
      </c>
      <c r="C61" s="4" t="s">
        <v>50</v>
      </c>
      <c r="D61" s="60">
        <f>DSUM($AR$12:$AT$20,$AT$12,AU58:AV59)</f>
        <v>0</v>
      </c>
      <c r="E61" s="61" t="s">
        <v>51</v>
      </c>
      <c r="F61" s="59" t="s">
        <v>71</v>
      </c>
      <c r="G61" s="62" t="s">
        <v>50</v>
      </c>
      <c r="H61" s="63">
        <f>DSUM($AR$12:$AT$20,$AT$12,AX58:AY59)</f>
        <v>0</v>
      </c>
      <c r="I61" s="61" t="s">
        <v>51</v>
      </c>
      <c r="J61" s="17"/>
      <c r="K61" s="345"/>
      <c r="L61" s="345"/>
      <c r="M61" s="345"/>
      <c r="N61" s="345"/>
      <c r="O61" s="345"/>
      <c r="P61" s="345"/>
      <c r="Q61" s="345"/>
      <c r="R61" s="345"/>
      <c r="S61" s="345"/>
      <c r="T61" s="345"/>
      <c r="U61" s="345"/>
      <c r="V61" s="345"/>
      <c r="W61" s="345"/>
      <c r="X61" s="345"/>
      <c r="Y61" s="345"/>
      <c r="Z61" s="345"/>
      <c r="AA61" s="345"/>
      <c r="AB61" s="345"/>
      <c r="AC61" s="345"/>
      <c r="AD61" s="345"/>
      <c r="AE61" s="345"/>
      <c r="AF61" s="345"/>
      <c r="AG61" s="345"/>
      <c r="AH61" s="345"/>
      <c r="AI61" s="345"/>
      <c r="AJ61" s="345"/>
      <c r="AK61" s="345"/>
      <c r="AL61" s="345"/>
      <c r="AM61" s="345"/>
      <c r="AN61" s="59" t="s">
        <v>72</v>
      </c>
      <c r="AO61" s="89">
        <f>(D58*10)*AZ3</f>
        <v>0</v>
      </c>
      <c r="AP61" s="4" t="s">
        <v>54</v>
      </c>
      <c r="AR61" s="4" t="str">
        <f>"=RB 12"</f>
        <v>=RB 12</v>
      </c>
      <c r="AS61" s="4" t="str">
        <f t="shared" si="1"/>
        <v>=10</v>
      </c>
      <c r="AU61" s="4" t="str">
        <f>"=DB 20"</f>
        <v>=DB 20</v>
      </c>
      <c r="AV61" s="4" t="str">
        <f t="shared" si="0"/>
        <v>=10</v>
      </c>
      <c r="AX61" s="4" t="str">
        <f>"=DB 20"</f>
        <v>=DB 20</v>
      </c>
      <c r="AY61" s="4" t="str">
        <f>"=12"</f>
        <v>=12</v>
      </c>
    </row>
    <row r="62" spans="2:51" ht="16.5" customHeight="1">
      <c r="B62" s="59" t="s">
        <v>73</v>
      </c>
      <c r="C62" s="4" t="s">
        <v>50</v>
      </c>
      <c r="D62" s="60">
        <f>DSUM($AR$12:$AT$20,$AT$12,AU60:AV61)</f>
        <v>125</v>
      </c>
      <c r="E62" s="61" t="s">
        <v>51</v>
      </c>
      <c r="F62" s="59" t="s">
        <v>74</v>
      </c>
      <c r="G62" s="62" t="s">
        <v>50</v>
      </c>
      <c r="H62" s="63">
        <f>DSUM($AR$12:$AT$20,$AT$12,AX60:AY61)</f>
        <v>249</v>
      </c>
      <c r="I62" s="61" t="s">
        <v>51</v>
      </c>
      <c r="J62" s="17"/>
      <c r="K62" s="345"/>
      <c r="L62" s="345"/>
      <c r="M62" s="345"/>
      <c r="N62" s="345"/>
      <c r="O62" s="345"/>
      <c r="P62" s="345"/>
      <c r="Q62" s="345"/>
      <c r="R62" s="345"/>
      <c r="S62" s="345"/>
      <c r="T62" s="345"/>
      <c r="U62" s="345"/>
      <c r="V62" s="345"/>
      <c r="W62" s="345"/>
      <c r="X62" s="345"/>
      <c r="Y62" s="345"/>
      <c r="Z62" s="345"/>
      <c r="AA62" s="345"/>
      <c r="AB62" s="345"/>
      <c r="AC62" s="345"/>
      <c r="AD62" s="345"/>
      <c r="AE62" s="345"/>
      <c r="AF62" s="345"/>
      <c r="AG62" s="345"/>
      <c r="AH62" s="345"/>
      <c r="AI62" s="345"/>
      <c r="AJ62" s="345"/>
      <c r="AK62" s="345"/>
      <c r="AL62" s="345"/>
      <c r="AM62" s="345"/>
      <c r="AN62" s="59" t="s">
        <v>75</v>
      </c>
      <c r="AO62" s="89">
        <f>(H58*10)*AY3</f>
        <v>0</v>
      </c>
      <c r="AP62" s="4" t="s">
        <v>54</v>
      </c>
      <c r="AR62" s="43" t="s">
        <v>45</v>
      </c>
      <c r="AS62" s="43" t="s">
        <v>23</v>
      </c>
      <c r="AU62" s="43" t="s">
        <v>45</v>
      </c>
      <c r="AV62" s="43" t="s">
        <v>23</v>
      </c>
      <c r="AX62" s="43" t="s">
        <v>45</v>
      </c>
      <c r="AY62" s="43" t="s">
        <v>23</v>
      </c>
    </row>
    <row r="63" spans="2:51" ht="16.5" customHeight="1">
      <c r="B63" s="59" t="s">
        <v>76</v>
      </c>
      <c r="C63" s="4" t="s">
        <v>50</v>
      </c>
      <c r="D63" s="60">
        <f>DSUM($AR$12:$AT$20,$AT$12,AU62:AV63)</f>
        <v>0</v>
      </c>
      <c r="E63" s="61" t="s">
        <v>51</v>
      </c>
      <c r="F63" s="59" t="s">
        <v>77</v>
      </c>
      <c r="G63" s="62" t="s">
        <v>50</v>
      </c>
      <c r="H63" s="63">
        <f>DSUM($AR$12:$AT$20,$AT$12,AX62:AY63)</f>
        <v>0</v>
      </c>
      <c r="I63" s="61" t="s">
        <v>51</v>
      </c>
      <c r="J63" s="17"/>
      <c r="K63" s="345"/>
      <c r="L63" s="345"/>
      <c r="M63" s="345"/>
      <c r="N63" s="345"/>
      <c r="O63" s="345"/>
      <c r="P63" s="345"/>
      <c r="Q63" s="345"/>
      <c r="R63" s="345"/>
      <c r="S63" s="345"/>
      <c r="T63" s="345"/>
      <c r="U63" s="345"/>
      <c r="V63" s="345"/>
      <c r="W63" s="345"/>
      <c r="X63" s="345"/>
      <c r="Y63" s="345"/>
      <c r="Z63" s="345"/>
      <c r="AA63" s="345"/>
      <c r="AB63" s="345"/>
      <c r="AC63" s="345"/>
      <c r="AD63" s="345"/>
      <c r="AE63" s="345"/>
      <c r="AF63" s="345"/>
      <c r="AG63" s="345"/>
      <c r="AH63" s="345"/>
      <c r="AI63" s="345"/>
      <c r="AJ63" s="345"/>
      <c r="AK63" s="345"/>
      <c r="AL63" s="345"/>
      <c r="AM63" s="345"/>
      <c r="AN63" s="59" t="s">
        <v>78</v>
      </c>
      <c r="AO63" s="89">
        <f>((D59*10)+(H59*12))*AR3</f>
        <v>0</v>
      </c>
      <c r="AP63" s="4" t="s">
        <v>54</v>
      </c>
      <c r="AR63" s="4" t="str">
        <f>"=RB 15"</f>
        <v>=RB 15</v>
      </c>
      <c r="AS63" s="4" t="str">
        <f t="shared" si="1"/>
        <v>=10</v>
      </c>
      <c r="AU63" s="4" t="str">
        <f>"=DB 25"</f>
        <v>=DB 25</v>
      </c>
      <c r="AV63" s="4" t="str">
        <f t="shared" si="0"/>
        <v>=10</v>
      </c>
      <c r="AX63" s="4" t="str">
        <f>"=DB 25"</f>
        <v>=DB 25</v>
      </c>
      <c r="AY63" s="4" t="str">
        <f>"=12"</f>
        <v>=12</v>
      </c>
    </row>
    <row r="64" spans="2:51" ht="16.5" customHeight="1">
      <c r="B64" s="59" t="s">
        <v>79</v>
      </c>
      <c r="C64" s="4" t="s">
        <v>50</v>
      </c>
      <c r="D64" s="60">
        <f>DSUM($AR$12:$AT$20,$AT$12,AU64:AV65)</f>
        <v>0</v>
      </c>
      <c r="E64" s="61" t="s">
        <v>51</v>
      </c>
      <c r="F64" s="59" t="s">
        <v>80</v>
      </c>
      <c r="G64" s="62" t="s">
        <v>50</v>
      </c>
      <c r="H64" s="63">
        <f>DSUM($AR$12:$AT$20,$AT$12,AX64:AY65)</f>
        <v>0</v>
      </c>
      <c r="I64" s="61" t="s">
        <v>51</v>
      </c>
      <c r="J64" s="17"/>
      <c r="K64" s="345"/>
      <c r="L64" s="345"/>
      <c r="M64" s="345"/>
      <c r="N64" s="345"/>
      <c r="O64" s="345"/>
      <c r="P64" s="345"/>
      <c r="Q64" s="345"/>
      <c r="R64" s="345"/>
      <c r="S64" s="345"/>
      <c r="T64" s="345"/>
      <c r="U64" s="345"/>
      <c r="V64" s="345"/>
      <c r="W64" s="345"/>
      <c r="X64" s="345"/>
      <c r="Y64" s="345"/>
      <c r="Z64" s="345"/>
      <c r="AA64" s="345"/>
      <c r="AB64" s="345"/>
      <c r="AC64" s="345"/>
      <c r="AD64" s="345"/>
      <c r="AE64" s="345"/>
      <c r="AF64" s="345"/>
      <c r="AG64" s="345"/>
      <c r="AH64" s="345"/>
      <c r="AI64" s="345"/>
      <c r="AJ64" s="345"/>
      <c r="AK64" s="345"/>
      <c r="AL64" s="345"/>
      <c r="AM64" s="345"/>
      <c r="AN64" s="59" t="s">
        <v>81</v>
      </c>
      <c r="AO64" s="89">
        <f>((D60*10)+(H60*12))*AS3</f>
        <v>0</v>
      </c>
      <c r="AP64" s="4" t="s">
        <v>54</v>
      </c>
      <c r="AR64" s="43" t="s">
        <v>45</v>
      </c>
      <c r="AS64" s="43" t="s">
        <v>23</v>
      </c>
      <c r="AU64" s="43" t="s">
        <v>45</v>
      </c>
      <c r="AV64" s="43" t="s">
        <v>23</v>
      </c>
      <c r="AX64" s="43" t="s">
        <v>45</v>
      </c>
      <c r="AY64" s="43" t="s">
        <v>23</v>
      </c>
    </row>
    <row r="65" spans="2:51" ht="16.5" customHeight="1">
      <c r="B65" s="59" t="s">
        <v>82</v>
      </c>
      <c r="C65" s="4" t="s">
        <v>50</v>
      </c>
      <c r="D65" s="60">
        <f>DSUM($AR$12:$AT$20,$AT$12,AU66:AV67)</f>
        <v>0</v>
      </c>
      <c r="E65" s="61" t="s">
        <v>51</v>
      </c>
      <c r="F65" s="59" t="s">
        <v>83</v>
      </c>
      <c r="G65" s="62" t="s">
        <v>50</v>
      </c>
      <c r="H65" s="63">
        <f>DSUM($AR$12:$AT$20,$AT$12,AX66:AY67)</f>
        <v>0</v>
      </c>
      <c r="I65" s="61" t="s">
        <v>51</v>
      </c>
      <c r="J65" s="17"/>
      <c r="K65" s="345"/>
      <c r="L65" s="345"/>
      <c r="M65" s="345"/>
      <c r="N65" s="345"/>
      <c r="O65" s="345"/>
      <c r="P65" s="345"/>
      <c r="Q65" s="345"/>
      <c r="R65" s="345"/>
      <c r="S65" s="345"/>
      <c r="T65" s="345"/>
      <c r="U65" s="345"/>
      <c r="V65" s="345"/>
      <c r="W65" s="345"/>
      <c r="X65" s="345"/>
      <c r="Y65" s="345"/>
      <c r="Z65" s="345"/>
      <c r="AA65" s="345"/>
      <c r="AB65" s="345"/>
      <c r="AC65" s="345"/>
      <c r="AD65" s="345"/>
      <c r="AE65" s="345"/>
      <c r="AF65" s="345"/>
      <c r="AG65" s="345"/>
      <c r="AH65" s="345"/>
      <c r="AI65" s="345"/>
      <c r="AJ65" s="345"/>
      <c r="AK65" s="345"/>
      <c r="AL65" s="345"/>
      <c r="AM65" s="345"/>
      <c r="AN65" s="59" t="s">
        <v>84</v>
      </c>
      <c r="AO65" s="89">
        <f>((D61*10)+(H61*12))*AT3</f>
        <v>0</v>
      </c>
      <c r="AP65" s="4" t="s">
        <v>54</v>
      </c>
      <c r="AR65" s="4" t="str">
        <f>"=RB 19"</f>
        <v>=RB 19</v>
      </c>
      <c r="AS65" s="4" t="str">
        <f t="shared" si="1"/>
        <v>=10</v>
      </c>
      <c r="AU65" s="4" t="str">
        <f>"=DB 28"</f>
        <v>=DB 28</v>
      </c>
      <c r="AV65" s="4" t="str">
        <f t="shared" si="0"/>
        <v>=10</v>
      </c>
      <c r="AX65" s="4" t="str">
        <f>"=DB 28"</f>
        <v>=DB 28</v>
      </c>
      <c r="AY65" s="4" t="str">
        <f>"=12"</f>
        <v>=12</v>
      </c>
    </row>
    <row r="66" spans="2:51" ht="16.5" customHeight="1">
      <c r="B66" s="59"/>
      <c r="E66" s="17"/>
      <c r="F66" s="17"/>
      <c r="G66" s="17"/>
      <c r="H66" s="64"/>
      <c r="I66" s="64"/>
      <c r="J66" s="64"/>
      <c r="K66" s="345"/>
      <c r="L66" s="345"/>
      <c r="M66" s="345"/>
      <c r="N66" s="345"/>
      <c r="O66" s="345"/>
      <c r="P66" s="345"/>
      <c r="Q66" s="345"/>
      <c r="R66" s="345"/>
      <c r="S66" s="345"/>
      <c r="T66" s="345"/>
      <c r="U66" s="345"/>
      <c r="V66" s="345"/>
      <c r="W66" s="345"/>
      <c r="X66" s="345"/>
      <c r="Y66" s="345"/>
      <c r="Z66" s="345"/>
      <c r="AA66" s="345"/>
      <c r="AB66" s="345"/>
      <c r="AC66" s="345"/>
      <c r="AD66" s="345"/>
      <c r="AE66" s="345"/>
      <c r="AF66" s="345"/>
      <c r="AG66" s="345"/>
      <c r="AH66" s="345"/>
      <c r="AI66" s="345"/>
      <c r="AJ66" s="345"/>
      <c r="AK66" s="345"/>
      <c r="AL66" s="345"/>
      <c r="AM66" s="345"/>
      <c r="AN66" s="59" t="s">
        <v>85</v>
      </c>
      <c r="AO66" s="89">
        <f>((D62*10)+(H62*12))*AU3</f>
        <v>10467.86</v>
      </c>
      <c r="AP66" s="4" t="s">
        <v>54</v>
      </c>
      <c r="AR66" s="43" t="s">
        <v>45</v>
      </c>
      <c r="AS66" s="43" t="s">
        <v>23</v>
      </c>
      <c r="AU66" s="43" t="s">
        <v>45</v>
      </c>
      <c r="AV66" s="43" t="s">
        <v>23</v>
      </c>
      <c r="AX66" s="43" t="s">
        <v>45</v>
      </c>
      <c r="AY66" s="43" t="s">
        <v>23</v>
      </c>
    </row>
    <row r="67" spans="11:51" ht="16.5" customHeight="1">
      <c r="K67" s="346"/>
      <c r="L67" s="346"/>
      <c r="M67" s="346"/>
      <c r="N67" s="346"/>
      <c r="O67" s="346"/>
      <c r="P67" s="346"/>
      <c r="Q67" s="346"/>
      <c r="R67" s="346"/>
      <c r="S67" s="346"/>
      <c r="T67" s="346"/>
      <c r="U67" s="346"/>
      <c r="V67" s="346"/>
      <c r="W67" s="346"/>
      <c r="X67" s="346"/>
      <c r="Y67" s="346"/>
      <c r="Z67" s="346"/>
      <c r="AA67" s="346"/>
      <c r="AB67" s="346"/>
      <c r="AC67" s="346"/>
      <c r="AD67" s="346"/>
      <c r="AE67" s="346"/>
      <c r="AF67" s="346"/>
      <c r="AG67" s="346"/>
      <c r="AH67" s="346"/>
      <c r="AI67" s="347"/>
      <c r="AJ67" s="347"/>
      <c r="AK67" s="347"/>
      <c r="AL67" s="348"/>
      <c r="AM67" s="348"/>
      <c r="AN67" s="59" t="s">
        <v>86</v>
      </c>
      <c r="AO67" s="89">
        <f>((D63*10)+(H63*12))*AV3</f>
        <v>0</v>
      </c>
      <c r="AP67" s="4" t="s">
        <v>54</v>
      </c>
      <c r="AR67" s="4" t="str">
        <f>"=RB 20"</f>
        <v>=RB 20</v>
      </c>
      <c r="AS67" s="4" t="str">
        <f t="shared" si="1"/>
        <v>=10</v>
      </c>
      <c r="AU67" s="4" t="str">
        <f>"=DB 32"</f>
        <v>=DB 32</v>
      </c>
      <c r="AV67" s="4" t="str">
        <f t="shared" si="0"/>
        <v>=10</v>
      </c>
      <c r="AX67" s="4" t="str">
        <f>"=DB 32"</f>
        <v>=DB 32</v>
      </c>
      <c r="AY67" s="4" t="str">
        <f>"=12"</f>
        <v>=12</v>
      </c>
    </row>
    <row r="68" spans="34:45" ht="16.5" customHeight="1">
      <c r="AH68" s="14"/>
      <c r="AI68" s="14"/>
      <c r="AK68" s="62"/>
      <c r="AL68" s="62"/>
      <c r="AN68" s="59" t="s">
        <v>87</v>
      </c>
      <c r="AO68" s="89">
        <f>((D64*10)+(H64*12))*AW3</f>
        <v>0</v>
      </c>
      <c r="AP68" s="4" t="s">
        <v>54</v>
      </c>
      <c r="AR68" s="43" t="s">
        <v>45</v>
      </c>
      <c r="AS68" s="43" t="s">
        <v>23</v>
      </c>
    </row>
    <row r="69" spans="34:45" ht="21.75" customHeight="1">
      <c r="AH69" s="14"/>
      <c r="AI69" s="14"/>
      <c r="AJ69" s="14" t="s">
        <v>93</v>
      </c>
      <c r="AK69" s="96">
        <f>(AK70/AO70)*100</f>
        <v>0.6859367626238501</v>
      </c>
      <c r="AL69" s="65" t="s">
        <v>88</v>
      </c>
      <c r="AN69" s="59" t="s">
        <v>89</v>
      </c>
      <c r="AO69" s="89">
        <f>((D65*10)+(H65*12))*AX3</f>
        <v>0</v>
      </c>
      <c r="AP69" s="4" t="s">
        <v>54</v>
      </c>
      <c r="AR69" s="4" t="str">
        <f>"=RB 25"</f>
        <v>=RB 25</v>
      </c>
      <c r="AS69" s="4" t="str">
        <f t="shared" si="1"/>
        <v>=10</v>
      </c>
    </row>
    <row r="70" spans="34:45" ht="21.75" customHeight="1" thickBot="1">
      <c r="AH70" s="14"/>
      <c r="AI70" s="14"/>
      <c r="AJ70" s="14" t="s">
        <v>94</v>
      </c>
      <c r="AK70" s="95">
        <f>AO70-AP53</f>
        <v>71.80289999999695</v>
      </c>
      <c r="AL70" s="66" t="s">
        <v>90</v>
      </c>
      <c r="AN70" s="14" t="s">
        <v>91</v>
      </c>
      <c r="AO70" s="90">
        <f>SUM(AO55:AO69)</f>
        <v>10467.86</v>
      </c>
      <c r="AP70" s="4" t="s">
        <v>54</v>
      </c>
      <c r="AR70" s="43"/>
      <c r="AS70" s="43"/>
    </row>
    <row r="71" spans="44:60" ht="24" thickTop="1">
      <c r="AR71" s="495" t="s">
        <v>99</v>
      </c>
      <c r="AS71" s="496"/>
      <c r="AT71" s="496"/>
      <c r="AU71" s="497" t="s">
        <v>100</v>
      </c>
      <c r="AV71" s="498"/>
      <c r="AW71" s="498"/>
      <c r="AX71" s="498"/>
      <c r="AY71" s="498"/>
      <c r="AZ71" s="498"/>
      <c r="BA71" s="498"/>
      <c r="BB71" s="498"/>
      <c r="BC71" s="498"/>
      <c r="BD71" s="498"/>
      <c r="BE71" s="498"/>
      <c r="BF71" s="498"/>
      <c r="BG71" s="498"/>
      <c r="BH71" s="499"/>
    </row>
    <row r="72" spans="44:60" ht="23.25">
      <c r="AR72" s="117" t="s">
        <v>101</v>
      </c>
      <c r="AS72" s="117" t="s">
        <v>102</v>
      </c>
      <c r="AT72" s="117" t="s">
        <v>103</v>
      </c>
      <c r="AU72" s="496" t="s">
        <v>104</v>
      </c>
      <c r="AV72" s="500"/>
      <c r="AW72" s="496" t="s">
        <v>105</v>
      </c>
      <c r="AX72" s="500"/>
      <c r="AY72" s="495" t="s">
        <v>106</v>
      </c>
      <c r="AZ72" s="500"/>
      <c r="BA72" s="495" t="s">
        <v>107</v>
      </c>
      <c r="BB72" s="500"/>
      <c r="BC72" s="495" t="s">
        <v>108</v>
      </c>
      <c r="BD72" s="500"/>
      <c r="BE72" s="495" t="s">
        <v>109</v>
      </c>
      <c r="BF72" s="500"/>
      <c r="BG72" s="495" t="s">
        <v>110</v>
      </c>
      <c r="BH72" s="500"/>
    </row>
    <row r="73" spans="44:60" ht="23.25">
      <c r="AR73" s="229">
        <v>10</v>
      </c>
      <c r="AS73" s="229">
        <v>10</v>
      </c>
      <c r="AT73" s="229">
        <v>10</v>
      </c>
      <c r="AU73" s="229">
        <v>10</v>
      </c>
      <c r="AV73" s="229">
        <v>12</v>
      </c>
      <c r="AW73" s="229">
        <v>10</v>
      </c>
      <c r="AX73" s="229">
        <v>12</v>
      </c>
      <c r="AY73" s="229">
        <v>10</v>
      </c>
      <c r="AZ73" s="229">
        <v>12</v>
      </c>
      <c r="BA73" s="229">
        <v>10</v>
      </c>
      <c r="BB73" s="229">
        <v>12</v>
      </c>
      <c r="BC73" s="229">
        <v>10</v>
      </c>
      <c r="BD73" s="229">
        <v>12</v>
      </c>
      <c r="BE73" s="229">
        <v>10</v>
      </c>
      <c r="BF73" s="229">
        <v>12</v>
      </c>
      <c r="BG73" s="229">
        <v>10</v>
      </c>
      <c r="BH73" s="229">
        <v>12</v>
      </c>
    </row>
    <row r="74" spans="44:60" ht="20.25">
      <c r="AR74" s="230">
        <f>$D$55</f>
        <v>0</v>
      </c>
      <c r="AS74" s="231">
        <f>$H$55</f>
        <v>0</v>
      </c>
      <c r="AT74" s="231">
        <f>$H$56</f>
        <v>0</v>
      </c>
      <c r="AU74" s="230">
        <f>$D$59</f>
        <v>0</v>
      </c>
      <c r="AV74" s="231">
        <f>$H$59</f>
        <v>0</v>
      </c>
      <c r="AW74" s="230">
        <f>$D$60</f>
        <v>0</v>
      </c>
      <c r="AX74" s="231">
        <f>$H$60</f>
        <v>0</v>
      </c>
      <c r="AY74" s="230">
        <f>$D$61</f>
        <v>0</v>
      </c>
      <c r="AZ74" s="231">
        <f>$H$61</f>
        <v>0</v>
      </c>
      <c r="BA74" s="230">
        <f>$D$62</f>
        <v>125</v>
      </c>
      <c r="BB74" s="231">
        <f>$H$62</f>
        <v>249</v>
      </c>
      <c r="BC74" s="230">
        <f>$D$63</f>
        <v>0</v>
      </c>
      <c r="BD74" s="231">
        <f>$H$63</f>
        <v>0</v>
      </c>
      <c r="BE74" s="230">
        <f>$D$64</f>
        <v>0</v>
      </c>
      <c r="BF74" s="231">
        <f>$H$64</f>
        <v>0</v>
      </c>
      <c r="BG74" s="230">
        <f>$D$65</f>
        <v>0</v>
      </c>
      <c r="BH74" s="231">
        <f>$H$65</f>
        <v>0</v>
      </c>
    </row>
    <row r="75" ht="20.25">
      <c r="AH75" s="4" t="str">
        <f>SpellNumber(213000)</f>
        <v>Two Hundred Thirteen Thousand  Baht and No Satang</v>
      </c>
    </row>
  </sheetData>
  <sheetProtection/>
  <mergeCells count="236">
    <mergeCell ref="U36:W36"/>
    <mergeCell ref="P49:Y49"/>
    <mergeCell ref="AH28:AH32"/>
    <mergeCell ref="S20:W20"/>
    <mergeCell ref="P25:Q25"/>
    <mergeCell ref="S26:W26"/>
    <mergeCell ref="O50:O52"/>
    <mergeCell ref="Z50:Z52"/>
    <mergeCell ref="AJ33:AJ37"/>
    <mergeCell ref="P30:Q30"/>
    <mergeCell ref="S31:W31"/>
    <mergeCell ref="X34:X36"/>
    <mergeCell ref="Q35:S35"/>
    <mergeCell ref="AI28:AI30"/>
    <mergeCell ref="AJ28:AJ32"/>
    <mergeCell ref="AG28:AG32"/>
    <mergeCell ref="AR71:AT71"/>
    <mergeCell ref="AU71:BH71"/>
    <mergeCell ref="AU72:AV72"/>
    <mergeCell ref="AW72:AX72"/>
    <mergeCell ref="AY72:AZ72"/>
    <mergeCell ref="BA72:BB72"/>
    <mergeCell ref="BC72:BD72"/>
    <mergeCell ref="BE72:BF72"/>
    <mergeCell ref="BG72:BH72"/>
    <mergeCell ref="AK48:AK52"/>
    <mergeCell ref="AI48:AI50"/>
    <mergeCell ref="AE38:AF42"/>
    <mergeCell ref="AG38:AG42"/>
    <mergeCell ref="AH38:AH42"/>
    <mergeCell ref="AI38:AI40"/>
    <mergeCell ref="AO48:AO52"/>
    <mergeCell ref="AP48:AP52"/>
    <mergeCell ref="B50:E52"/>
    <mergeCell ref="G50:H52"/>
    <mergeCell ref="AI51:AI52"/>
    <mergeCell ref="J48:J52"/>
    <mergeCell ref="K48:K52"/>
    <mergeCell ref="AE48:AF52"/>
    <mergeCell ref="AG48:AG52"/>
    <mergeCell ref="AH48:AH52"/>
    <mergeCell ref="AO43:AO47"/>
    <mergeCell ref="AP43:AP47"/>
    <mergeCell ref="B45:E47"/>
    <mergeCell ref="G45:H47"/>
    <mergeCell ref="AI46:AI47"/>
    <mergeCell ref="AE43:AF47"/>
    <mergeCell ref="AG43:AG47"/>
    <mergeCell ref="AH43:AH47"/>
    <mergeCell ref="AI43:AI45"/>
    <mergeCell ref="AK43:AK47"/>
    <mergeCell ref="A48:A52"/>
    <mergeCell ref="B48:E49"/>
    <mergeCell ref="F48:F52"/>
    <mergeCell ref="G48:H49"/>
    <mergeCell ref="I48:I52"/>
    <mergeCell ref="K43:K47"/>
    <mergeCell ref="A43:A47"/>
    <mergeCell ref="B43:E44"/>
    <mergeCell ref="F43:F47"/>
    <mergeCell ref="G43:H44"/>
    <mergeCell ref="I43:I47"/>
    <mergeCell ref="J43:J47"/>
    <mergeCell ref="AK38:AK42"/>
    <mergeCell ref="AO38:AO42"/>
    <mergeCell ref="AP38:AP42"/>
    <mergeCell ref="B40:E42"/>
    <mergeCell ref="G40:H42"/>
    <mergeCell ref="AI41:AI42"/>
    <mergeCell ref="J38:J42"/>
    <mergeCell ref="K38:K42"/>
    <mergeCell ref="AO33:AO37"/>
    <mergeCell ref="AP33:AP37"/>
    <mergeCell ref="B35:E37"/>
    <mergeCell ref="G35:H37"/>
    <mergeCell ref="AI36:AI37"/>
    <mergeCell ref="AE33:AF37"/>
    <mergeCell ref="AG33:AG37"/>
    <mergeCell ref="AH33:AH37"/>
    <mergeCell ref="AI33:AI35"/>
    <mergeCell ref="AK33:AK37"/>
    <mergeCell ref="A38:A42"/>
    <mergeCell ref="B38:E39"/>
    <mergeCell ref="F38:F42"/>
    <mergeCell ref="G38:H39"/>
    <mergeCell ref="I38:I42"/>
    <mergeCell ref="K33:K37"/>
    <mergeCell ref="A33:A37"/>
    <mergeCell ref="B33:E34"/>
    <mergeCell ref="F33:F37"/>
    <mergeCell ref="G33:H34"/>
    <mergeCell ref="I33:I37"/>
    <mergeCell ref="J33:J37"/>
    <mergeCell ref="AK28:AK32"/>
    <mergeCell ref="AO28:AO32"/>
    <mergeCell ref="AP28:AP32"/>
    <mergeCell ref="B30:E32"/>
    <mergeCell ref="G30:H32"/>
    <mergeCell ref="AI31:AI32"/>
    <mergeCell ref="K28:K32"/>
    <mergeCell ref="AE28:AF32"/>
    <mergeCell ref="A28:A32"/>
    <mergeCell ref="B28:E29"/>
    <mergeCell ref="F28:F32"/>
    <mergeCell ref="G28:H29"/>
    <mergeCell ref="I28:I32"/>
    <mergeCell ref="J28:J32"/>
    <mergeCell ref="AK23:AK27"/>
    <mergeCell ref="AO23:AO27"/>
    <mergeCell ref="AP23:AP27"/>
    <mergeCell ref="B25:E27"/>
    <mergeCell ref="G25:H27"/>
    <mergeCell ref="AI26:AI27"/>
    <mergeCell ref="K23:K27"/>
    <mergeCell ref="AE23:AF27"/>
    <mergeCell ref="AG23:AG27"/>
    <mergeCell ref="AH23:AH27"/>
    <mergeCell ref="AI23:AI25"/>
    <mergeCell ref="AJ23:AJ27"/>
    <mergeCell ref="A23:A27"/>
    <mergeCell ref="B23:E24"/>
    <mergeCell ref="F23:F27"/>
    <mergeCell ref="G23:H24"/>
    <mergeCell ref="I23:I27"/>
    <mergeCell ref="J23:J27"/>
    <mergeCell ref="AO18:AO22"/>
    <mergeCell ref="AP18:AP22"/>
    <mergeCell ref="B20:E22"/>
    <mergeCell ref="G20:H22"/>
    <mergeCell ref="AI21:AI22"/>
    <mergeCell ref="K18:K22"/>
    <mergeCell ref="AE18:AF22"/>
    <mergeCell ref="AG18:AG22"/>
    <mergeCell ref="AK18:AK22"/>
    <mergeCell ref="AH18:AH22"/>
    <mergeCell ref="A18:A22"/>
    <mergeCell ref="B18:E19"/>
    <mergeCell ref="F18:F22"/>
    <mergeCell ref="G18:H19"/>
    <mergeCell ref="I18:I22"/>
    <mergeCell ref="J18:J22"/>
    <mergeCell ref="AG13:AG17"/>
    <mergeCell ref="AH13:AH17"/>
    <mergeCell ref="AI13:AI15"/>
    <mergeCell ref="AJ18:AJ22"/>
    <mergeCell ref="D13:E14"/>
    <mergeCell ref="C13:C14"/>
    <mergeCell ref="AI18:AI20"/>
    <mergeCell ref="P14:P16"/>
    <mergeCell ref="Q16:W16"/>
    <mergeCell ref="P19:Q19"/>
    <mergeCell ref="A13:A17"/>
    <mergeCell ref="F13:F17"/>
    <mergeCell ref="G13:H14"/>
    <mergeCell ref="I13:I17"/>
    <mergeCell ref="J13:J17"/>
    <mergeCell ref="AP13:AP17"/>
    <mergeCell ref="B15:E17"/>
    <mergeCell ref="G15:H17"/>
    <mergeCell ref="AI16:AI17"/>
    <mergeCell ref="B13:B14"/>
    <mergeCell ref="AP9:AP11"/>
    <mergeCell ref="AE10:AF11"/>
    <mergeCell ref="AG10:AJ10"/>
    <mergeCell ref="AK10:AK11"/>
    <mergeCell ref="AL10:AL11"/>
    <mergeCell ref="AJ13:AJ17"/>
    <mergeCell ref="AK13:AK17"/>
    <mergeCell ref="AO13:AO17"/>
    <mergeCell ref="AN10:AN11"/>
    <mergeCell ref="AE12:AF12"/>
    <mergeCell ref="L1:AD1"/>
    <mergeCell ref="L2:AD2"/>
    <mergeCell ref="AO3:AP3"/>
    <mergeCell ref="AO4:AP4"/>
    <mergeCell ref="AO5:AP5"/>
    <mergeCell ref="K13:K17"/>
    <mergeCell ref="AE13:AF17"/>
    <mergeCell ref="L9:AD12"/>
    <mergeCell ref="AE9:AK9"/>
    <mergeCell ref="AO9:AO11"/>
    <mergeCell ref="A9:A12"/>
    <mergeCell ref="B9:E12"/>
    <mergeCell ref="F9:F12"/>
    <mergeCell ref="G9:H12"/>
    <mergeCell ref="I9:K12"/>
    <mergeCell ref="AM10:AM11"/>
    <mergeCell ref="AL9:AN9"/>
    <mergeCell ref="K55:L56"/>
    <mergeCell ref="M55:AH56"/>
    <mergeCell ref="AI55:AK56"/>
    <mergeCell ref="AL55:AM56"/>
    <mergeCell ref="K57:L57"/>
    <mergeCell ref="M57:AH57"/>
    <mergeCell ref="AI57:AK57"/>
    <mergeCell ref="AL57:AM57"/>
    <mergeCell ref="K58:L58"/>
    <mergeCell ref="M58:AH58"/>
    <mergeCell ref="AI58:AK58"/>
    <mergeCell ref="AL58:AM58"/>
    <mergeCell ref="K59:L59"/>
    <mergeCell ref="M59:AH59"/>
    <mergeCell ref="AI59:AK59"/>
    <mergeCell ref="AL59:AM59"/>
    <mergeCell ref="K60:L60"/>
    <mergeCell ref="M60:AH60"/>
    <mergeCell ref="AI60:AK60"/>
    <mergeCell ref="AL60:AM60"/>
    <mergeCell ref="K61:L61"/>
    <mergeCell ref="M61:AH61"/>
    <mergeCell ref="AI61:AK61"/>
    <mergeCell ref="AL61:AM61"/>
    <mergeCell ref="K62:L62"/>
    <mergeCell ref="M62:AH62"/>
    <mergeCell ref="AI62:AK62"/>
    <mergeCell ref="AL62:AM62"/>
    <mergeCell ref="K63:L63"/>
    <mergeCell ref="M63:AH63"/>
    <mergeCell ref="AI63:AK63"/>
    <mergeCell ref="AL63:AM63"/>
    <mergeCell ref="K64:L64"/>
    <mergeCell ref="M64:AH64"/>
    <mergeCell ref="AI64:AK64"/>
    <mergeCell ref="AL64:AM64"/>
    <mergeCell ref="K65:L65"/>
    <mergeCell ref="M65:AH65"/>
    <mergeCell ref="AI65:AK65"/>
    <mergeCell ref="AL65:AM65"/>
    <mergeCell ref="K66:L66"/>
    <mergeCell ref="M66:AH66"/>
    <mergeCell ref="AI66:AK66"/>
    <mergeCell ref="AL66:AM66"/>
    <mergeCell ref="K67:L67"/>
    <mergeCell ref="M67:AH67"/>
    <mergeCell ref="AI67:AK67"/>
    <mergeCell ref="AL67:AM67"/>
  </mergeCells>
  <dataValidations count="3">
    <dataValidation type="list" allowBlank="1" showInputMessage="1" showErrorMessage="1" sqref="K13:K52">
      <formula1>$BH$1:$BJ$1</formula1>
    </dataValidation>
    <dataValidation type="list" allowBlank="1" showInputMessage="1" showErrorMessage="1" sqref="I13:I52">
      <formula1>DB_16</formula1>
    </dataValidation>
    <dataValidation type="list" allowBlank="1" showInputMessage="1" showErrorMessage="1" sqref="AI13:AI15 AI18:AI20 AI23:AI25 AI28:AI30">
      <formula1>'SUM OF REMAIN BAR'!$D$11:$D$48</formula1>
    </dataValidation>
  </dataValidations>
  <hyperlinks>
    <hyperlink ref="B15" r:id="rId1" display="83-DB20@0.20 m."/>
  </hyperlinks>
  <printOptions horizontalCentered="1"/>
  <pageMargins left="0.11811023622047245" right="0.11811023622047245" top="0.11811023622047245" bottom="0.15748031496062992" header="0.11811023622047245" footer="0"/>
  <pageSetup horizontalDpi="600" verticalDpi="600" orientation="landscape" paperSize="9" scale="6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J75"/>
  <sheetViews>
    <sheetView view="pageBreakPreview" zoomScaleSheetLayoutView="100" workbookViewId="0" topLeftCell="A1">
      <selection activeCell="D6" sqref="D6"/>
    </sheetView>
  </sheetViews>
  <sheetFormatPr defaultColWidth="9.140625" defaultRowHeight="21.75"/>
  <cols>
    <col min="1" max="1" width="5.7109375" style="4" customWidth="1"/>
    <col min="2" max="2" width="9.8515625" style="4" customWidth="1"/>
    <col min="3" max="3" width="1.57421875" style="4" customWidth="1"/>
    <col min="4" max="4" width="11.140625" style="4" customWidth="1"/>
    <col min="5" max="5" width="10.28125" style="4" customWidth="1"/>
    <col min="6" max="6" width="8.8515625" style="4" customWidth="1"/>
    <col min="7" max="7" width="2.7109375" style="4" customWidth="1"/>
    <col min="8" max="8" width="11.140625" style="4" customWidth="1"/>
    <col min="9" max="9" width="7.57421875" style="4" customWidth="1"/>
    <col min="10" max="10" width="2.28125" style="4" customWidth="1"/>
    <col min="11" max="11" width="6.00390625" style="4" customWidth="1"/>
    <col min="12" max="30" width="3.28125" style="4" customWidth="1"/>
    <col min="31" max="31" width="1.57421875" style="4" customWidth="1"/>
    <col min="32" max="32" width="9.140625" style="4" customWidth="1"/>
    <col min="33" max="33" width="10.7109375" style="4" customWidth="1"/>
    <col min="34" max="35" width="11.57421875" style="4" customWidth="1"/>
    <col min="36" max="36" width="10.00390625" style="4" customWidth="1"/>
    <col min="37" max="38" width="10.8515625" style="4" customWidth="1"/>
    <col min="39" max="40" width="9.8515625" style="4" customWidth="1"/>
    <col min="41" max="41" width="12.140625" style="4" customWidth="1"/>
    <col min="42" max="42" width="10.7109375" style="4" customWidth="1"/>
    <col min="43" max="16384" width="9.140625" style="4" customWidth="1"/>
  </cols>
  <sheetData>
    <row r="1" spans="1:62" ht="20.2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59" t="s">
        <v>6</v>
      </c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 t="str">
        <f>MF1!AP1</f>
        <v>REV.000</v>
      </c>
      <c r="AR1" s="5" t="s">
        <v>7</v>
      </c>
      <c r="AS1" s="5" t="s">
        <v>8</v>
      </c>
      <c r="AT1" s="5" t="s">
        <v>9</v>
      </c>
      <c r="AU1" s="5" t="s">
        <v>10</v>
      </c>
      <c r="AV1" s="5" t="s">
        <v>11</v>
      </c>
      <c r="AW1" s="5" t="s">
        <v>12</v>
      </c>
      <c r="AX1" s="5" t="s">
        <v>13</v>
      </c>
      <c r="AY1" s="6" t="s">
        <v>14</v>
      </c>
      <c r="AZ1" s="6" t="s">
        <v>15</v>
      </c>
      <c r="BA1" s="6" t="s">
        <v>16</v>
      </c>
      <c r="BB1" s="6" t="s">
        <v>17</v>
      </c>
      <c r="BC1" s="6" t="s">
        <v>18</v>
      </c>
      <c r="BD1" s="6" t="s">
        <v>19</v>
      </c>
      <c r="BE1" s="6" t="s">
        <v>20</v>
      </c>
      <c r="BF1" s="6" t="s">
        <v>21</v>
      </c>
      <c r="BG1" s="7" t="s">
        <v>22</v>
      </c>
      <c r="BH1" s="4">
        <v>10</v>
      </c>
      <c r="BI1" s="4">
        <v>12</v>
      </c>
      <c r="BJ1" s="4" t="s">
        <v>133</v>
      </c>
    </row>
    <row r="2" spans="1:59" ht="20.25" customHeight="1">
      <c r="A2" s="8" t="s">
        <v>0</v>
      </c>
      <c r="C2" s="4" t="s">
        <v>3</v>
      </c>
      <c r="D2" s="198"/>
      <c r="E2" s="9"/>
      <c r="F2" s="10"/>
      <c r="G2" s="10"/>
      <c r="H2" s="1"/>
      <c r="I2" s="1"/>
      <c r="J2" s="1"/>
      <c r="K2" s="8"/>
      <c r="L2" s="359" t="str">
        <f>MF1!L2:AD2</f>
        <v>MAIN CONTROL BUILDING</v>
      </c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R2" s="5">
        <v>10</v>
      </c>
      <c r="AS2" s="5">
        <v>12</v>
      </c>
      <c r="AT2" s="5">
        <v>16</v>
      </c>
      <c r="AU2" s="5">
        <v>20</v>
      </c>
      <c r="AV2" s="5">
        <v>25</v>
      </c>
      <c r="AW2" s="5">
        <v>28</v>
      </c>
      <c r="AX2" s="5">
        <v>32</v>
      </c>
      <c r="AY2" s="6">
        <v>25</v>
      </c>
      <c r="AZ2" s="6">
        <v>20</v>
      </c>
      <c r="BA2" s="6">
        <v>19</v>
      </c>
      <c r="BB2" s="6">
        <v>15</v>
      </c>
      <c r="BC2" s="6">
        <v>12</v>
      </c>
      <c r="BD2" s="6">
        <v>10</v>
      </c>
      <c r="BE2" s="6">
        <v>9</v>
      </c>
      <c r="BF2" s="6">
        <v>6</v>
      </c>
      <c r="BG2" s="11"/>
    </row>
    <row r="3" spans="1:59" ht="22.5" thickBot="1">
      <c r="A3" s="8" t="s">
        <v>1</v>
      </c>
      <c r="C3" s="4" t="s">
        <v>3</v>
      </c>
      <c r="D3" s="12"/>
      <c r="E3" s="12"/>
      <c r="F3" s="12"/>
      <c r="G3" s="12"/>
      <c r="H3" s="13"/>
      <c r="I3" s="13"/>
      <c r="J3" s="13"/>
      <c r="K3" s="13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N3" s="14" t="s">
        <v>5</v>
      </c>
      <c r="AO3" s="352" t="s">
        <v>259</v>
      </c>
      <c r="AP3" s="352"/>
      <c r="AR3" s="5">
        <v>0.617</v>
      </c>
      <c r="AS3" s="5">
        <v>0.888</v>
      </c>
      <c r="AT3" s="5">
        <v>1.58</v>
      </c>
      <c r="AU3" s="5">
        <v>2.47</v>
      </c>
      <c r="AV3" s="5">
        <v>3.85</v>
      </c>
      <c r="AW3" s="5">
        <v>4.83</v>
      </c>
      <c r="AX3" s="5">
        <v>6.31</v>
      </c>
      <c r="AY3" s="6">
        <v>3.85</v>
      </c>
      <c r="AZ3" s="6">
        <v>2.47</v>
      </c>
      <c r="BA3" s="6">
        <v>2.23</v>
      </c>
      <c r="BB3" s="6">
        <v>1.39</v>
      </c>
      <c r="BC3" s="6">
        <v>0.888</v>
      </c>
      <c r="BD3" s="6">
        <v>0.617</v>
      </c>
      <c r="BE3" s="6">
        <v>0.499</v>
      </c>
      <c r="BF3" s="6">
        <v>0.222</v>
      </c>
      <c r="BG3" s="15"/>
    </row>
    <row r="4" spans="1:42" ht="21.75">
      <c r="A4" s="8" t="s">
        <v>2</v>
      </c>
      <c r="C4" s="4" t="s">
        <v>3</v>
      </c>
      <c r="D4" s="16"/>
      <c r="E4" s="16"/>
      <c r="F4" s="13"/>
      <c r="G4" s="13"/>
      <c r="H4" s="13"/>
      <c r="I4" s="13"/>
      <c r="J4" s="13"/>
      <c r="K4" s="13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N4" s="14" t="s">
        <v>4</v>
      </c>
      <c r="AO4" s="353">
        <f ca="1">TODAY()</f>
        <v>41830</v>
      </c>
      <c r="AP4" s="354"/>
    </row>
    <row r="5" spans="1:42" ht="21">
      <c r="A5" s="8" t="s">
        <v>24</v>
      </c>
      <c r="C5" s="4" t="s">
        <v>3</v>
      </c>
      <c r="D5" s="68"/>
      <c r="E5" s="18"/>
      <c r="F5" s="12"/>
      <c r="G5" s="12"/>
      <c r="H5" s="12"/>
      <c r="I5" s="12"/>
      <c r="J5" s="12"/>
      <c r="K5" s="12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N5" s="14" t="s">
        <v>25</v>
      </c>
      <c r="AO5" s="354"/>
      <c r="AP5" s="354"/>
    </row>
    <row r="6" spans="1:29" ht="21">
      <c r="A6" s="8" t="s">
        <v>26</v>
      </c>
      <c r="C6" s="4" t="s">
        <v>3</v>
      </c>
      <c r="D6" s="99"/>
      <c r="E6" s="19"/>
      <c r="F6" s="13"/>
      <c r="G6" s="13"/>
      <c r="H6" s="13"/>
      <c r="I6" s="13"/>
      <c r="J6" s="13"/>
      <c r="K6" s="13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13.5" customHeight="1">
      <c r="A7" s="8"/>
      <c r="E7" s="20"/>
      <c r="F7" s="21"/>
      <c r="G7" s="21"/>
      <c r="H7" s="21"/>
      <c r="I7" s="21"/>
      <c r="J7" s="21"/>
      <c r="K7" s="21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</row>
    <row r="8" ht="10.5" customHeight="1"/>
    <row r="9" spans="1:46" s="23" customFormat="1" ht="17.25" customHeight="1">
      <c r="A9" s="357" t="s">
        <v>27</v>
      </c>
      <c r="B9" s="373" t="s">
        <v>28</v>
      </c>
      <c r="C9" s="403"/>
      <c r="D9" s="403"/>
      <c r="E9" s="403"/>
      <c r="F9" s="355" t="s">
        <v>29</v>
      </c>
      <c r="G9" s="373" t="s">
        <v>129</v>
      </c>
      <c r="H9" s="374"/>
      <c r="I9" s="363" t="s">
        <v>132</v>
      </c>
      <c r="J9" s="379"/>
      <c r="K9" s="380"/>
      <c r="L9" s="373" t="s">
        <v>30</v>
      </c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  <c r="AA9" s="403"/>
      <c r="AB9" s="403"/>
      <c r="AC9" s="403"/>
      <c r="AD9" s="374"/>
      <c r="AE9" s="365" t="s">
        <v>31</v>
      </c>
      <c r="AF9" s="366"/>
      <c r="AG9" s="366"/>
      <c r="AH9" s="366"/>
      <c r="AI9" s="366"/>
      <c r="AJ9" s="366"/>
      <c r="AK9" s="367"/>
      <c r="AL9" s="365" t="s">
        <v>32</v>
      </c>
      <c r="AM9" s="366"/>
      <c r="AN9" s="367"/>
      <c r="AO9" s="355" t="s">
        <v>134</v>
      </c>
      <c r="AP9" s="355" t="s">
        <v>33</v>
      </c>
      <c r="AR9" s="24"/>
      <c r="AS9" s="24"/>
      <c r="AT9" s="24"/>
    </row>
    <row r="10" spans="1:46" s="23" customFormat="1" ht="17.25" customHeight="1">
      <c r="A10" s="358"/>
      <c r="B10" s="375"/>
      <c r="C10" s="404"/>
      <c r="D10" s="404"/>
      <c r="E10" s="404"/>
      <c r="F10" s="356"/>
      <c r="G10" s="375"/>
      <c r="H10" s="376"/>
      <c r="I10" s="364"/>
      <c r="J10" s="381"/>
      <c r="K10" s="382"/>
      <c r="L10" s="375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376"/>
      <c r="AE10" s="363" t="s">
        <v>133</v>
      </c>
      <c r="AF10" s="380"/>
      <c r="AG10" s="386" t="s">
        <v>34</v>
      </c>
      <c r="AH10" s="387"/>
      <c r="AI10" s="387"/>
      <c r="AJ10" s="387"/>
      <c r="AK10" s="355" t="s">
        <v>35</v>
      </c>
      <c r="AL10" s="363" t="s">
        <v>129</v>
      </c>
      <c r="AM10" s="357" t="s">
        <v>133</v>
      </c>
      <c r="AN10" s="355" t="s">
        <v>36</v>
      </c>
      <c r="AO10" s="356"/>
      <c r="AP10" s="356"/>
      <c r="AR10" s="24"/>
      <c r="AS10" s="24"/>
      <c r="AT10" s="24"/>
    </row>
    <row r="11" spans="1:46" s="23" customFormat="1" ht="15" customHeight="1">
      <c r="A11" s="358"/>
      <c r="B11" s="375"/>
      <c r="C11" s="404"/>
      <c r="D11" s="404"/>
      <c r="E11" s="404"/>
      <c r="F11" s="356"/>
      <c r="G11" s="375"/>
      <c r="H11" s="376"/>
      <c r="I11" s="364"/>
      <c r="J11" s="381"/>
      <c r="K11" s="382"/>
      <c r="L11" s="375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  <c r="AD11" s="376"/>
      <c r="AE11" s="364"/>
      <c r="AF11" s="382"/>
      <c r="AG11" s="22" t="s">
        <v>37</v>
      </c>
      <c r="AH11" s="26" t="s">
        <v>38</v>
      </c>
      <c r="AI11" s="75" t="s">
        <v>92</v>
      </c>
      <c r="AJ11" s="75" t="s">
        <v>39</v>
      </c>
      <c r="AK11" s="356"/>
      <c r="AL11" s="364"/>
      <c r="AM11" s="358"/>
      <c r="AN11" s="356"/>
      <c r="AO11" s="356"/>
      <c r="AP11" s="356"/>
      <c r="AR11" s="24"/>
      <c r="AS11" s="24"/>
      <c r="AT11" s="24"/>
    </row>
    <row r="12" spans="1:57" s="23" customFormat="1" ht="15" customHeight="1">
      <c r="A12" s="407"/>
      <c r="B12" s="377"/>
      <c r="C12" s="405"/>
      <c r="D12" s="405"/>
      <c r="E12" s="405"/>
      <c r="F12" s="372"/>
      <c r="G12" s="377"/>
      <c r="H12" s="378"/>
      <c r="I12" s="383"/>
      <c r="J12" s="384"/>
      <c r="K12" s="385"/>
      <c r="L12" s="377"/>
      <c r="M12" s="405"/>
      <c r="N12" s="405"/>
      <c r="O12" s="405"/>
      <c r="P12" s="405"/>
      <c r="Q12" s="405"/>
      <c r="R12" s="405"/>
      <c r="S12" s="405"/>
      <c r="T12" s="405"/>
      <c r="U12" s="405"/>
      <c r="V12" s="405"/>
      <c r="W12" s="405"/>
      <c r="X12" s="405"/>
      <c r="Y12" s="405"/>
      <c r="Z12" s="405"/>
      <c r="AA12" s="405"/>
      <c r="AB12" s="405"/>
      <c r="AC12" s="405"/>
      <c r="AD12" s="378"/>
      <c r="AE12" s="388" t="s">
        <v>40</v>
      </c>
      <c r="AF12" s="389"/>
      <c r="AG12" s="27" t="s">
        <v>41</v>
      </c>
      <c r="AH12" s="27" t="s">
        <v>41</v>
      </c>
      <c r="AI12" s="27" t="s">
        <v>41</v>
      </c>
      <c r="AJ12" s="74" t="s">
        <v>41</v>
      </c>
      <c r="AK12" s="28" t="s">
        <v>42</v>
      </c>
      <c r="AL12" s="74" t="s">
        <v>43</v>
      </c>
      <c r="AM12" s="27" t="s">
        <v>40</v>
      </c>
      <c r="AN12" s="27" t="s">
        <v>42</v>
      </c>
      <c r="AO12" s="27" t="s">
        <v>40</v>
      </c>
      <c r="AP12" s="27" t="s">
        <v>44</v>
      </c>
      <c r="AR12" s="29" t="s">
        <v>45</v>
      </c>
      <c r="AS12" s="29" t="s">
        <v>23</v>
      </c>
      <c r="AT12" s="29" t="s">
        <v>46</v>
      </c>
      <c r="AX12" s="29"/>
      <c r="AY12" s="29"/>
      <c r="AZ12" s="30"/>
      <c r="BD12" s="29"/>
      <c r="BE12" s="29"/>
    </row>
    <row r="13" spans="1:57" s="30" customFormat="1" ht="12" customHeight="1">
      <c r="A13" s="390">
        <v>1</v>
      </c>
      <c r="B13" s="443" t="s">
        <v>141</v>
      </c>
      <c r="C13" s="445" t="s">
        <v>50</v>
      </c>
      <c r="D13" s="447" t="s">
        <v>161</v>
      </c>
      <c r="E13" s="448"/>
      <c r="F13" s="393">
        <v>1</v>
      </c>
      <c r="G13" s="396" t="str">
        <f>$B$13</f>
        <v>MF1</v>
      </c>
      <c r="H13" s="397"/>
      <c r="I13" s="400" t="s">
        <v>10</v>
      </c>
      <c r="J13" s="419" t="s">
        <v>47</v>
      </c>
      <c r="K13" s="422">
        <v>10</v>
      </c>
      <c r="L13" s="31"/>
      <c r="M13" s="32"/>
      <c r="N13" s="32"/>
      <c r="O13" s="32"/>
      <c r="P13" s="32"/>
      <c r="Q13" s="38"/>
      <c r="R13" s="38"/>
      <c r="S13" s="254"/>
      <c r="T13" s="38"/>
      <c r="U13" s="38"/>
      <c r="V13" s="254"/>
      <c r="W13" s="254"/>
      <c r="X13" s="254"/>
      <c r="Y13" s="254"/>
      <c r="Z13" s="254"/>
      <c r="AA13" s="254"/>
      <c r="AB13" s="254"/>
      <c r="AC13" s="32"/>
      <c r="AD13" s="268"/>
      <c r="AE13" s="524">
        <f>SUM(L13:AD17)</f>
        <v>10</v>
      </c>
      <c r="AF13" s="525"/>
      <c r="AG13" s="429">
        <v>65</v>
      </c>
      <c r="AH13" s="432">
        <f>AG13*F13</f>
        <v>65</v>
      </c>
      <c r="AI13" s="440"/>
      <c r="AJ13" s="435">
        <f>IF(AE13=0,0,ROUNDDOWN(K13/AE13,0))</f>
        <v>1</v>
      </c>
      <c r="AK13" s="406">
        <f>IF(AJ13=0,0,ROUNDUP((AH13-AI16)/AJ13,0))</f>
        <v>65</v>
      </c>
      <c r="AL13" s="82"/>
      <c r="AM13" s="202"/>
      <c r="AN13" s="71"/>
      <c r="AO13" s="415">
        <f>AE13*AH13</f>
        <v>650</v>
      </c>
      <c r="AP13" s="418">
        <f>IF(AO13=0,0,AO13*HLOOKUP(I13,$AR$1:$BG$3,3))</f>
        <v>1605.5000000000002</v>
      </c>
      <c r="AQ13" s="33">
        <v>1</v>
      </c>
      <c r="AR13" s="29" t="str">
        <f>I13</f>
        <v>DB 20</v>
      </c>
      <c r="AS13" s="29">
        <f>K13</f>
        <v>10</v>
      </c>
      <c r="AT13" s="29">
        <f>AK13</f>
        <v>65</v>
      </c>
      <c r="AX13" s="29"/>
      <c r="AY13" s="29"/>
      <c r="BD13" s="29"/>
      <c r="BE13" s="29"/>
    </row>
    <row r="14" spans="1:57" s="30" customFormat="1" ht="12" customHeight="1">
      <c r="A14" s="391"/>
      <c r="B14" s="444"/>
      <c r="C14" s="446"/>
      <c r="D14" s="449"/>
      <c r="E14" s="450"/>
      <c r="F14" s="394"/>
      <c r="G14" s="398"/>
      <c r="H14" s="399"/>
      <c r="I14" s="401"/>
      <c r="J14" s="420"/>
      <c r="K14" s="423"/>
      <c r="L14" s="34"/>
      <c r="M14" s="35"/>
      <c r="N14" s="35"/>
      <c r="O14" s="267"/>
      <c r="P14" s="451">
        <v>0.6</v>
      </c>
      <c r="Q14" s="253"/>
      <c r="R14" s="253"/>
      <c r="S14" s="281"/>
      <c r="T14" s="281"/>
      <c r="U14" s="253"/>
      <c r="V14" s="253"/>
      <c r="W14" s="253"/>
      <c r="X14" s="253"/>
      <c r="Y14" s="267"/>
      <c r="Z14" s="267"/>
      <c r="AA14" s="36"/>
      <c r="AB14" s="36"/>
      <c r="AC14" s="35"/>
      <c r="AD14" s="37"/>
      <c r="AE14" s="506"/>
      <c r="AF14" s="507"/>
      <c r="AG14" s="430"/>
      <c r="AH14" s="433"/>
      <c r="AI14" s="433"/>
      <c r="AJ14" s="361"/>
      <c r="AK14" s="406"/>
      <c r="AL14" s="76"/>
      <c r="AM14" s="103"/>
      <c r="AN14" s="190"/>
      <c r="AO14" s="416"/>
      <c r="AP14" s="391"/>
      <c r="AQ14" s="33">
        <v>2</v>
      </c>
      <c r="AR14" s="29" t="str">
        <f>I18</f>
        <v>DB 20</v>
      </c>
      <c r="AS14" s="29">
        <f>K18</f>
        <v>10</v>
      </c>
      <c r="AT14" s="29">
        <f>AK18</f>
        <v>65</v>
      </c>
      <c r="BD14" s="29"/>
      <c r="BE14" s="29"/>
    </row>
    <row r="15" spans="1:57" s="30" customFormat="1" ht="12" customHeight="1">
      <c r="A15" s="391"/>
      <c r="B15" s="408" t="s">
        <v>162</v>
      </c>
      <c r="C15" s="409"/>
      <c r="D15" s="409"/>
      <c r="E15" s="410"/>
      <c r="F15" s="394"/>
      <c r="G15" s="398" t="s">
        <v>163</v>
      </c>
      <c r="H15" s="399"/>
      <c r="I15" s="401"/>
      <c r="J15" s="420"/>
      <c r="K15" s="423"/>
      <c r="L15" s="34"/>
      <c r="M15" s="35"/>
      <c r="N15" s="35"/>
      <c r="O15" s="267"/>
      <c r="P15" s="451"/>
      <c r="Q15" s="208"/>
      <c r="R15" s="281"/>
      <c r="S15" s="281"/>
      <c r="T15" s="281"/>
      <c r="U15" s="47"/>
      <c r="V15" s="47"/>
      <c r="W15" s="47"/>
      <c r="X15" s="47"/>
      <c r="Y15" s="267"/>
      <c r="Z15" s="267"/>
      <c r="AA15" s="36"/>
      <c r="AB15" s="36"/>
      <c r="AC15" s="35"/>
      <c r="AD15" s="37"/>
      <c r="AE15" s="506"/>
      <c r="AF15" s="507"/>
      <c r="AG15" s="430"/>
      <c r="AH15" s="433"/>
      <c r="AI15" s="433"/>
      <c r="AJ15" s="361"/>
      <c r="AK15" s="406"/>
      <c r="AL15" s="76"/>
      <c r="AM15" s="80"/>
      <c r="AN15" s="69"/>
      <c r="AO15" s="416"/>
      <c r="AP15" s="391"/>
      <c r="AQ15" s="33">
        <v>3</v>
      </c>
      <c r="AR15" s="29" t="str">
        <f>I23</f>
        <v>DB 20</v>
      </c>
      <c r="AS15" s="29">
        <f>K23</f>
        <v>10</v>
      </c>
      <c r="AT15" s="29">
        <f>AK23</f>
        <v>128</v>
      </c>
      <c r="BD15" s="29"/>
      <c r="BE15" s="29"/>
    </row>
    <row r="16" spans="1:46" s="30" customFormat="1" ht="12" customHeight="1">
      <c r="A16" s="391"/>
      <c r="B16" s="411"/>
      <c r="C16" s="409"/>
      <c r="D16" s="409"/>
      <c r="E16" s="410"/>
      <c r="F16" s="394"/>
      <c r="G16" s="398"/>
      <c r="H16" s="399"/>
      <c r="I16" s="401"/>
      <c r="J16" s="420"/>
      <c r="K16" s="423"/>
      <c r="L16" s="34"/>
      <c r="M16" s="35"/>
      <c r="N16" s="35"/>
      <c r="O16" s="267"/>
      <c r="P16" s="451"/>
      <c r="Q16" s="436">
        <v>9.4</v>
      </c>
      <c r="R16" s="437"/>
      <c r="S16" s="437"/>
      <c r="T16" s="437"/>
      <c r="U16" s="437"/>
      <c r="V16" s="437"/>
      <c r="W16" s="437"/>
      <c r="X16" s="207"/>
      <c r="Y16" s="267"/>
      <c r="Z16" s="267"/>
      <c r="AA16" s="36"/>
      <c r="AB16" s="36"/>
      <c r="AC16" s="35"/>
      <c r="AD16" s="37"/>
      <c r="AE16" s="506"/>
      <c r="AF16" s="507"/>
      <c r="AG16" s="430"/>
      <c r="AH16" s="433"/>
      <c r="AI16" s="441"/>
      <c r="AJ16" s="361"/>
      <c r="AK16" s="406"/>
      <c r="AL16" s="76"/>
      <c r="AM16" s="80"/>
      <c r="AN16" s="69"/>
      <c r="AO16" s="416"/>
      <c r="AP16" s="391"/>
      <c r="AQ16" s="33">
        <v>4</v>
      </c>
      <c r="AR16" s="29" t="str">
        <f>I28</f>
        <v>DB 20</v>
      </c>
      <c r="AS16" s="29">
        <f>K28</f>
        <v>12</v>
      </c>
      <c r="AT16" s="29">
        <f>AK28</f>
        <v>128</v>
      </c>
    </row>
    <row r="17" spans="1:46" s="43" customFormat="1" ht="12" customHeight="1">
      <c r="A17" s="392"/>
      <c r="B17" s="412"/>
      <c r="C17" s="413"/>
      <c r="D17" s="413"/>
      <c r="E17" s="414"/>
      <c r="F17" s="395"/>
      <c r="G17" s="438"/>
      <c r="H17" s="439"/>
      <c r="I17" s="402"/>
      <c r="J17" s="421"/>
      <c r="K17" s="424"/>
      <c r="L17" s="40"/>
      <c r="M17" s="41"/>
      <c r="N17" s="41"/>
      <c r="O17" s="41"/>
      <c r="P17" s="41"/>
      <c r="Q17" s="282"/>
      <c r="R17" s="282"/>
      <c r="S17" s="282"/>
      <c r="T17" s="282"/>
      <c r="U17" s="41"/>
      <c r="V17" s="41"/>
      <c r="W17" s="41"/>
      <c r="X17" s="41"/>
      <c r="Y17" s="41"/>
      <c r="Z17" s="41"/>
      <c r="AA17" s="41"/>
      <c r="AB17" s="41"/>
      <c r="AC17" s="41"/>
      <c r="AD17" s="42"/>
      <c r="AE17" s="508"/>
      <c r="AF17" s="509"/>
      <c r="AG17" s="431"/>
      <c r="AH17" s="434"/>
      <c r="AI17" s="442"/>
      <c r="AJ17" s="362"/>
      <c r="AK17" s="406"/>
      <c r="AL17" s="81"/>
      <c r="AM17" s="101"/>
      <c r="AN17" s="69"/>
      <c r="AO17" s="417"/>
      <c r="AP17" s="392"/>
      <c r="AQ17" s="33">
        <v>5</v>
      </c>
      <c r="AR17" s="29" t="str">
        <f>I33</f>
        <v>DB 20</v>
      </c>
      <c r="AS17" s="29">
        <f>K33</f>
        <v>12</v>
      </c>
      <c r="AT17" s="29">
        <f>AK33</f>
        <v>128</v>
      </c>
    </row>
    <row r="18" spans="1:46" s="30" customFormat="1" ht="12" customHeight="1">
      <c r="A18" s="391">
        <v>2</v>
      </c>
      <c r="B18" s="408"/>
      <c r="C18" s="409"/>
      <c r="D18" s="409"/>
      <c r="E18" s="410"/>
      <c r="F18" s="394">
        <v>1</v>
      </c>
      <c r="G18" s="452" t="str">
        <f>$B$13</f>
        <v>MF1</v>
      </c>
      <c r="H18" s="453"/>
      <c r="I18" s="401" t="s">
        <v>10</v>
      </c>
      <c r="J18" s="420" t="s">
        <v>47</v>
      </c>
      <c r="K18" s="423">
        <v>10</v>
      </c>
      <c r="L18" s="34"/>
      <c r="M18" s="35"/>
      <c r="N18" s="35"/>
      <c r="O18" s="35"/>
      <c r="P18" s="35"/>
      <c r="Q18" s="35"/>
      <c r="R18" s="36"/>
      <c r="S18" s="36"/>
      <c r="T18" s="36"/>
      <c r="U18" s="36"/>
      <c r="V18" s="303"/>
      <c r="W18" s="304"/>
      <c r="X18" s="526">
        <v>0.6</v>
      </c>
      <c r="Y18" s="36"/>
      <c r="Z18" s="36"/>
      <c r="AA18" s="36"/>
      <c r="AB18" s="36"/>
      <c r="AC18" s="35"/>
      <c r="AD18" s="37"/>
      <c r="AE18" s="506">
        <f>SUM(L18:AD22)</f>
        <v>9.165</v>
      </c>
      <c r="AF18" s="507"/>
      <c r="AG18" s="430">
        <v>65</v>
      </c>
      <c r="AH18" s="440">
        <f>AG18*F18</f>
        <v>65</v>
      </c>
      <c r="AI18" s="440"/>
      <c r="AJ18" s="360">
        <f>IF(AE18=0,0,ROUNDDOWN(K18/AE18,0))</f>
        <v>1</v>
      </c>
      <c r="AK18" s="406">
        <f>IF(AJ18=0,0,ROUNDUP((AH18-AI21)/AJ18,0))</f>
        <v>65</v>
      </c>
      <c r="AL18" s="82" t="s">
        <v>173</v>
      </c>
      <c r="AM18" s="202">
        <f>IF(ISERR(K18-(AJ18*AE18)),0,(K18-(AJ18*AE18)))</f>
        <v>0.8350000000000009</v>
      </c>
      <c r="AN18" s="71">
        <f>AK18</f>
        <v>65</v>
      </c>
      <c r="AO18" s="416">
        <f>AE18*AH18</f>
        <v>595.7249999999999</v>
      </c>
      <c r="AP18" s="418">
        <f>IF(AO18=0,0,AO18*HLOOKUP(I18,$AR$1:$BG$3,3))</f>
        <v>1471.44075</v>
      </c>
      <c r="AQ18" s="33">
        <v>6</v>
      </c>
      <c r="AR18" s="29" t="str">
        <f>I38</f>
        <v>DB 20</v>
      </c>
      <c r="AS18" s="29">
        <f>K38</f>
        <v>12</v>
      </c>
      <c r="AT18" s="29">
        <f>AK38</f>
        <v>128</v>
      </c>
    </row>
    <row r="19" spans="1:46" s="30" customFormat="1" ht="12" customHeight="1">
      <c r="A19" s="391"/>
      <c r="B19" s="411"/>
      <c r="C19" s="409"/>
      <c r="D19" s="409"/>
      <c r="E19" s="410"/>
      <c r="F19" s="394"/>
      <c r="G19" s="398"/>
      <c r="H19" s="399"/>
      <c r="I19" s="401"/>
      <c r="J19" s="420"/>
      <c r="K19" s="423"/>
      <c r="L19" s="34"/>
      <c r="M19" s="35"/>
      <c r="N19" s="35"/>
      <c r="O19" s="267"/>
      <c r="P19" s="455">
        <v>1.515</v>
      </c>
      <c r="Q19" s="455"/>
      <c r="R19" s="253"/>
      <c r="S19" s="253"/>
      <c r="T19" s="253"/>
      <c r="U19" s="253"/>
      <c r="V19" s="253"/>
      <c r="W19" s="266"/>
      <c r="X19" s="527"/>
      <c r="Y19" s="267"/>
      <c r="Z19" s="267"/>
      <c r="AA19" s="36"/>
      <c r="AB19" s="36"/>
      <c r="AC19" s="35"/>
      <c r="AD19" s="37"/>
      <c r="AE19" s="506"/>
      <c r="AF19" s="507"/>
      <c r="AG19" s="430"/>
      <c r="AH19" s="433"/>
      <c r="AI19" s="433"/>
      <c r="AJ19" s="361"/>
      <c r="AK19" s="406"/>
      <c r="AL19" s="76"/>
      <c r="AM19" s="103"/>
      <c r="AN19" s="190"/>
      <c r="AO19" s="416"/>
      <c r="AP19" s="391"/>
      <c r="AQ19" s="33">
        <v>7</v>
      </c>
      <c r="AR19" s="29" t="str">
        <f>I43</f>
        <v>DB 20</v>
      </c>
      <c r="AS19" s="29">
        <f>K43</f>
        <v>12</v>
      </c>
      <c r="AT19" s="29">
        <f>AK43</f>
        <v>128</v>
      </c>
    </row>
    <row r="20" spans="1:46" s="30" customFormat="1" ht="12" customHeight="1">
      <c r="A20" s="391"/>
      <c r="B20" s="408"/>
      <c r="C20" s="409"/>
      <c r="D20" s="409"/>
      <c r="E20" s="410"/>
      <c r="F20" s="394"/>
      <c r="G20" s="398" t="s">
        <v>164</v>
      </c>
      <c r="H20" s="399"/>
      <c r="I20" s="401"/>
      <c r="J20" s="420"/>
      <c r="K20" s="423"/>
      <c r="L20" s="34"/>
      <c r="M20" s="35"/>
      <c r="N20" s="35"/>
      <c r="O20" s="267"/>
      <c r="P20" s="284"/>
      <c r="Q20" s="284"/>
      <c r="R20" s="257"/>
      <c r="S20" s="522">
        <v>7.05</v>
      </c>
      <c r="T20" s="522"/>
      <c r="U20" s="522"/>
      <c r="V20" s="522"/>
      <c r="W20" s="523"/>
      <c r="X20" s="527"/>
      <c r="Y20" s="267"/>
      <c r="Z20" s="267"/>
      <c r="AA20" s="36"/>
      <c r="AB20" s="36"/>
      <c r="AC20" s="35"/>
      <c r="AD20" s="37"/>
      <c r="AE20" s="506"/>
      <c r="AF20" s="507"/>
      <c r="AG20" s="430"/>
      <c r="AH20" s="433"/>
      <c r="AI20" s="433"/>
      <c r="AJ20" s="361"/>
      <c r="AK20" s="406"/>
      <c r="AL20" s="76"/>
      <c r="AM20" s="103"/>
      <c r="AN20" s="69"/>
      <c r="AO20" s="416"/>
      <c r="AP20" s="391"/>
      <c r="AQ20" s="33">
        <v>8</v>
      </c>
      <c r="AR20" s="29" t="str">
        <f>I48</f>
        <v>DB 20</v>
      </c>
      <c r="AS20" s="29">
        <f>K48</f>
        <v>12</v>
      </c>
      <c r="AT20" s="29">
        <f>AK48</f>
        <v>64</v>
      </c>
    </row>
    <row r="21" spans="1:46" s="30" customFormat="1" ht="12" customHeight="1">
      <c r="A21" s="391"/>
      <c r="B21" s="411"/>
      <c r="C21" s="409"/>
      <c r="D21" s="409"/>
      <c r="E21" s="410"/>
      <c r="F21" s="394"/>
      <c r="G21" s="398"/>
      <c r="H21" s="399"/>
      <c r="I21" s="401"/>
      <c r="J21" s="420"/>
      <c r="K21" s="423"/>
      <c r="L21" s="34"/>
      <c r="M21" s="35"/>
      <c r="N21" s="35"/>
      <c r="O21" s="267"/>
      <c r="P21" s="207"/>
      <c r="Q21" s="207"/>
      <c r="R21" s="207"/>
      <c r="S21" s="285"/>
      <c r="T21" s="285"/>
      <c r="U21" s="285"/>
      <c r="V21" s="285"/>
      <c r="W21" s="285"/>
      <c r="X21" s="207"/>
      <c r="Y21" s="267"/>
      <c r="Z21" s="267"/>
      <c r="AA21" s="36"/>
      <c r="AB21" s="36"/>
      <c r="AC21" s="35"/>
      <c r="AD21" s="37"/>
      <c r="AE21" s="506"/>
      <c r="AF21" s="507"/>
      <c r="AG21" s="430"/>
      <c r="AH21" s="433"/>
      <c r="AI21" s="441"/>
      <c r="AJ21" s="361"/>
      <c r="AK21" s="406"/>
      <c r="AL21" s="76"/>
      <c r="AM21" s="80"/>
      <c r="AN21" s="69"/>
      <c r="AO21" s="416"/>
      <c r="AP21" s="391"/>
      <c r="AR21" s="29"/>
      <c r="AS21" s="29"/>
      <c r="AT21" s="29"/>
    </row>
    <row r="22" spans="1:46" s="43" customFormat="1" ht="12" customHeight="1">
      <c r="A22" s="392"/>
      <c r="B22" s="412"/>
      <c r="C22" s="413"/>
      <c r="D22" s="413"/>
      <c r="E22" s="414"/>
      <c r="F22" s="395"/>
      <c r="G22" s="438"/>
      <c r="H22" s="439"/>
      <c r="I22" s="402"/>
      <c r="J22" s="421"/>
      <c r="K22" s="424"/>
      <c r="L22" s="40"/>
      <c r="M22" s="41"/>
      <c r="N22" s="41"/>
      <c r="O22" s="41"/>
      <c r="P22" s="41"/>
      <c r="Q22" s="41"/>
      <c r="R22" s="41"/>
      <c r="S22" s="41"/>
      <c r="T22" s="282"/>
      <c r="U22" s="282"/>
      <c r="V22" s="41"/>
      <c r="W22" s="41"/>
      <c r="X22" s="41"/>
      <c r="Y22" s="41"/>
      <c r="Z22" s="41"/>
      <c r="AA22" s="41"/>
      <c r="AB22" s="41"/>
      <c r="AC22" s="41"/>
      <c r="AD22" s="42"/>
      <c r="AE22" s="508"/>
      <c r="AF22" s="509"/>
      <c r="AG22" s="431"/>
      <c r="AH22" s="434"/>
      <c r="AI22" s="442"/>
      <c r="AJ22" s="362"/>
      <c r="AK22" s="406"/>
      <c r="AL22" s="81"/>
      <c r="AM22" s="101"/>
      <c r="AN22" s="72"/>
      <c r="AO22" s="417"/>
      <c r="AP22" s="392"/>
      <c r="AR22" s="29"/>
      <c r="AS22" s="29"/>
      <c r="AT22" s="29"/>
    </row>
    <row r="23" spans="1:46" s="30" customFormat="1" ht="12" customHeight="1">
      <c r="A23" s="391">
        <v>3</v>
      </c>
      <c r="B23" s="401" t="s">
        <v>165</v>
      </c>
      <c r="C23" s="420"/>
      <c r="D23" s="420"/>
      <c r="E23" s="454"/>
      <c r="F23" s="394">
        <v>1</v>
      </c>
      <c r="G23" s="452" t="str">
        <f>$B$13</f>
        <v>MF1</v>
      </c>
      <c r="H23" s="453"/>
      <c r="I23" s="401" t="s">
        <v>10</v>
      </c>
      <c r="J23" s="420" t="s">
        <v>47</v>
      </c>
      <c r="K23" s="423">
        <v>10</v>
      </c>
      <c r="L23" s="34"/>
      <c r="M23" s="35"/>
      <c r="N23" s="35"/>
      <c r="O23" s="35"/>
      <c r="P23" s="35"/>
      <c r="Q23" s="272"/>
      <c r="R23" s="272"/>
      <c r="S23" s="36"/>
      <c r="T23" s="50"/>
      <c r="U23" s="272"/>
      <c r="V23" s="272"/>
      <c r="W23" s="36"/>
      <c r="X23" s="36"/>
      <c r="Y23" s="36"/>
      <c r="Z23" s="36"/>
      <c r="AA23" s="36"/>
      <c r="AB23" s="36"/>
      <c r="AC23" s="35"/>
      <c r="AD23" s="37"/>
      <c r="AE23" s="506">
        <f>SUM(L23:AD27)</f>
        <v>10</v>
      </c>
      <c r="AF23" s="507"/>
      <c r="AG23" s="430">
        <v>128</v>
      </c>
      <c r="AH23" s="433">
        <f>AG23*F23</f>
        <v>128</v>
      </c>
      <c r="AI23" s="440"/>
      <c r="AJ23" s="360">
        <f>IF(AE23=0,0,ROUNDDOWN(K23/AE23,0))</f>
        <v>1</v>
      </c>
      <c r="AK23" s="406">
        <f>IF(AJ23=0,0,ROUNDUP((AH23-AI26)/AJ23,0))</f>
        <v>128</v>
      </c>
      <c r="AL23" s="82"/>
      <c r="AM23" s="100"/>
      <c r="AN23" s="71"/>
      <c r="AO23" s="416">
        <f>AE23*AH23</f>
        <v>1280</v>
      </c>
      <c r="AP23" s="418">
        <f>IF(AO23=0,0,AO23*HLOOKUP(I23,$AR$1:$BG$3,3))</f>
        <v>3161.6000000000004</v>
      </c>
      <c r="AR23" s="29"/>
      <c r="AS23" s="29"/>
      <c r="AT23" s="29"/>
    </row>
    <row r="24" spans="1:46" s="30" customFormat="1" ht="12" customHeight="1">
      <c r="A24" s="391"/>
      <c r="B24" s="401"/>
      <c r="C24" s="420"/>
      <c r="D24" s="420"/>
      <c r="E24" s="454"/>
      <c r="F24" s="394"/>
      <c r="G24" s="398"/>
      <c r="H24" s="399"/>
      <c r="I24" s="401"/>
      <c r="J24" s="420"/>
      <c r="K24" s="423"/>
      <c r="L24" s="34"/>
      <c r="M24" s="35"/>
      <c r="N24" s="35"/>
      <c r="O24" s="267"/>
      <c r="P24" s="521">
        <v>0.6</v>
      </c>
      <c r="Q24" s="286"/>
      <c r="R24" s="286"/>
      <c r="S24" s="286"/>
      <c r="T24" s="286"/>
      <c r="U24" s="286"/>
      <c r="V24" s="286"/>
      <c r="W24" s="286"/>
      <c r="X24" s="298"/>
      <c r="Y24" s="288"/>
      <c r="Z24" s="267"/>
      <c r="AA24" s="36"/>
      <c r="AB24" s="36"/>
      <c r="AC24" s="35"/>
      <c r="AD24" s="37"/>
      <c r="AE24" s="506"/>
      <c r="AF24" s="507"/>
      <c r="AG24" s="430"/>
      <c r="AH24" s="433"/>
      <c r="AI24" s="433"/>
      <c r="AJ24" s="361"/>
      <c r="AK24" s="406"/>
      <c r="AL24" s="76"/>
      <c r="AM24" s="103"/>
      <c r="AN24" s="190"/>
      <c r="AO24" s="416"/>
      <c r="AP24" s="391"/>
      <c r="AR24" s="29"/>
      <c r="AS24" s="29"/>
      <c r="AT24" s="29"/>
    </row>
    <row r="25" spans="1:46" s="30" customFormat="1" ht="12" customHeight="1">
      <c r="A25" s="391"/>
      <c r="B25" s="408" t="s">
        <v>166</v>
      </c>
      <c r="C25" s="409"/>
      <c r="D25" s="409"/>
      <c r="E25" s="410"/>
      <c r="F25" s="394"/>
      <c r="G25" s="398" t="s">
        <v>167</v>
      </c>
      <c r="H25" s="399"/>
      <c r="I25" s="401"/>
      <c r="J25" s="420"/>
      <c r="K25" s="423"/>
      <c r="L25" s="34"/>
      <c r="M25" s="35"/>
      <c r="N25" s="35"/>
      <c r="O25" s="267"/>
      <c r="P25" s="521"/>
      <c r="Q25" s="305"/>
      <c r="R25" s="47"/>
      <c r="S25" s="289"/>
      <c r="T25" s="47"/>
      <c r="U25" s="47"/>
      <c r="V25" s="47"/>
      <c r="W25" s="47"/>
      <c r="X25" s="298"/>
      <c r="Y25" s="288"/>
      <c r="Z25" s="267"/>
      <c r="AA25" s="36"/>
      <c r="AB25" s="36"/>
      <c r="AC25" s="35"/>
      <c r="AD25" s="37"/>
      <c r="AE25" s="506"/>
      <c r="AF25" s="507"/>
      <c r="AG25" s="430"/>
      <c r="AH25" s="433"/>
      <c r="AI25" s="433"/>
      <c r="AJ25" s="361"/>
      <c r="AK25" s="406"/>
      <c r="AL25" s="76"/>
      <c r="AM25" s="80"/>
      <c r="AN25" s="69"/>
      <c r="AO25" s="416"/>
      <c r="AP25" s="391"/>
      <c r="AR25" s="29"/>
      <c r="AS25" s="29"/>
      <c r="AT25" s="29"/>
    </row>
    <row r="26" spans="1:46" s="30" customFormat="1" ht="12" customHeight="1">
      <c r="A26" s="391"/>
      <c r="B26" s="411"/>
      <c r="C26" s="409"/>
      <c r="D26" s="409"/>
      <c r="E26" s="410"/>
      <c r="F26" s="394"/>
      <c r="G26" s="398"/>
      <c r="H26" s="399"/>
      <c r="I26" s="401"/>
      <c r="J26" s="420"/>
      <c r="K26" s="423"/>
      <c r="L26" s="34"/>
      <c r="M26" s="35"/>
      <c r="N26" s="35"/>
      <c r="O26" s="267"/>
      <c r="P26" s="521"/>
      <c r="Q26" s="436">
        <v>9.4</v>
      </c>
      <c r="R26" s="437"/>
      <c r="S26" s="437"/>
      <c r="T26" s="437"/>
      <c r="U26" s="437"/>
      <c r="V26" s="437"/>
      <c r="W26" s="437"/>
      <c r="X26" s="298"/>
      <c r="Y26" s="288"/>
      <c r="Z26" s="267"/>
      <c r="AA26" s="36"/>
      <c r="AB26" s="36"/>
      <c r="AC26" s="35"/>
      <c r="AD26" s="37"/>
      <c r="AE26" s="506"/>
      <c r="AF26" s="507"/>
      <c r="AG26" s="430"/>
      <c r="AH26" s="433"/>
      <c r="AI26" s="441"/>
      <c r="AJ26" s="361"/>
      <c r="AK26" s="406"/>
      <c r="AL26" s="76"/>
      <c r="AM26" s="80"/>
      <c r="AN26" s="69"/>
      <c r="AO26" s="416"/>
      <c r="AP26" s="391"/>
      <c r="AR26" s="29"/>
      <c r="AS26" s="29"/>
      <c r="AT26" s="29"/>
    </row>
    <row r="27" spans="1:46" s="43" customFormat="1" ht="12" customHeight="1">
      <c r="A27" s="392"/>
      <c r="B27" s="412"/>
      <c r="C27" s="413"/>
      <c r="D27" s="413"/>
      <c r="E27" s="414"/>
      <c r="F27" s="395"/>
      <c r="G27" s="438"/>
      <c r="H27" s="439"/>
      <c r="I27" s="402"/>
      <c r="J27" s="421"/>
      <c r="K27" s="424"/>
      <c r="L27" s="40"/>
      <c r="M27" s="41"/>
      <c r="N27" s="41"/>
      <c r="O27" s="290"/>
      <c r="P27" s="41"/>
      <c r="Q27" s="41"/>
      <c r="R27" s="41"/>
      <c r="S27" s="291"/>
      <c r="T27" s="291"/>
      <c r="U27" s="282"/>
      <c r="V27" s="282"/>
      <c r="W27" s="41"/>
      <c r="X27" s="41"/>
      <c r="Y27" s="41"/>
      <c r="Z27" s="267"/>
      <c r="AA27" s="41"/>
      <c r="AB27" s="41"/>
      <c r="AC27" s="41"/>
      <c r="AD27" s="42"/>
      <c r="AE27" s="508"/>
      <c r="AF27" s="509"/>
      <c r="AG27" s="431"/>
      <c r="AH27" s="434"/>
      <c r="AI27" s="442"/>
      <c r="AJ27" s="362"/>
      <c r="AK27" s="406"/>
      <c r="AL27" s="81"/>
      <c r="AM27" s="101"/>
      <c r="AN27" s="72"/>
      <c r="AO27" s="417"/>
      <c r="AP27" s="392"/>
      <c r="AR27" s="29"/>
      <c r="AS27" s="29"/>
      <c r="AT27" s="29"/>
    </row>
    <row r="28" spans="1:46" s="30" customFormat="1" ht="12" customHeight="1">
      <c r="A28" s="391">
        <v>4</v>
      </c>
      <c r="B28" s="401"/>
      <c r="C28" s="420"/>
      <c r="D28" s="420"/>
      <c r="E28" s="454"/>
      <c r="F28" s="394">
        <v>1</v>
      </c>
      <c r="G28" s="452" t="str">
        <f>$B$13</f>
        <v>MF1</v>
      </c>
      <c r="H28" s="453"/>
      <c r="I28" s="401" t="s">
        <v>10</v>
      </c>
      <c r="J28" s="420" t="s">
        <v>47</v>
      </c>
      <c r="K28" s="423">
        <v>12</v>
      </c>
      <c r="L28" s="34"/>
      <c r="M28" s="35"/>
      <c r="N28" s="35"/>
      <c r="O28" s="35"/>
      <c r="P28" s="35"/>
      <c r="Q28" s="35"/>
      <c r="R28" s="36"/>
      <c r="S28" s="36"/>
      <c r="T28" s="36"/>
      <c r="U28" s="36"/>
      <c r="V28" s="36"/>
      <c r="W28" s="36"/>
      <c r="X28" s="36"/>
      <c r="Y28" s="36"/>
      <c r="Z28" s="50"/>
      <c r="AA28" s="36"/>
      <c r="AB28" s="36"/>
      <c r="AC28" s="35"/>
      <c r="AD28" s="37"/>
      <c r="AE28" s="506">
        <f>SUM(L28:AD32)</f>
        <v>12</v>
      </c>
      <c r="AF28" s="507"/>
      <c r="AG28" s="430">
        <v>128</v>
      </c>
      <c r="AH28" s="433">
        <f>AG28*F28</f>
        <v>128</v>
      </c>
      <c r="AI28" s="440"/>
      <c r="AJ28" s="360">
        <f>IF(AE28=0,0,ROUNDDOWN(K28/AE28,0))</f>
        <v>1</v>
      </c>
      <c r="AK28" s="406">
        <f>IF(AJ28=0,0,ROUNDUP((AH28-AI31)/AJ28,0))</f>
        <v>128</v>
      </c>
      <c r="AL28" s="82"/>
      <c r="AM28" s="100"/>
      <c r="AN28" s="71"/>
      <c r="AO28" s="416">
        <f>AE28*AH28</f>
        <v>1536</v>
      </c>
      <c r="AP28" s="418">
        <f>IF(AO28=0,0,AO28*HLOOKUP(I28,$AR$1:$BG$3,3))</f>
        <v>3793.92</v>
      </c>
      <c r="AR28" s="29"/>
      <c r="AS28" s="29"/>
      <c r="AT28" s="29"/>
    </row>
    <row r="29" spans="1:46" s="30" customFormat="1" ht="12" customHeight="1">
      <c r="A29" s="391"/>
      <c r="B29" s="401"/>
      <c r="C29" s="420"/>
      <c r="D29" s="420"/>
      <c r="E29" s="454"/>
      <c r="F29" s="394"/>
      <c r="G29" s="398"/>
      <c r="H29" s="399"/>
      <c r="I29" s="401"/>
      <c r="J29" s="420"/>
      <c r="K29" s="423"/>
      <c r="L29" s="34"/>
      <c r="M29" s="35"/>
      <c r="N29" s="35"/>
      <c r="O29" s="250"/>
      <c r="P29" s="516">
        <v>1.515</v>
      </c>
      <c r="Q29" s="516"/>
      <c r="R29" s="286"/>
      <c r="S29" s="286"/>
      <c r="T29" s="286"/>
      <c r="U29" s="286"/>
      <c r="V29" s="286"/>
      <c r="W29" s="286"/>
      <c r="X29" s="286"/>
      <c r="Y29" s="288"/>
      <c r="Z29" s="267"/>
      <c r="AA29" s="36"/>
      <c r="AB29" s="36"/>
      <c r="AC29" s="35"/>
      <c r="AD29" s="37"/>
      <c r="AE29" s="506"/>
      <c r="AF29" s="507"/>
      <c r="AG29" s="430"/>
      <c r="AH29" s="433"/>
      <c r="AI29" s="433"/>
      <c r="AJ29" s="361"/>
      <c r="AK29" s="406"/>
      <c r="AL29" s="76"/>
      <c r="AM29" s="103"/>
      <c r="AN29" s="190"/>
      <c r="AO29" s="416"/>
      <c r="AP29" s="391"/>
      <c r="AR29" s="29"/>
      <c r="AS29" s="29"/>
      <c r="AT29" s="29"/>
    </row>
    <row r="30" spans="1:46" s="30" customFormat="1" ht="12" customHeight="1">
      <c r="A30" s="391"/>
      <c r="B30" s="408"/>
      <c r="C30" s="409"/>
      <c r="D30" s="409"/>
      <c r="E30" s="410"/>
      <c r="F30" s="394"/>
      <c r="G30" s="398" t="s">
        <v>168</v>
      </c>
      <c r="H30" s="399"/>
      <c r="I30" s="401"/>
      <c r="J30" s="420"/>
      <c r="K30" s="423"/>
      <c r="L30" s="34"/>
      <c r="M30" s="35"/>
      <c r="N30" s="35"/>
      <c r="O30" s="250"/>
      <c r="P30" s="32"/>
      <c r="Q30" s="38"/>
      <c r="R30" s="257"/>
      <c r="S30" s="455">
        <v>10.485</v>
      </c>
      <c r="T30" s="455"/>
      <c r="U30" s="455"/>
      <c r="V30" s="455"/>
      <c r="W30" s="455"/>
      <c r="X30" s="47"/>
      <c r="Y30" s="288"/>
      <c r="Z30" s="267"/>
      <c r="AA30" s="36"/>
      <c r="AB30" s="36"/>
      <c r="AC30" s="35"/>
      <c r="AD30" s="37"/>
      <c r="AE30" s="506"/>
      <c r="AF30" s="507"/>
      <c r="AG30" s="430"/>
      <c r="AH30" s="433"/>
      <c r="AI30" s="433"/>
      <c r="AJ30" s="361"/>
      <c r="AK30" s="406"/>
      <c r="AL30" s="76"/>
      <c r="AM30" s="103"/>
      <c r="AN30" s="69"/>
      <c r="AO30" s="416"/>
      <c r="AP30" s="391"/>
      <c r="AR30" s="29"/>
      <c r="AS30" s="29"/>
      <c r="AT30" s="29"/>
    </row>
    <row r="31" spans="1:46" s="30" customFormat="1" ht="12" customHeight="1">
      <c r="A31" s="391"/>
      <c r="B31" s="411"/>
      <c r="C31" s="409"/>
      <c r="D31" s="409"/>
      <c r="E31" s="410"/>
      <c r="F31" s="394"/>
      <c r="G31" s="398"/>
      <c r="H31" s="399"/>
      <c r="I31" s="401"/>
      <c r="J31" s="420"/>
      <c r="K31" s="423"/>
      <c r="L31" s="34"/>
      <c r="M31" s="35"/>
      <c r="N31" s="35"/>
      <c r="O31" s="250"/>
      <c r="P31" s="300"/>
      <c r="Q31" s="300"/>
      <c r="R31" s="300"/>
      <c r="S31" s="300"/>
      <c r="T31" s="300"/>
      <c r="U31" s="211"/>
      <c r="V31" s="211"/>
      <c r="W31" s="211"/>
      <c r="X31" s="211"/>
      <c r="Y31" s="288"/>
      <c r="Z31" s="267"/>
      <c r="AA31" s="36"/>
      <c r="AB31" s="36"/>
      <c r="AC31" s="35"/>
      <c r="AD31" s="37"/>
      <c r="AE31" s="506"/>
      <c r="AF31" s="507"/>
      <c r="AG31" s="430"/>
      <c r="AH31" s="433"/>
      <c r="AI31" s="441"/>
      <c r="AJ31" s="361"/>
      <c r="AK31" s="406"/>
      <c r="AL31" s="76"/>
      <c r="AM31" s="80"/>
      <c r="AN31" s="69"/>
      <c r="AO31" s="416"/>
      <c r="AP31" s="391"/>
      <c r="AR31" s="29"/>
      <c r="AS31" s="29"/>
      <c r="AT31" s="29"/>
    </row>
    <row r="32" spans="1:46" s="43" customFormat="1" ht="12" customHeight="1">
      <c r="A32" s="392"/>
      <c r="B32" s="412"/>
      <c r="C32" s="413"/>
      <c r="D32" s="413"/>
      <c r="E32" s="414"/>
      <c r="F32" s="395"/>
      <c r="G32" s="438"/>
      <c r="H32" s="439"/>
      <c r="I32" s="402"/>
      <c r="J32" s="421"/>
      <c r="K32" s="424"/>
      <c r="L32" s="40"/>
      <c r="M32" s="41"/>
      <c r="N32" s="41"/>
      <c r="O32" s="267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290"/>
      <c r="AA32" s="41"/>
      <c r="AB32" s="41"/>
      <c r="AC32" s="41"/>
      <c r="AD32" s="42"/>
      <c r="AE32" s="508"/>
      <c r="AF32" s="509"/>
      <c r="AG32" s="431"/>
      <c r="AH32" s="434"/>
      <c r="AI32" s="442"/>
      <c r="AJ32" s="362"/>
      <c r="AK32" s="406"/>
      <c r="AL32" s="81"/>
      <c r="AM32" s="101"/>
      <c r="AN32" s="72"/>
      <c r="AO32" s="417"/>
      <c r="AP32" s="392"/>
      <c r="AR32" s="29"/>
      <c r="AS32" s="29"/>
      <c r="AT32" s="29"/>
    </row>
    <row r="33" spans="1:46" s="30" customFormat="1" ht="12" customHeight="1">
      <c r="A33" s="391">
        <v>5</v>
      </c>
      <c r="B33" s="458"/>
      <c r="C33" s="459"/>
      <c r="D33" s="459"/>
      <c r="E33" s="460"/>
      <c r="F33" s="394">
        <v>1</v>
      </c>
      <c r="G33" s="452" t="str">
        <f>$B$13</f>
        <v>MF1</v>
      </c>
      <c r="H33" s="453"/>
      <c r="I33" s="401" t="s">
        <v>10</v>
      </c>
      <c r="J33" s="420" t="s">
        <v>47</v>
      </c>
      <c r="K33" s="423">
        <v>12</v>
      </c>
      <c r="L33" s="34"/>
      <c r="M33" s="35"/>
      <c r="N33" s="35"/>
      <c r="O33" s="45"/>
      <c r="P33" s="35"/>
      <c r="Q33" s="35"/>
      <c r="R33" s="36"/>
      <c r="S33" s="295"/>
      <c r="T33" s="295"/>
      <c r="U33" s="36"/>
      <c r="V33" s="36"/>
      <c r="W33" s="36"/>
      <c r="X33" s="36"/>
      <c r="Y33" s="36"/>
      <c r="Z33" s="36"/>
      <c r="AA33" s="36"/>
      <c r="AB33" s="36"/>
      <c r="AC33" s="35"/>
      <c r="AD33" s="37"/>
      <c r="AE33" s="506">
        <f>SUM(L33:AD37)</f>
        <v>12</v>
      </c>
      <c r="AF33" s="507"/>
      <c r="AG33" s="456">
        <v>128</v>
      </c>
      <c r="AH33" s="433">
        <f>AG33*F33</f>
        <v>128</v>
      </c>
      <c r="AI33" s="440"/>
      <c r="AJ33" s="360">
        <f>IF(AE33=0,0,ROUNDDOWN(K33/AE33,0))</f>
        <v>1</v>
      </c>
      <c r="AK33" s="406">
        <f>IF(AJ33=0,0,ROUNDUP((AH33-AI36)/AJ33,0))</f>
        <v>128</v>
      </c>
      <c r="AL33" s="194"/>
      <c r="AM33" s="100"/>
      <c r="AN33" s="71"/>
      <c r="AO33" s="416">
        <f>AE33*AH33</f>
        <v>1536</v>
      </c>
      <c r="AP33" s="418">
        <f>IF(AO33=0,0,AO33*HLOOKUP(I33,$AR$1:$BG$3,3))</f>
        <v>3793.92</v>
      </c>
      <c r="AR33" s="29"/>
      <c r="AS33" s="29"/>
      <c r="AT33" s="29"/>
    </row>
    <row r="34" spans="1:46" s="30" customFormat="1" ht="12" customHeight="1">
      <c r="A34" s="391"/>
      <c r="B34" s="461"/>
      <c r="C34" s="459"/>
      <c r="D34" s="459"/>
      <c r="E34" s="460"/>
      <c r="F34" s="394"/>
      <c r="G34" s="398"/>
      <c r="H34" s="399"/>
      <c r="I34" s="401"/>
      <c r="J34" s="420"/>
      <c r="K34" s="423"/>
      <c r="L34" s="34"/>
      <c r="M34" s="35"/>
      <c r="N34" s="35"/>
      <c r="O34" s="35"/>
      <c r="P34" s="455">
        <v>1.515</v>
      </c>
      <c r="Q34" s="455"/>
      <c r="R34" s="253"/>
      <c r="S34" s="253"/>
      <c r="T34" s="253"/>
      <c r="U34" s="253"/>
      <c r="V34" s="299"/>
      <c r="W34" s="299"/>
      <c r="X34" s="253"/>
      <c r="Y34" s="253"/>
      <c r="Z34" s="36"/>
      <c r="AA34" s="36"/>
      <c r="AB34" s="36"/>
      <c r="AC34" s="35"/>
      <c r="AD34" s="37"/>
      <c r="AE34" s="506"/>
      <c r="AF34" s="507"/>
      <c r="AG34" s="456"/>
      <c r="AH34" s="433"/>
      <c r="AI34" s="433"/>
      <c r="AJ34" s="361"/>
      <c r="AK34" s="406"/>
      <c r="AL34" s="192"/>
      <c r="AM34" s="80"/>
      <c r="AN34" s="69"/>
      <c r="AO34" s="416"/>
      <c r="AP34" s="391"/>
      <c r="AR34" s="29"/>
      <c r="AS34" s="29"/>
      <c r="AT34" s="29"/>
    </row>
    <row r="35" spans="1:46" s="30" customFormat="1" ht="12" customHeight="1">
      <c r="A35" s="391"/>
      <c r="B35" s="408"/>
      <c r="C35" s="409"/>
      <c r="D35" s="409"/>
      <c r="E35" s="410"/>
      <c r="F35" s="394"/>
      <c r="G35" s="398" t="s">
        <v>169</v>
      </c>
      <c r="H35" s="399"/>
      <c r="I35" s="401"/>
      <c r="J35" s="420"/>
      <c r="K35" s="423"/>
      <c r="L35" s="34"/>
      <c r="M35" s="35"/>
      <c r="N35" s="35"/>
      <c r="O35" s="267"/>
      <c r="P35" s="306"/>
      <c r="Q35" s="306"/>
      <c r="R35" s="307"/>
      <c r="S35" s="455">
        <v>10.485</v>
      </c>
      <c r="T35" s="455"/>
      <c r="U35" s="455"/>
      <c r="V35" s="455"/>
      <c r="W35" s="455"/>
      <c r="X35" s="47"/>
      <c r="Y35" s="36"/>
      <c r="Z35" s="267"/>
      <c r="AA35" s="36"/>
      <c r="AB35" s="36"/>
      <c r="AC35" s="35"/>
      <c r="AD35" s="37"/>
      <c r="AE35" s="506"/>
      <c r="AF35" s="507"/>
      <c r="AG35" s="456"/>
      <c r="AH35" s="433"/>
      <c r="AI35" s="433"/>
      <c r="AJ35" s="361"/>
      <c r="AK35" s="406"/>
      <c r="AL35" s="192"/>
      <c r="AM35" s="80"/>
      <c r="AN35" s="69"/>
      <c r="AO35" s="416"/>
      <c r="AP35" s="391"/>
      <c r="AR35" s="29"/>
      <c r="AS35" s="29"/>
      <c r="AT35" s="29"/>
    </row>
    <row r="36" spans="1:46" s="30" customFormat="1" ht="12" customHeight="1">
      <c r="A36" s="391"/>
      <c r="B36" s="411"/>
      <c r="C36" s="409"/>
      <c r="D36" s="409"/>
      <c r="E36" s="410"/>
      <c r="F36" s="394"/>
      <c r="G36" s="398"/>
      <c r="H36" s="399"/>
      <c r="I36" s="401"/>
      <c r="J36" s="420"/>
      <c r="K36" s="423"/>
      <c r="L36" s="34"/>
      <c r="M36" s="35"/>
      <c r="N36" s="35"/>
      <c r="O36" s="267"/>
      <c r="P36" s="49"/>
      <c r="Q36" s="250"/>
      <c r="R36" s="36"/>
      <c r="S36" s="303"/>
      <c r="T36" s="36"/>
      <c r="U36" s="36"/>
      <c r="V36" s="250"/>
      <c r="W36" s="36"/>
      <c r="X36" s="36"/>
      <c r="Y36" s="49"/>
      <c r="Z36" s="267"/>
      <c r="AA36" s="36"/>
      <c r="AB36" s="36"/>
      <c r="AC36" s="35"/>
      <c r="AD36" s="37"/>
      <c r="AE36" s="506"/>
      <c r="AF36" s="507"/>
      <c r="AG36" s="456"/>
      <c r="AH36" s="433"/>
      <c r="AI36" s="433"/>
      <c r="AJ36" s="361"/>
      <c r="AK36" s="406"/>
      <c r="AL36" s="192"/>
      <c r="AM36" s="80"/>
      <c r="AN36" s="69"/>
      <c r="AO36" s="416"/>
      <c r="AP36" s="391"/>
      <c r="AR36" s="29"/>
      <c r="AS36" s="29"/>
      <c r="AT36" s="29"/>
    </row>
    <row r="37" spans="1:46" s="43" customFormat="1" ht="12" customHeight="1">
      <c r="A37" s="392"/>
      <c r="B37" s="412"/>
      <c r="C37" s="413"/>
      <c r="D37" s="413"/>
      <c r="E37" s="414"/>
      <c r="F37" s="395"/>
      <c r="G37" s="438"/>
      <c r="H37" s="439"/>
      <c r="I37" s="402"/>
      <c r="J37" s="421"/>
      <c r="K37" s="424"/>
      <c r="L37" s="40"/>
      <c r="M37" s="41"/>
      <c r="N37" s="41"/>
      <c r="O37" s="290"/>
      <c r="P37" s="41"/>
      <c r="Q37" s="251"/>
      <c r="R37" s="41"/>
      <c r="S37" s="41"/>
      <c r="T37" s="41"/>
      <c r="U37" s="41"/>
      <c r="V37" s="251"/>
      <c r="W37" s="41"/>
      <c r="X37" s="41"/>
      <c r="Y37" s="41"/>
      <c r="Z37" s="290"/>
      <c r="AA37" s="41"/>
      <c r="AB37" s="41"/>
      <c r="AC37" s="41"/>
      <c r="AD37" s="42"/>
      <c r="AE37" s="508"/>
      <c r="AF37" s="509"/>
      <c r="AG37" s="457"/>
      <c r="AH37" s="434"/>
      <c r="AI37" s="434"/>
      <c r="AJ37" s="362"/>
      <c r="AK37" s="406"/>
      <c r="AL37" s="193"/>
      <c r="AM37" s="101"/>
      <c r="AN37" s="72"/>
      <c r="AO37" s="417"/>
      <c r="AP37" s="392"/>
      <c r="AR37" s="29"/>
      <c r="AS37" s="29"/>
      <c r="AT37" s="29"/>
    </row>
    <row r="38" spans="1:46" s="30" customFormat="1" ht="12" customHeight="1">
      <c r="A38" s="391">
        <v>6</v>
      </c>
      <c r="B38" s="401"/>
      <c r="C38" s="420"/>
      <c r="D38" s="420"/>
      <c r="E38" s="454"/>
      <c r="F38" s="394">
        <v>1</v>
      </c>
      <c r="G38" s="452" t="str">
        <f>$B$13</f>
        <v>MF1</v>
      </c>
      <c r="H38" s="453"/>
      <c r="I38" s="401" t="s">
        <v>10</v>
      </c>
      <c r="J38" s="420" t="s">
        <v>47</v>
      </c>
      <c r="K38" s="423">
        <v>12</v>
      </c>
      <c r="L38" s="34"/>
      <c r="M38" s="35"/>
      <c r="N38" s="35"/>
      <c r="O38" s="35"/>
      <c r="P38" s="35"/>
      <c r="Q38" s="35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5"/>
      <c r="AD38" s="37"/>
      <c r="AE38" s="506">
        <f>SUM(L38:AD42)</f>
        <v>12</v>
      </c>
      <c r="AF38" s="507"/>
      <c r="AG38" s="456">
        <v>128</v>
      </c>
      <c r="AH38" s="433">
        <f>AG38*F38</f>
        <v>128</v>
      </c>
      <c r="AI38" s="440"/>
      <c r="AJ38" s="360">
        <f>IF(AE38=0,0,ROUNDDOWN(K38/AE38,0))</f>
        <v>1</v>
      </c>
      <c r="AK38" s="406">
        <f>IF(AJ38=0,0,ROUNDUP((AH38-AI41)/AJ38,0))</f>
        <v>128</v>
      </c>
      <c r="AL38" s="83"/>
      <c r="AM38" s="100"/>
      <c r="AN38" s="71"/>
      <c r="AO38" s="416">
        <f>AE38*AH38</f>
        <v>1536</v>
      </c>
      <c r="AP38" s="418">
        <f>IF(AO38=0,0,AO38*HLOOKUP(I38,$AR$1:$BG$3,3))</f>
        <v>3793.92</v>
      </c>
      <c r="AR38" s="29"/>
      <c r="AS38" s="29"/>
      <c r="AT38" s="29"/>
    </row>
    <row r="39" spans="1:46" s="30" customFormat="1" ht="12" customHeight="1">
      <c r="A39" s="391"/>
      <c r="B39" s="401"/>
      <c r="C39" s="420"/>
      <c r="D39" s="420"/>
      <c r="E39" s="454"/>
      <c r="F39" s="394"/>
      <c r="G39" s="398"/>
      <c r="H39" s="399"/>
      <c r="I39" s="401"/>
      <c r="J39" s="420"/>
      <c r="K39" s="423"/>
      <c r="L39" s="34"/>
      <c r="M39" s="35"/>
      <c r="N39" s="35"/>
      <c r="O39" s="35"/>
      <c r="P39" s="455">
        <v>1.515</v>
      </c>
      <c r="Q39" s="455"/>
      <c r="R39" s="253"/>
      <c r="S39" s="253"/>
      <c r="T39" s="253"/>
      <c r="U39" s="253"/>
      <c r="V39" s="299"/>
      <c r="W39" s="299"/>
      <c r="X39" s="253"/>
      <c r="Y39" s="253"/>
      <c r="Z39" s="36"/>
      <c r="AA39" s="36"/>
      <c r="AB39" s="36"/>
      <c r="AC39" s="35"/>
      <c r="AD39" s="37"/>
      <c r="AE39" s="506"/>
      <c r="AF39" s="507"/>
      <c r="AG39" s="456"/>
      <c r="AH39" s="433"/>
      <c r="AI39" s="433"/>
      <c r="AJ39" s="361"/>
      <c r="AK39" s="406"/>
      <c r="AL39" s="84"/>
      <c r="AM39" s="80"/>
      <c r="AN39" s="69"/>
      <c r="AO39" s="416"/>
      <c r="AP39" s="391"/>
      <c r="AR39" s="29"/>
      <c r="AS39" s="29"/>
      <c r="AT39" s="29"/>
    </row>
    <row r="40" spans="1:46" s="30" customFormat="1" ht="12" customHeight="1">
      <c r="A40" s="391"/>
      <c r="B40" s="401"/>
      <c r="C40" s="420"/>
      <c r="D40" s="420"/>
      <c r="E40" s="454"/>
      <c r="F40" s="394"/>
      <c r="G40" s="398" t="s">
        <v>170</v>
      </c>
      <c r="H40" s="399"/>
      <c r="I40" s="401"/>
      <c r="J40" s="420"/>
      <c r="K40" s="423"/>
      <c r="L40" s="34"/>
      <c r="M40" s="35"/>
      <c r="N40" s="35"/>
      <c r="O40" s="267"/>
      <c r="P40" s="299"/>
      <c r="Q40" s="299"/>
      <c r="R40" s="307"/>
      <c r="S40" s="455">
        <v>10.485</v>
      </c>
      <c r="T40" s="455"/>
      <c r="U40" s="455"/>
      <c r="V40" s="455"/>
      <c r="W40" s="455"/>
      <c r="X40" s="47"/>
      <c r="Y40" s="36"/>
      <c r="Z40" s="267"/>
      <c r="AA40" s="36"/>
      <c r="AB40" s="36"/>
      <c r="AC40" s="35"/>
      <c r="AD40" s="37"/>
      <c r="AE40" s="506"/>
      <c r="AF40" s="507"/>
      <c r="AG40" s="456"/>
      <c r="AH40" s="433"/>
      <c r="AI40" s="433"/>
      <c r="AJ40" s="361"/>
      <c r="AK40" s="406"/>
      <c r="AL40" s="84"/>
      <c r="AM40" s="80"/>
      <c r="AN40" s="69"/>
      <c r="AO40" s="416"/>
      <c r="AP40" s="391"/>
      <c r="AR40" s="29"/>
      <c r="AS40" s="29"/>
      <c r="AT40" s="29"/>
    </row>
    <row r="41" spans="1:46" s="30" customFormat="1" ht="12" customHeight="1">
      <c r="A41" s="391"/>
      <c r="B41" s="401"/>
      <c r="C41" s="420"/>
      <c r="D41" s="420"/>
      <c r="E41" s="454"/>
      <c r="F41" s="394"/>
      <c r="G41" s="398"/>
      <c r="H41" s="399"/>
      <c r="I41" s="401"/>
      <c r="J41" s="420"/>
      <c r="K41" s="423"/>
      <c r="L41" s="34"/>
      <c r="M41" s="35"/>
      <c r="N41" s="35"/>
      <c r="O41" s="267"/>
      <c r="P41" s="49"/>
      <c r="Q41" s="35"/>
      <c r="R41" s="36"/>
      <c r="S41" s="36"/>
      <c r="T41" s="36"/>
      <c r="U41" s="36"/>
      <c r="V41" s="36"/>
      <c r="W41" s="36"/>
      <c r="X41" s="36"/>
      <c r="Y41" s="49"/>
      <c r="Z41" s="267"/>
      <c r="AA41" s="36"/>
      <c r="AB41" s="36"/>
      <c r="AC41" s="35"/>
      <c r="AD41" s="37"/>
      <c r="AE41" s="506"/>
      <c r="AF41" s="507"/>
      <c r="AG41" s="456"/>
      <c r="AH41" s="433"/>
      <c r="AI41" s="433"/>
      <c r="AJ41" s="361"/>
      <c r="AK41" s="406"/>
      <c r="AL41" s="84"/>
      <c r="AM41" s="80"/>
      <c r="AN41" s="69"/>
      <c r="AO41" s="416"/>
      <c r="AP41" s="391"/>
      <c r="AR41" s="29"/>
      <c r="AS41" s="29"/>
      <c r="AT41" s="29"/>
    </row>
    <row r="42" spans="1:46" s="43" customFormat="1" ht="12" customHeight="1">
      <c r="A42" s="392"/>
      <c r="B42" s="402"/>
      <c r="C42" s="421"/>
      <c r="D42" s="421"/>
      <c r="E42" s="462"/>
      <c r="F42" s="395"/>
      <c r="G42" s="438"/>
      <c r="H42" s="439"/>
      <c r="I42" s="402"/>
      <c r="J42" s="421"/>
      <c r="K42" s="424"/>
      <c r="L42" s="40"/>
      <c r="M42" s="41"/>
      <c r="N42" s="41"/>
      <c r="O42" s="290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290"/>
      <c r="AA42" s="41"/>
      <c r="AB42" s="41"/>
      <c r="AC42" s="41"/>
      <c r="AD42" s="42"/>
      <c r="AE42" s="508"/>
      <c r="AF42" s="509"/>
      <c r="AG42" s="457"/>
      <c r="AH42" s="434"/>
      <c r="AI42" s="434"/>
      <c r="AJ42" s="362"/>
      <c r="AK42" s="406"/>
      <c r="AL42" s="85"/>
      <c r="AM42" s="101"/>
      <c r="AN42" s="72"/>
      <c r="AO42" s="417"/>
      <c r="AP42" s="392"/>
      <c r="AR42" s="29"/>
      <c r="AS42" s="29"/>
      <c r="AT42" s="29"/>
    </row>
    <row r="43" spans="1:46" s="30" customFormat="1" ht="12" customHeight="1">
      <c r="A43" s="391">
        <v>7</v>
      </c>
      <c r="B43" s="401"/>
      <c r="C43" s="420"/>
      <c r="D43" s="420"/>
      <c r="E43" s="454"/>
      <c r="F43" s="394">
        <v>1</v>
      </c>
      <c r="G43" s="452" t="str">
        <f>$B$13</f>
        <v>MF1</v>
      </c>
      <c r="H43" s="453"/>
      <c r="I43" s="401" t="s">
        <v>10</v>
      </c>
      <c r="J43" s="420" t="s">
        <v>47</v>
      </c>
      <c r="K43" s="423">
        <v>12</v>
      </c>
      <c r="L43" s="34"/>
      <c r="M43" s="35"/>
      <c r="N43" s="35"/>
      <c r="O43" s="35"/>
      <c r="P43" s="35"/>
      <c r="Q43" s="35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5"/>
      <c r="AD43" s="37"/>
      <c r="AE43" s="506">
        <f>SUM(L43:AD47)</f>
        <v>12</v>
      </c>
      <c r="AF43" s="507"/>
      <c r="AG43" s="456">
        <v>128</v>
      </c>
      <c r="AH43" s="433">
        <f>AG43*F43</f>
        <v>128</v>
      </c>
      <c r="AI43" s="440"/>
      <c r="AJ43" s="360">
        <f>IF(AE43=0,0,ROUNDDOWN(K43/AE43,0))</f>
        <v>1</v>
      </c>
      <c r="AK43" s="406">
        <f>IF(AJ43=0,0,ROUNDUP((AH43-AI46)/AJ43,0))</f>
        <v>128</v>
      </c>
      <c r="AL43" s="83"/>
      <c r="AM43" s="100"/>
      <c r="AN43" s="71"/>
      <c r="AO43" s="416">
        <f>AE43*AH43</f>
        <v>1536</v>
      </c>
      <c r="AP43" s="418">
        <f>IF(AO43=0,0,AO43*HLOOKUP(I43,$AR$1:$BG$3,3))</f>
        <v>3793.92</v>
      </c>
      <c r="AR43" s="29"/>
      <c r="AS43" s="29"/>
      <c r="AT43" s="29"/>
    </row>
    <row r="44" spans="1:46" s="30" customFormat="1" ht="12" customHeight="1">
      <c r="A44" s="391"/>
      <c r="B44" s="401"/>
      <c r="C44" s="420"/>
      <c r="D44" s="420"/>
      <c r="E44" s="454"/>
      <c r="F44" s="394"/>
      <c r="G44" s="398"/>
      <c r="H44" s="399"/>
      <c r="I44" s="401"/>
      <c r="J44" s="420"/>
      <c r="K44" s="423"/>
      <c r="L44" s="34"/>
      <c r="M44" s="35"/>
      <c r="N44" s="35"/>
      <c r="O44" s="35"/>
      <c r="P44" s="455">
        <v>1.515</v>
      </c>
      <c r="Q44" s="455"/>
      <c r="R44" s="253"/>
      <c r="S44" s="253"/>
      <c r="T44" s="253"/>
      <c r="U44" s="253"/>
      <c r="V44" s="253"/>
      <c r="W44" s="253"/>
      <c r="X44" s="250"/>
      <c r="Y44" s="253"/>
      <c r="Z44" s="36"/>
      <c r="AA44" s="36"/>
      <c r="AB44" s="36"/>
      <c r="AC44" s="35"/>
      <c r="AD44" s="37"/>
      <c r="AE44" s="506"/>
      <c r="AF44" s="507"/>
      <c r="AG44" s="456"/>
      <c r="AH44" s="433"/>
      <c r="AI44" s="433"/>
      <c r="AJ44" s="361"/>
      <c r="AK44" s="406"/>
      <c r="AL44" s="84"/>
      <c r="AM44" s="80"/>
      <c r="AN44" s="69"/>
      <c r="AO44" s="416"/>
      <c r="AP44" s="391"/>
      <c r="AR44" s="29"/>
      <c r="AS44" s="29"/>
      <c r="AT44" s="29"/>
    </row>
    <row r="45" spans="1:46" s="30" customFormat="1" ht="12" customHeight="1">
      <c r="A45" s="391"/>
      <c r="B45" s="401"/>
      <c r="C45" s="420"/>
      <c r="D45" s="420"/>
      <c r="E45" s="454"/>
      <c r="F45" s="394"/>
      <c r="G45" s="398" t="s">
        <v>171</v>
      </c>
      <c r="H45" s="399"/>
      <c r="I45" s="401"/>
      <c r="J45" s="420"/>
      <c r="K45" s="423"/>
      <c r="L45" s="34"/>
      <c r="M45" s="35"/>
      <c r="N45" s="35"/>
      <c r="O45" s="267"/>
      <c r="P45" s="35"/>
      <c r="Q45" s="47"/>
      <c r="R45" s="257"/>
      <c r="S45" s="455">
        <v>10.485</v>
      </c>
      <c r="T45" s="455"/>
      <c r="U45" s="455"/>
      <c r="V45" s="455"/>
      <c r="W45" s="455"/>
      <c r="X45" s="250"/>
      <c r="Y45" s="36"/>
      <c r="Z45" s="267"/>
      <c r="AA45" s="36"/>
      <c r="AB45" s="36"/>
      <c r="AC45" s="35"/>
      <c r="AD45" s="37"/>
      <c r="AE45" s="506"/>
      <c r="AF45" s="507"/>
      <c r="AG45" s="456"/>
      <c r="AH45" s="433"/>
      <c r="AI45" s="433"/>
      <c r="AJ45" s="361"/>
      <c r="AK45" s="406"/>
      <c r="AL45" s="84"/>
      <c r="AM45" s="80"/>
      <c r="AN45" s="69"/>
      <c r="AO45" s="416"/>
      <c r="AP45" s="391"/>
      <c r="AR45" s="29"/>
      <c r="AS45" s="29"/>
      <c r="AT45" s="29"/>
    </row>
    <row r="46" spans="1:46" s="30" customFormat="1" ht="12" customHeight="1">
      <c r="A46" s="391"/>
      <c r="B46" s="401"/>
      <c r="C46" s="420"/>
      <c r="D46" s="420"/>
      <c r="E46" s="454"/>
      <c r="F46" s="394"/>
      <c r="G46" s="398"/>
      <c r="H46" s="399"/>
      <c r="I46" s="401"/>
      <c r="J46" s="420"/>
      <c r="K46" s="423"/>
      <c r="L46" s="34"/>
      <c r="M46" s="35"/>
      <c r="N46" s="35"/>
      <c r="O46" s="267"/>
      <c r="P46" s="49"/>
      <c r="Q46" s="35"/>
      <c r="R46" s="36"/>
      <c r="S46" s="299"/>
      <c r="T46" s="299"/>
      <c r="U46" s="299"/>
      <c r="V46" s="299"/>
      <c r="W46" s="299"/>
      <c r="X46" s="250"/>
      <c r="Y46" s="49"/>
      <c r="Z46" s="267"/>
      <c r="AA46" s="36"/>
      <c r="AB46" s="36"/>
      <c r="AC46" s="35"/>
      <c r="AD46" s="37"/>
      <c r="AE46" s="506"/>
      <c r="AF46" s="507"/>
      <c r="AG46" s="456"/>
      <c r="AH46" s="433"/>
      <c r="AI46" s="433"/>
      <c r="AJ46" s="361"/>
      <c r="AK46" s="406"/>
      <c r="AL46" s="84"/>
      <c r="AM46" s="80"/>
      <c r="AN46" s="69"/>
      <c r="AO46" s="416"/>
      <c r="AP46" s="391"/>
      <c r="AR46" s="29"/>
      <c r="AS46" s="29"/>
      <c r="AT46" s="29"/>
    </row>
    <row r="47" spans="1:46" s="43" customFormat="1" ht="12" customHeight="1">
      <c r="A47" s="392"/>
      <c r="B47" s="402"/>
      <c r="C47" s="421"/>
      <c r="D47" s="421"/>
      <c r="E47" s="462"/>
      <c r="F47" s="395"/>
      <c r="G47" s="438"/>
      <c r="H47" s="439"/>
      <c r="I47" s="402"/>
      <c r="J47" s="421"/>
      <c r="K47" s="424"/>
      <c r="L47" s="40"/>
      <c r="M47" s="41"/>
      <c r="N47" s="41"/>
      <c r="O47" s="290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290"/>
      <c r="AA47" s="41"/>
      <c r="AB47" s="41"/>
      <c r="AC47" s="41"/>
      <c r="AD47" s="42"/>
      <c r="AE47" s="508"/>
      <c r="AF47" s="509"/>
      <c r="AG47" s="457"/>
      <c r="AH47" s="434"/>
      <c r="AI47" s="434"/>
      <c r="AJ47" s="362"/>
      <c r="AK47" s="406"/>
      <c r="AL47" s="85"/>
      <c r="AM47" s="101"/>
      <c r="AN47" s="72"/>
      <c r="AO47" s="417"/>
      <c r="AP47" s="392"/>
      <c r="AR47" s="29"/>
      <c r="AS47" s="29"/>
      <c r="AT47" s="29"/>
    </row>
    <row r="48" spans="1:46" s="30" customFormat="1" ht="12" customHeight="1">
      <c r="A48" s="464">
        <v>8</v>
      </c>
      <c r="B48" s="466"/>
      <c r="C48" s="467"/>
      <c r="D48" s="467"/>
      <c r="E48" s="468"/>
      <c r="F48" s="469">
        <v>1</v>
      </c>
      <c r="G48" s="452" t="str">
        <f>$B$13</f>
        <v>MF1</v>
      </c>
      <c r="H48" s="453"/>
      <c r="I48" s="466" t="s">
        <v>10</v>
      </c>
      <c r="J48" s="467" t="s">
        <v>47</v>
      </c>
      <c r="K48" s="476">
        <v>12</v>
      </c>
      <c r="L48" s="44"/>
      <c r="M48" s="45"/>
      <c r="N48" s="45"/>
      <c r="O48" s="45"/>
      <c r="P48" s="45"/>
      <c r="Q48" s="45"/>
      <c r="R48" s="50"/>
      <c r="S48" s="50"/>
      <c r="T48" s="50"/>
      <c r="U48" s="50"/>
      <c r="V48" s="50"/>
      <c r="W48" s="50"/>
      <c r="X48" s="528">
        <v>0.6</v>
      </c>
      <c r="Y48" s="50"/>
      <c r="Z48" s="50"/>
      <c r="AA48" s="50"/>
      <c r="AB48" s="50"/>
      <c r="AC48" s="45"/>
      <c r="AD48" s="46"/>
      <c r="AE48" s="506">
        <f>SUM(L48:AD52)</f>
        <v>5.225</v>
      </c>
      <c r="AF48" s="507"/>
      <c r="AG48" s="519">
        <v>128</v>
      </c>
      <c r="AH48" s="440">
        <f>AG48*F48</f>
        <v>128</v>
      </c>
      <c r="AI48" s="440"/>
      <c r="AJ48" s="360">
        <f>IF(AE48=0,0,ROUNDDOWN(K48/AE48,0))</f>
        <v>2</v>
      </c>
      <c r="AK48" s="406">
        <f>IF(AJ48=0,0,ROUNDUP((AH48-AI51)/AJ48,0))</f>
        <v>64</v>
      </c>
      <c r="AL48" s="82" t="s">
        <v>174</v>
      </c>
      <c r="AM48" s="202">
        <f>IF(ISERR(K48-(AJ48*AE48)),0,(K48-(AJ48*AE48)))</f>
        <v>1.5500000000000007</v>
      </c>
      <c r="AN48" s="71">
        <f>AK48</f>
        <v>64</v>
      </c>
      <c r="AO48" s="493">
        <f>AE48*AH48</f>
        <v>668.8</v>
      </c>
      <c r="AP48" s="501">
        <f>IF(AO48=0,0,AO48*HLOOKUP(I48,$AR$1:$BG$3,3))</f>
        <v>1651.936</v>
      </c>
      <c r="AR48" s="29"/>
      <c r="AS48" s="29"/>
      <c r="AT48" s="29"/>
    </row>
    <row r="49" spans="1:46" s="30" customFormat="1" ht="12" customHeight="1">
      <c r="A49" s="391"/>
      <c r="B49" s="401"/>
      <c r="C49" s="420"/>
      <c r="D49" s="420"/>
      <c r="E49" s="454"/>
      <c r="F49" s="394"/>
      <c r="G49" s="398"/>
      <c r="H49" s="399"/>
      <c r="I49" s="401"/>
      <c r="J49" s="420"/>
      <c r="K49" s="423"/>
      <c r="L49" s="34"/>
      <c r="M49" s="35"/>
      <c r="N49" s="35"/>
      <c r="O49" s="35"/>
      <c r="P49" s="455">
        <v>1.515</v>
      </c>
      <c r="Q49" s="455"/>
      <c r="R49" s="253"/>
      <c r="S49" s="253"/>
      <c r="T49" s="253"/>
      <c r="U49" s="253"/>
      <c r="V49" s="253"/>
      <c r="W49" s="266"/>
      <c r="X49" s="451"/>
      <c r="Y49" s="253"/>
      <c r="Z49" s="36"/>
      <c r="AA49" s="36"/>
      <c r="AB49" s="36"/>
      <c r="AC49" s="35"/>
      <c r="AD49" s="37"/>
      <c r="AE49" s="506"/>
      <c r="AF49" s="507"/>
      <c r="AG49" s="430"/>
      <c r="AH49" s="433"/>
      <c r="AI49" s="433"/>
      <c r="AJ49" s="361"/>
      <c r="AK49" s="406"/>
      <c r="AL49" s="84"/>
      <c r="AM49" s="80"/>
      <c r="AN49" s="69"/>
      <c r="AO49" s="416"/>
      <c r="AP49" s="391"/>
      <c r="AR49" s="29"/>
      <c r="AS49" s="29"/>
      <c r="AT49" s="29"/>
    </row>
    <row r="50" spans="1:46" s="30" customFormat="1" ht="12" customHeight="1">
      <c r="A50" s="391"/>
      <c r="B50" s="401"/>
      <c r="C50" s="420"/>
      <c r="D50" s="420"/>
      <c r="E50" s="454"/>
      <c r="F50" s="394"/>
      <c r="G50" s="398" t="s">
        <v>172</v>
      </c>
      <c r="H50" s="399"/>
      <c r="I50" s="401"/>
      <c r="J50" s="420"/>
      <c r="K50" s="423"/>
      <c r="L50" s="34"/>
      <c r="M50" s="35"/>
      <c r="N50" s="35"/>
      <c r="O50" s="267"/>
      <c r="P50" s="35"/>
      <c r="Q50" s="47"/>
      <c r="R50" s="257"/>
      <c r="S50" s="522">
        <v>3.11</v>
      </c>
      <c r="T50" s="522"/>
      <c r="U50" s="522"/>
      <c r="V50" s="522"/>
      <c r="W50" s="523"/>
      <c r="X50" s="451"/>
      <c r="Y50" s="36"/>
      <c r="Z50" s="267"/>
      <c r="AA50" s="36"/>
      <c r="AB50" s="36"/>
      <c r="AC50" s="35"/>
      <c r="AD50" s="37"/>
      <c r="AE50" s="506"/>
      <c r="AF50" s="507"/>
      <c r="AG50" s="430"/>
      <c r="AH50" s="433"/>
      <c r="AI50" s="433"/>
      <c r="AJ50" s="361"/>
      <c r="AK50" s="406"/>
      <c r="AL50" s="84"/>
      <c r="AM50" s="80"/>
      <c r="AN50" s="69"/>
      <c r="AO50" s="416"/>
      <c r="AP50" s="391"/>
      <c r="AR50" s="29"/>
      <c r="AS50" s="29"/>
      <c r="AT50" s="29"/>
    </row>
    <row r="51" spans="1:46" s="30" customFormat="1" ht="12" customHeight="1">
      <c r="A51" s="391"/>
      <c r="B51" s="401"/>
      <c r="C51" s="420"/>
      <c r="D51" s="420"/>
      <c r="E51" s="454"/>
      <c r="F51" s="394"/>
      <c r="G51" s="398"/>
      <c r="H51" s="399"/>
      <c r="I51" s="401"/>
      <c r="J51" s="420"/>
      <c r="K51" s="423"/>
      <c r="L51" s="34"/>
      <c r="M51" s="35"/>
      <c r="N51" s="35"/>
      <c r="O51" s="267"/>
      <c r="P51" s="49"/>
      <c r="Q51" s="35"/>
      <c r="R51" s="36"/>
      <c r="S51" s="36"/>
      <c r="T51" s="36"/>
      <c r="U51" s="36"/>
      <c r="V51" s="36"/>
      <c r="W51" s="36"/>
      <c r="X51" s="36"/>
      <c r="Y51" s="49"/>
      <c r="Z51" s="267"/>
      <c r="AA51" s="36"/>
      <c r="AB51" s="36"/>
      <c r="AC51" s="35"/>
      <c r="AD51" s="37"/>
      <c r="AE51" s="506"/>
      <c r="AF51" s="507"/>
      <c r="AG51" s="430"/>
      <c r="AH51" s="433"/>
      <c r="AI51" s="433"/>
      <c r="AJ51" s="361"/>
      <c r="AK51" s="406"/>
      <c r="AL51" s="84"/>
      <c r="AM51" s="80"/>
      <c r="AN51" s="69"/>
      <c r="AO51" s="416"/>
      <c r="AP51" s="391"/>
      <c r="AR51" s="29"/>
      <c r="AS51" s="29"/>
      <c r="AT51" s="29"/>
    </row>
    <row r="52" spans="1:46" s="43" customFormat="1" ht="12" customHeight="1">
      <c r="A52" s="465"/>
      <c r="B52" s="471"/>
      <c r="C52" s="472"/>
      <c r="D52" s="472"/>
      <c r="E52" s="473"/>
      <c r="F52" s="470"/>
      <c r="G52" s="474"/>
      <c r="H52" s="475"/>
      <c r="I52" s="471"/>
      <c r="J52" s="472"/>
      <c r="K52" s="477"/>
      <c r="L52" s="51"/>
      <c r="M52" s="52"/>
      <c r="N52" s="52"/>
      <c r="O52" s="308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308"/>
      <c r="AA52" s="52"/>
      <c r="AB52" s="52"/>
      <c r="AC52" s="52"/>
      <c r="AD52" s="53"/>
      <c r="AE52" s="514"/>
      <c r="AF52" s="515"/>
      <c r="AG52" s="520"/>
      <c r="AH52" s="463"/>
      <c r="AI52" s="463"/>
      <c r="AJ52" s="529"/>
      <c r="AK52" s="518"/>
      <c r="AL52" s="86"/>
      <c r="AM52" s="102"/>
      <c r="AN52" s="70"/>
      <c r="AO52" s="494"/>
      <c r="AP52" s="465"/>
      <c r="AR52" s="29"/>
      <c r="AS52" s="29"/>
      <c r="AT52" s="29"/>
    </row>
    <row r="53" spans="1:42" s="43" customFormat="1" ht="15.75" customHeight="1">
      <c r="A53" s="54"/>
      <c r="B53" s="55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E53" s="56"/>
      <c r="AF53" s="56"/>
      <c r="AG53" s="25"/>
      <c r="AH53" s="25"/>
      <c r="AI53" s="25"/>
      <c r="AJ53" s="25"/>
      <c r="AK53" s="57"/>
      <c r="AL53" s="57"/>
      <c r="AM53" s="25"/>
      <c r="AN53" s="25"/>
      <c r="AO53" s="27" t="s">
        <v>48</v>
      </c>
      <c r="AP53" s="58">
        <f>SUM(AP13:AP52)</f>
        <v>23066.156750000002</v>
      </c>
    </row>
    <row r="54" spans="1:51" s="43" customFormat="1" ht="15.75" customHeight="1">
      <c r="A54" s="54"/>
      <c r="B54" s="55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E54" s="56"/>
      <c r="AF54" s="56"/>
      <c r="AG54" s="25"/>
      <c r="AH54" s="25"/>
      <c r="AI54" s="25"/>
      <c r="AJ54" s="25"/>
      <c r="AK54" s="57"/>
      <c r="AL54" s="57"/>
      <c r="AM54" s="25"/>
      <c r="AN54" s="25"/>
      <c r="AO54" s="25"/>
      <c r="AP54" s="25"/>
      <c r="AR54" s="43" t="s">
        <v>45</v>
      </c>
      <c r="AS54" s="43" t="s">
        <v>23</v>
      </c>
      <c r="AU54" s="43" t="s">
        <v>45</v>
      </c>
      <c r="AV54" s="43" t="s">
        <v>23</v>
      </c>
      <c r="AX54" s="43" t="s">
        <v>45</v>
      </c>
      <c r="AY54" s="43" t="s">
        <v>23</v>
      </c>
    </row>
    <row r="55" spans="2:51" ht="16.5" customHeight="1">
      <c r="B55" s="59" t="s">
        <v>49</v>
      </c>
      <c r="C55" s="4" t="s">
        <v>50</v>
      </c>
      <c r="D55" s="60">
        <f>DSUM($AR$12:$AT$20,$AT$12,AR54:AS55)</f>
        <v>0</v>
      </c>
      <c r="E55" s="61" t="s">
        <v>51</v>
      </c>
      <c r="F55" s="59" t="s">
        <v>52</v>
      </c>
      <c r="G55" s="62" t="s">
        <v>50</v>
      </c>
      <c r="H55" s="63">
        <f>DSUM($AR$12:$AT$20,$AT$12,AR56:AS57)</f>
        <v>0</v>
      </c>
      <c r="I55" s="61" t="s">
        <v>51</v>
      </c>
      <c r="J55" s="17"/>
      <c r="K55" s="350" t="s">
        <v>268</v>
      </c>
      <c r="L55" s="350"/>
      <c r="M55" s="350" t="s">
        <v>269</v>
      </c>
      <c r="N55" s="350"/>
      <c r="O55" s="350"/>
      <c r="P55" s="350"/>
      <c r="Q55" s="350"/>
      <c r="R55" s="350"/>
      <c r="S55" s="350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  <c r="AG55" s="350"/>
      <c r="AH55" s="350"/>
      <c r="AI55" s="350" t="s">
        <v>270</v>
      </c>
      <c r="AJ55" s="350"/>
      <c r="AK55" s="350"/>
      <c r="AL55" s="350" t="s">
        <v>121</v>
      </c>
      <c r="AM55" s="350"/>
      <c r="AN55" s="59" t="s">
        <v>53</v>
      </c>
      <c r="AO55" s="88">
        <f>(D55*10)*BF3</f>
        <v>0</v>
      </c>
      <c r="AP55" s="4" t="s">
        <v>54</v>
      </c>
      <c r="AR55" s="4" t="str">
        <f>"=RB 6"</f>
        <v>=RB 6</v>
      </c>
      <c r="AS55" s="4" t="str">
        <f>"=10"</f>
        <v>=10</v>
      </c>
      <c r="AU55" s="4" t="str">
        <f>"=DB 10"</f>
        <v>=DB 10</v>
      </c>
      <c r="AV55" s="4" t="str">
        <f aca="true" t="shared" si="0" ref="AV55:AV67">"=10"</f>
        <v>=10</v>
      </c>
      <c r="AX55" s="4" t="str">
        <f>"=DB 10"</f>
        <v>=DB 10</v>
      </c>
      <c r="AY55" s="4" t="str">
        <f>"=12"</f>
        <v>=12</v>
      </c>
    </row>
    <row r="56" spans="2:51" ht="16.5" customHeight="1">
      <c r="B56" s="59" t="s">
        <v>55</v>
      </c>
      <c r="C56" s="4" t="s">
        <v>50</v>
      </c>
      <c r="D56" s="60">
        <f>DSUM($AR$12:$AT$20,$AT$12,AR58:AS59)</f>
        <v>0</v>
      </c>
      <c r="E56" s="61" t="s">
        <v>51</v>
      </c>
      <c r="F56" s="59" t="s">
        <v>56</v>
      </c>
      <c r="G56" s="62" t="s">
        <v>50</v>
      </c>
      <c r="H56" s="63">
        <f>DSUM($AR$12:$AT$20,$AT$12,AR60:AS61)</f>
        <v>0</v>
      </c>
      <c r="I56" s="61" t="s">
        <v>51</v>
      </c>
      <c r="J56" s="17"/>
      <c r="K56" s="350"/>
      <c r="L56" s="350"/>
      <c r="M56" s="350"/>
      <c r="N56" s="350"/>
      <c r="O56" s="350"/>
      <c r="P56" s="350"/>
      <c r="Q56" s="350"/>
      <c r="R56" s="350"/>
      <c r="S56" s="350"/>
      <c r="T56" s="350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G56" s="350"/>
      <c r="AH56" s="350"/>
      <c r="AI56" s="350"/>
      <c r="AJ56" s="350"/>
      <c r="AK56" s="350"/>
      <c r="AL56" s="350"/>
      <c r="AM56" s="350"/>
      <c r="AN56" s="59" t="s">
        <v>57</v>
      </c>
      <c r="AO56" s="87">
        <f>(H55*10)*BE3</f>
        <v>0</v>
      </c>
      <c r="AP56" s="4" t="s">
        <v>54</v>
      </c>
      <c r="AR56" s="43" t="s">
        <v>45</v>
      </c>
      <c r="AS56" s="43" t="s">
        <v>23</v>
      </c>
      <c r="AU56" s="43" t="s">
        <v>45</v>
      </c>
      <c r="AV56" s="43" t="s">
        <v>23</v>
      </c>
      <c r="AX56" s="43" t="s">
        <v>45</v>
      </c>
      <c r="AY56" s="43" t="s">
        <v>23</v>
      </c>
    </row>
    <row r="57" spans="2:51" ht="16.5" customHeight="1">
      <c r="B57" s="59" t="s">
        <v>58</v>
      </c>
      <c r="C57" s="4" t="s">
        <v>50</v>
      </c>
      <c r="D57" s="60">
        <f>DSUM($AR$12:$AT$20,$AT$12,AR62:AS63)</f>
        <v>0</v>
      </c>
      <c r="E57" s="61" t="s">
        <v>51</v>
      </c>
      <c r="F57" s="59" t="s">
        <v>59</v>
      </c>
      <c r="G57" s="62" t="s">
        <v>50</v>
      </c>
      <c r="H57" s="63">
        <f>DSUM($AR$12:$AT$20,$AT$12,AR64:AS65)</f>
        <v>0</v>
      </c>
      <c r="I57" s="61" t="s">
        <v>51</v>
      </c>
      <c r="J57" s="17"/>
      <c r="K57" s="351"/>
      <c r="L57" s="351"/>
      <c r="M57" s="351"/>
      <c r="N57" s="351"/>
      <c r="O57" s="351"/>
      <c r="P57" s="351"/>
      <c r="Q57" s="351"/>
      <c r="R57" s="351"/>
      <c r="S57" s="351"/>
      <c r="T57" s="351"/>
      <c r="U57" s="351"/>
      <c r="V57" s="351"/>
      <c r="W57" s="351"/>
      <c r="X57" s="351"/>
      <c r="Y57" s="351"/>
      <c r="Z57" s="351"/>
      <c r="AA57" s="351"/>
      <c r="AB57" s="351"/>
      <c r="AC57" s="351"/>
      <c r="AD57" s="351"/>
      <c r="AE57" s="351"/>
      <c r="AF57" s="351"/>
      <c r="AG57" s="351"/>
      <c r="AH57" s="351"/>
      <c r="AI57" s="351"/>
      <c r="AJ57" s="351"/>
      <c r="AK57" s="351"/>
      <c r="AL57" s="351"/>
      <c r="AM57" s="351"/>
      <c r="AN57" s="59" t="s">
        <v>60</v>
      </c>
      <c r="AO57" s="89">
        <f>(D56*10)*BD3</f>
        <v>0</v>
      </c>
      <c r="AP57" s="4" t="s">
        <v>54</v>
      </c>
      <c r="AR57" s="4" t="str">
        <f>"=RB 9"</f>
        <v>=RB 9</v>
      </c>
      <c r="AS57" s="4" t="str">
        <f aca="true" t="shared" si="1" ref="AS57:AS69">"=10"</f>
        <v>=10</v>
      </c>
      <c r="AU57" s="4" t="str">
        <f>"=DB 12"</f>
        <v>=DB 12</v>
      </c>
      <c r="AV57" s="4" t="str">
        <f t="shared" si="0"/>
        <v>=10</v>
      </c>
      <c r="AX57" s="4" t="str">
        <f>"=DB 12"</f>
        <v>=DB 12</v>
      </c>
      <c r="AY57" s="4" t="str">
        <f>"=12"</f>
        <v>=12</v>
      </c>
    </row>
    <row r="58" spans="2:51" ht="16.5" customHeight="1">
      <c r="B58" s="59" t="s">
        <v>61</v>
      </c>
      <c r="C58" s="4" t="s">
        <v>50</v>
      </c>
      <c r="D58" s="60">
        <f>DSUM($AR$12:$AT$20,$AT$12,AR66:AS67)</f>
        <v>0</v>
      </c>
      <c r="E58" s="61" t="s">
        <v>51</v>
      </c>
      <c r="F58" s="59" t="s">
        <v>62</v>
      </c>
      <c r="G58" s="62" t="s">
        <v>50</v>
      </c>
      <c r="H58" s="63">
        <f>DSUM($AR$12:$AT$20,$AT$12,AR68:AS69)</f>
        <v>0</v>
      </c>
      <c r="I58" s="61" t="s">
        <v>51</v>
      </c>
      <c r="J58" s="17"/>
      <c r="K58" s="345"/>
      <c r="L58" s="345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9"/>
      <c r="Z58" s="349"/>
      <c r="AA58" s="349"/>
      <c r="AB58" s="349"/>
      <c r="AC58" s="349"/>
      <c r="AD58" s="349"/>
      <c r="AE58" s="349"/>
      <c r="AF58" s="349"/>
      <c r="AG58" s="349"/>
      <c r="AH58" s="349"/>
      <c r="AI58" s="345"/>
      <c r="AJ58" s="345"/>
      <c r="AK58" s="345"/>
      <c r="AL58" s="345"/>
      <c r="AM58" s="345"/>
      <c r="AN58" s="59" t="s">
        <v>63</v>
      </c>
      <c r="AO58" s="89">
        <f>(H56*10)*BC3</f>
        <v>0</v>
      </c>
      <c r="AP58" s="4" t="s">
        <v>54</v>
      </c>
      <c r="AR58" s="43" t="s">
        <v>45</v>
      </c>
      <c r="AS58" s="43" t="s">
        <v>23</v>
      </c>
      <c r="AU58" s="43" t="s">
        <v>45</v>
      </c>
      <c r="AV58" s="43" t="s">
        <v>23</v>
      </c>
      <c r="AX58" s="43" t="s">
        <v>45</v>
      </c>
      <c r="AY58" s="43" t="s">
        <v>23</v>
      </c>
    </row>
    <row r="59" spans="2:51" ht="16.5" customHeight="1">
      <c r="B59" s="59" t="s">
        <v>64</v>
      </c>
      <c r="C59" s="4" t="s">
        <v>50</v>
      </c>
      <c r="D59" s="60">
        <f>DSUM($AR$12:$AT$20,$AT$12,AU54:AV55)</f>
        <v>0</v>
      </c>
      <c r="E59" s="61" t="s">
        <v>51</v>
      </c>
      <c r="F59" s="59" t="s">
        <v>65</v>
      </c>
      <c r="G59" s="62" t="s">
        <v>50</v>
      </c>
      <c r="H59" s="63">
        <f>DSUM($AR$12:$AT$20,$AT$12,AX54:AY55)</f>
        <v>0</v>
      </c>
      <c r="I59" s="61" t="s">
        <v>51</v>
      </c>
      <c r="J59" s="17"/>
      <c r="K59" s="345"/>
      <c r="L59" s="345"/>
      <c r="M59" s="345"/>
      <c r="N59" s="345"/>
      <c r="O59" s="345"/>
      <c r="P59" s="345"/>
      <c r="Q59" s="345"/>
      <c r="R59" s="345"/>
      <c r="S59" s="345"/>
      <c r="T59" s="345"/>
      <c r="U59" s="345"/>
      <c r="V59" s="345"/>
      <c r="W59" s="345"/>
      <c r="X59" s="345"/>
      <c r="Y59" s="345"/>
      <c r="Z59" s="345"/>
      <c r="AA59" s="345"/>
      <c r="AB59" s="345"/>
      <c r="AC59" s="345"/>
      <c r="AD59" s="345"/>
      <c r="AE59" s="345"/>
      <c r="AF59" s="345"/>
      <c r="AG59" s="345"/>
      <c r="AH59" s="345"/>
      <c r="AI59" s="345"/>
      <c r="AJ59" s="345"/>
      <c r="AK59" s="345"/>
      <c r="AL59" s="345"/>
      <c r="AM59" s="345"/>
      <c r="AN59" s="59" t="s">
        <v>66</v>
      </c>
      <c r="AO59" s="89">
        <f>(D57*10)*BB3</f>
        <v>0</v>
      </c>
      <c r="AP59" s="4" t="s">
        <v>54</v>
      </c>
      <c r="AR59" s="4" t="str">
        <f>"=RB 10"</f>
        <v>=RB 10</v>
      </c>
      <c r="AS59" s="4" t="str">
        <f t="shared" si="1"/>
        <v>=10</v>
      </c>
      <c r="AU59" s="4" t="str">
        <f>"=DB 16"</f>
        <v>=DB 16</v>
      </c>
      <c r="AV59" s="4" t="str">
        <f t="shared" si="0"/>
        <v>=10</v>
      </c>
      <c r="AX59" s="4" t="str">
        <f>"=DB 16"</f>
        <v>=DB 16</v>
      </c>
      <c r="AY59" s="4" t="str">
        <f>"=12"</f>
        <v>=12</v>
      </c>
    </row>
    <row r="60" spans="2:51" ht="16.5" customHeight="1">
      <c r="B60" s="59" t="s">
        <v>67</v>
      </c>
      <c r="C60" s="4" t="s">
        <v>50</v>
      </c>
      <c r="D60" s="60">
        <f>DSUM($AR$12:$AT$20,$AT$12,AU56:AV57)</f>
        <v>0</v>
      </c>
      <c r="E60" s="61" t="s">
        <v>51</v>
      </c>
      <c r="F60" s="59" t="s">
        <v>68</v>
      </c>
      <c r="G60" s="62" t="s">
        <v>50</v>
      </c>
      <c r="H60" s="63">
        <f>DSUM($AR$12:$AT$20,$AT$12,AX56:AY57)</f>
        <v>0</v>
      </c>
      <c r="I60" s="61" t="s">
        <v>51</v>
      </c>
      <c r="J60" s="17"/>
      <c r="K60" s="345"/>
      <c r="L60" s="345"/>
      <c r="M60" s="345"/>
      <c r="N60" s="345"/>
      <c r="O60" s="345"/>
      <c r="P60" s="345"/>
      <c r="Q60" s="345"/>
      <c r="R60" s="345"/>
      <c r="S60" s="345"/>
      <c r="T60" s="345"/>
      <c r="U60" s="345"/>
      <c r="V60" s="345"/>
      <c r="W60" s="345"/>
      <c r="X60" s="345"/>
      <c r="Y60" s="345"/>
      <c r="Z60" s="345"/>
      <c r="AA60" s="345"/>
      <c r="AB60" s="345"/>
      <c r="AC60" s="345"/>
      <c r="AD60" s="345"/>
      <c r="AE60" s="345"/>
      <c r="AF60" s="345"/>
      <c r="AG60" s="345"/>
      <c r="AH60" s="345"/>
      <c r="AI60" s="345"/>
      <c r="AJ60" s="345"/>
      <c r="AK60" s="345"/>
      <c r="AL60" s="345"/>
      <c r="AM60" s="345"/>
      <c r="AN60" s="59" t="s">
        <v>69</v>
      </c>
      <c r="AO60" s="89">
        <f>(H57*10)*BA3</f>
        <v>0</v>
      </c>
      <c r="AP60" s="4" t="s">
        <v>54</v>
      </c>
      <c r="AR60" s="43" t="s">
        <v>45</v>
      </c>
      <c r="AS60" s="43" t="s">
        <v>23</v>
      </c>
      <c r="AU60" s="43" t="s">
        <v>45</v>
      </c>
      <c r="AV60" s="43" t="s">
        <v>23</v>
      </c>
      <c r="AX60" s="43" t="s">
        <v>45</v>
      </c>
      <c r="AY60" s="43" t="s">
        <v>23</v>
      </c>
    </row>
    <row r="61" spans="2:51" ht="16.5" customHeight="1">
      <c r="B61" s="59" t="s">
        <v>70</v>
      </c>
      <c r="C61" s="4" t="s">
        <v>50</v>
      </c>
      <c r="D61" s="60">
        <f>DSUM($AR$12:$AT$20,$AT$12,AU58:AV59)</f>
        <v>0</v>
      </c>
      <c r="E61" s="61" t="s">
        <v>51</v>
      </c>
      <c r="F61" s="59" t="s">
        <v>71</v>
      </c>
      <c r="G61" s="62" t="s">
        <v>50</v>
      </c>
      <c r="H61" s="63">
        <f>DSUM($AR$12:$AT$20,$AT$12,AX58:AY59)</f>
        <v>0</v>
      </c>
      <c r="I61" s="61" t="s">
        <v>51</v>
      </c>
      <c r="J61" s="17"/>
      <c r="K61" s="345"/>
      <c r="L61" s="345"/>
      <c r="M61" s="345"/>
      <c r="N61" s="345"/>
      <c r="O61" s="345"/>
      <c r="P61" s="345"/>
      <c r="Q61" s="345"/>
      <c r="R61" s="345"/>
      <c r="S61" s="345"/>
      <c r="T61" s="345"/>
      <c r="U61" s="345"/>
      <c r="V61" s="345"/>
      <c r="W61" s="345"/>
      <c r="X61" s="345"/>
      <c r="Y61" s="345"/>
      <c r="Z61" s="345"/>
      <c r="AA61" s="345"/>
      <c r="AB61" s="345"/>
      <c r="AC61" s="345"/>
      <c r="AD61" s="345"/>
      <c r="AE61" s="345"/>
      <c r="AF61" s="345"/>
      <c r="AG61" s="345"/>
      <c r="AH61" s="345"/>
      <c r="AI61" s="345"/>
      <c r="AJ61" s="345"/>
      <c r="AK61" s="345"/>
      <c r="AL61" s="345"/>
      <c r="AM61" s="345"/>
      <c r="AN61" s="59" t="s">
        <v>72</v>
      </c>
      <c r="AO61" s="89">
        <f>(D58*10)*AZ3</f>
        <v>0</v>
      </c>
      <c r="AP61" s="4" t="s">
        <v>54</v>
      </c>
      <c r="AR61" s="4" t="str">
        <f>"=RB 12"</f>
        <v>=RB 12</v>
      </c>
      <c r="AS61" s="4" t="str">
        <f t="shared" si="1"/>
        <v>=10</v>
      </c>
      <c r="AU61" s="4" t="str">
        <f>"=DB 20"</f>
        <v>=DB 20</v>
      </c>
      <c r="AV61" s="4" t="str">
        <f t="shared" si="0"/>
        <v>=10</v>
      </c>
      <c r="AX61" s="4" t="str">
        <f>"=DB 20"</f>
        <v>=DB 20</v>
      </c>
      <c r="AY61" s="4" t="str">
        <f>"=12"</f>
        <v>=12</v>
      </c>
    </row>
    <row r="62" spans="2:51" ht="16.5" customHeight="1">
      <c r="B62" s="59" t="s">
        <v>73</v>
      </c>
      <c r="C62" s="4" t="s">
        <v>50</v>
      </c>
      <c r="D62" s="60">
        <f>DSUM($AR$12:$AT$20,$AT$12,AU60:AV61)</f>
        <v>258</v>
      </c>
      <c r="E62" s="61" t="s">
        <v>51</v>
      </c>
      <c r="F62" s="59" t="s">
        <v>74</v>
      </c>
      <c r="G62" s="62" t="s">
        <v>50</v>
      </c>
      <c r="H62" s="63">
        <f>DSUM($AR$12:$AT$20,$AT$12,AX60:AY61)</f>
        <v>576</v>
      </c>
      <c r="I62" s="61" t="s">
        <v>51</v>
      </c>
      <c r="J62" s="17"/>
      <c r="K62" s="345"/>
      <c r="L62" s="345"/>
      <c r="M62" s="345"/>
      <c r="N62" s="345"/>
      <c r="O62" s="345"/>
      <c r="P62" s="345"/>
      <c r="Q62" s="345"/>
      <c r="R62" s="345"/>
      <c r="S62" s="345"/>
      <c r="T62" s="345"/>
      <c r="U62" s="345"/>
      <c r="V62" s="345"/>
      <c r="W62" s="345"/>
      <c r="X62" s="345"/>
      <c r="Y62" s="345"/>
      <c r="Z62" s="345"/>
      <c r="AA62" s="345"/>
      <c r="AB62" s="345"/>
      <c r="AC62" s="345"/>
      <c r="AD62" s="345"/>
      <c r="AE62" s="345"/>
      <c r="AF62" s="345"/>
      <c r="AG62" s="345"/>
      <c r="AH62" s="345"/>
      <c r="AI62" s="345"/>
      <c r="AJ62" s="345"/>
      <c r="AK62" s="345"/>
      <c r="AL62" s="345"/>
      <c r="AM62" s="345"/>
      <c r="AN62" s="59" t="s">
        <v>75</v>
      </c>
      <c r="AO62" s="89">
        <f>(H58*10)*AY3</f>
        <v>0</v>
      </c>
      <c r="AP62" s="4" t="s">
        <v>54</v>
      </c>
      <c r="AR62" s="43" t="s">
        <v>45</v>
      </c>
      <c r="AS62" s="43" t="s">
        <v>23</v>
      </c>
      <c r="AU62" s="43" t="s">
        <v>45</v>
      </c>
      <c r="AV62" s="43" t="s">
        <v>23</v>
      </c>
      <c r="AX62" s="43" t="s">
        <v>45</v>
      </c>
      <c r="AY62" s="43" t="s">
        <v>23</v>
      </c>
    </row>
    <row r="63" spans="2:51" ht="16.5" customHeight="1">
      <c r="B63" s="59" t="s">
        <v>76</v>
      </c>
      <c r="C63" s="4" t="s">
        <v>50</v>
      </c>
      <c r="D63" s="60">
        <f>DSUM($AR$12:$AT$20,$AT$12,AU62:AV63)</f>
        <v>0</v>
      </c>
      <c r="E63" s="61" t="s">
        <v>51</v>
      </c>
      <c r="F63" s="59" t="s">
        <v>77</v>
      </c>
      <c r="G63" s="62" t="s">
        <v>50</v>
      </c>
      <c r="H63" s="63">
        <f>DSUM($AR$12:$AT$20,$AT$12,AX62:AY63)</f>
        <v>0</v>
      </c>
      <c r="I63" s="61" t="s">
        <v>51</v>
      </c>
      <c r="J63" s="17"/>
      <c r="K63" s="345"/>
      <c r="L63" s="345"/>
      <c r="M63" s="345"/>
      <c r="N63" s="345"/>
      <c r="O63" s="345"/>
      <c r="P63" s="345"/>
      <c r="Q63" s="345"/>
      <c r="R63" s="345"/>
      <c r="S63" s="345"/>
      <c r="T63" s="345"/>
      <c r="U63" s="345"/>
      <c r="V63" s="345"/>
      <c r="W63" s="345"/>
      <c r="X63" s="345"/>
      <c r="Y63" s="345"/>
      <c r="Z63" s="345"/>
      <c r="AA63" s="345"/>
      <c r="AB63" s="345"/>
      <c r="AC63" s="345"/>
      <c r="AD63" s="345"/>
      <c r="AE63" s="345"/>
      <c r="AF63" s="345"/>
      <c r="AG63" s="345"/>
      <c r="AH63" s="345"/>
      <c r="AI63" s="345"/>
      <c r="AJ63" s="345"/>
      <c r="AK63" s="345"/>
      <c r="AL63" s="345"/>
      <c r="AM63" s="345"/>
      <c r="AN63" s="59" t="s">
        <v>78</v>
      </c>
      <c r="AO63" s="89">
        <f>((D59*10)+(H59*12))*AR3</f>
        <v>0</v>
      </c>
      <c r="AP63" s="4" t="s">
        <v>54</v>
      </c>
      <c r="AR63" s="4" t="str">
        <f>"=RB 15"</f>
        <v>=RB 15</v>
      </c>
      <c r="AS63" s="4" t="str">
        <f t="shared" si="1"/>
        <v>=10</v>
      </c>
      <c r="AU63" s="4" t="str">
        <f>"=DB 25"</f>
        <v>=DB 25</v>
      </c>
      <c r="AV63" s="4" t="str">
        <f t="shared" si="0"/>
        <v>=10</v>
      </c>
      <c r="AX63" s="4" t="str">
        <f>"=DB 25"</f>
        <v>=DB 25</v>
      </c>
      <c r="AY63" s="4" t="str">
        <f>"=12"</f>
        <v>=12</v>
      </c>
    </row>
    <row r="64" spans="2:51" ht="16.5" customHeight="1">
      <c r="B64" s="59" t="s">
        <v>79</v>
      </c>
      <c r="C64" s="4" t="s">
        <v>50</v>
      </c>
      <c r="D64" s="60">
        <f>DSUM($AR$12:$AT$20,$AT$12,AU64:AV65)</f>
        <v>0</v>
      </c>
      <c r="E64" s="61" t="s">
        <v>51</v>
      </c>
      <c r="F64" s="59" t="s">
        <v>80</v>
      </c>
      <c r="G64" s="62" t="s">
        <v>50</v>
      </c>
      <c r="H64" s="63">
        <f>DSUM($AR$12:$AT$20,$AT$12,AX64:AY65)</f>
        <v>0</v>
      </c>
      <c r="I64" s="61" t="s">
        <v>51</v>
      </c>
      <c r="J64" s="17"/>
      <c r="K64" s="345"/>
      <c r="L64" s="345"/>
      <c r="M64" s="345"/>
      <c r="N64" s="345"/>
      <c r="O64" s="345"/>
      <c r="P64" s="345"/>
      <c r="Q64" s="345"/>
      <c r="R64" s="345"/>
      <c r="S64" s="345"/>
      <c r="T64" s="345"/>
      <c r="U64" s="345"/>
      <c r="V64" s="345"/>
      <c r="W64" s="345"/>
      <c r="X64" s="345"/>
      <c r="Y64" s="345"/>
      <c r="Z64" s="345"/>
      <c r="AA64" s="345"/>
      <c r="AB64" s="345"/>
      <c r="AC64" s="345"/>
      <c r="AD64" s="345"/>
      <c r="AE64" s="345"/>
      <c r="AF64" s="345"/>
      <c r="AG64" s="345"/>
      <c r="AH64" s="345"/>
      <c r="AI64" s="345"/>
      <c r="AJ64" s="345"/>
      <c r="AK64" s="345"/>
      <c r="AL64" s="345"/>
      <c r="AM64" s="345"/>
      <c r="AN64" s="59" t="s">
        <v>81</v>
      </c>
      <c r="AO64" s="89">
        <f>((D60*10)+(H60*12))*AS3</f>
        <v>0</v>
      </c>
      <c r="AP64" s="4" t="s">
        <v>54</v>
      </c>
      <c r="AR64" s="43" t="s">
        <v>45</v>
      </c>
      <c r="AS64" s="43" t="s">
        <v>23</v>
      </c>
      <c r="AU64" s="43" t="s">
        <v>45</v>
      </c>
      <c r="AV64" s="43" t="s">
        <v>23</v>
      </c>
      <c r="AX64" s="43" t="s">
        <v>45</v>
      </c>
      <c r="AY64" s="43" t="s">
        <v>23</v>
      </c>
    </row>
    <row r="65" spans="2:51" ht="16.5" customHeight="1">
      <c r="B65" s="59" t="s">
        <v>82</v>
      </c>
      <c r="C65" s="4" t="s">
        <v>50</v>
      </c>
      <c r="D65" s="60">
        <f>DSUM($AR$12:$AT$20,$AT$12,AU66:AV67)</f>
        <v>0</v>
      </c>
      <c r="E65" s="61" t="s">
        <v>51</v>
      </c>
      <c r="F65" s="59" t="s">
        <v>83</v>
      </c>
      <c r="G65" s="62" t="s">
        <v>50</v>
      </c>
      <c r="H65" s="63">
        <f>DSUM($AR$12:$AT$20,$AT$12,AX66:AY67)</f>
        <v>0</v>
      </c>
      <c r="I65" s="61" t="s">
        <v>51</v>
      </c>
      <c r="J65" s="17"/>
      <c r="K65" s="345"/>
      <c r="L65" s="345"/>
      <c r="M65" s="345"/>
      <c r="N65" s="345"/>
      <c r="O65" s="345"/>
      <c r="P65" s="345"/>
      <c r="Q65" s="345"/>
      <c r="R65" s="345"/>
      <c r="S65" s="345"/>
      <c r="T65" s="345"/>
      <c r="U65" s="345"/>
      <c r="V65" s="345"/>
      <c r="W65" s="345"/>
      <c r="X65" s="345"/>
      <c r="Y65" s="345"/>
      <c r="Z65" s="345"/>
      <c r="AA65" s="345"/>
      <c r="AB65" s="345"/>
      <c r="AC65" s="345"/>
      <c r="AD65" s="345"/>
      <c r="AE65" s="345"/>
      <c r="AF65" s="345"/>
      <c r="AG65" s="345"/>
      <c r="AH65" s="345"/>
      <c r="AI65" s="345"/>
      <c r="AJ65" s="345"/>
      <c r="AK65" s="345"/>
      <c r="AL65" s="345"/>
      <c r="AM65" s="345"/>
      <c r="AN65" s="59" t="s">
        <v>84</v>
      </c>
      <c r="AO65" s="89">
        <f>((D61*10)+(H61*12))*AT3</f>
        <v>0</v>
      </c>
      <c r="AP65" s="4" t="s">
        <v>54</v>
      </c>
      <c r="AR65" s="4" t="str">
        <f>"=RB 19"</f>
        <v>=RB 19</v>
      </c>
      <c r="AS65" s="4" t="str">
        <f t="shared" si="1"/>
        <v>=10</v>
      </c>
      <c r="AU65" s="4" t="str">
        <f>"=DB 28"</f>
        <v>=DB 28</v>
      </c>
      <c r="AV65" s="4" t="str">
        <f t="shared" si="0"/>
        <v>=10</v>
      </c>
      <c r="AX65" s="4" t="str">
        <f>"=DB 28"</f>
        <v>=DB 28</v>
      </c>
      <c r="AY65" s="4" t="str">
        <f>"=12"</f>
        <v>=12</v>
      </c>
    </row>
    <row r="66" spans="2:51" ht="16.5" customHeight="1">
      <c r="B66" s="59"/>
      <c r="E66" s="17"/>
      <c r="F66" s="17"/>
      <c r="G66" s="17"/>
      <c r="H66" s="64"/>
      <c r="I66" s="64"/>
      <c r="J66" s="64"/>
      <c r="K66" s="345"/>
      <c r="L66" s="345"/>
      <c r="M66" s="345"/>
      <c r="N66" s="345"/>
      <c r="O66" s="345"/>
      <c r="P66" s="345"/>
      <c r="Q66" s="345"/>
      <c r="R66" s="345"/>
      <c r="S66" s="345"/>
      <c r="T66" s="345"/>
      <c r="U66" s="345"/>
      <c r="V66" s="345"/>
      <c r="W66" s="345"/>
      <c r="X66" s="345"/>
      <c r="Y66" s="345"/>
      <c r="Z66" s="345"/>
      <c r="AA66" s="345"/>
      <c r="AB66" s="345"/>
      <c r="AC66" s="345"/>
      <c r="AD66" s="345"/>
      <c r="AE66" s="345"/>
      <c r="AF66" s="345"/>
      <c r="AG66" s="345"/>
      <c r="AH66" s="345"/>
      <c r="AI66" s="345"/>
      <c r="AJ66" s="345"/>
      <c r="AK66" s="345"/>
      <c r="AL66" s="345"/>
      <c r="AM66" s="345"/>
      <c r="AN66" s="59" t="s">
        <v>85</v>
      </c>
      <c r="AO66" s="89">
        <f>((D62*10)+(H62*12))*AU3</f>
        <v>23445.24</v>
      </c>
      <c r="AP66" s="4" t="s">
        <v>54</v>
      </c>
      <c r="AR66" s="43" t="s">
        <v>45</v>
      </c>
      <c r="AS66" s="43" t="s">
        <v>23</v>
      </c>
      <c r="AU66" s="43" t="s">
        <v>45</v>
      </c>
      <c r="AV66" s="43" t="s">
        <v>23</v>
      </c>
      <c r="AX66" s="43" t="s">
        <v>45</v>
      </c>
      <c r="AY66" s="43" t="s">
        <v>23</v>
      </c>
    </row>
    <row r="67" spans="11:51" ht="16.5" customHeight="1">
      <c r="K67" s="346"/>
      <c r="L67" s="346"/>
      <c r="M67" s="346"/>
      <c r="N67" s="346"/>
      <c r="O67" s="346"/>
      <c r="P67" s="346"/>
      <c r="Q67" s="346"/>
      <c r="R67" s="346"/>
      <c r="S67" s="346"/>
      <c r="T67" s="346"/>
      <c r="U67" s="346"/>
      <c r="V67" s="346"/>
      <c r="W67" s="346"/>
      <c r="X67" s="346"/>
      <c r="Y67" s="346"/>
      <c r="Z67" s="346"/>
      <c r="AA67" s="346"/>
      <c r="AB67" s="346"/>
      <c r="AC67" s="346"/>
      <c r="AD67" s="346"/>
      <c r="AE67" s="346"/>
      <c r="AF67" s="346"/>
      <c r="AG67" s="346"/>
      <c r="AH67" s="346"/>
      <c r="AI67" s="347"/>
      <c r="AJ67" s="347"/>
      <c r="AK67" s="347"/>
      <c r="AL67" s="348"/>
      <c r="AM67" s="348"/>
      <c r="AN67" s="59" t="s">
        <v>86</v>
      </c>
      <c r="AO67" s="89">
        <f>((D63*10)+(H63*12))*AV3</f>
        <v>0</v>
      </c>
      <c r="AP67" s="4" t="s">
        <v>54</v>
      </c>
      <c r="AR67" s="4" t="str">
        <f>"=RB 20"</f>
        <v>=RB 20</v>
      </c>
      <c r="AS67" s="4" t="str">
        <f t="shared" si="1"/>
        <v>=10</v>
      </c>
      <c r="AU67" s="4" t="str">
        <f>"=DB 32"</f>
        <v>=DB 32</v>
      </c>
      <c r="AV67" s="4" t="str">
        <f t="shared" si="0"/>
        <v>=10</v>
      </c>
      <c r="AX67" s="4" t="str">
        <f>"=DB 32"</f>
        <v>=DB 32</v>
      </c>
      <c r="AY67" s="4" t="str">
        <f>"=12"</f>
        <v>=12</v>
      </c>
    </row>
    <row r="68" spans="34:45" ht="16.5" customHeight="1">
      <c r="AH68" s="14"/>
      <c r="AI68" s="14"/>
      <c r="AK68" s="62"/>
      <c r="AL68" s="62"/>
      <c r="AN68" s="59" t="s">
        <v>87</v>
      </c>
      <c r="AO68" s="89">
        <f>((D64*10)+(H64*12))*AW3</f>
        <v>0</v>
      </c>
      <c r="AP68" s="4" t="s">
        <v>54</v>
      </c>
      <c r="AR68" s="43" t="s">
        <v>45</v>
      </c>
      <c r="AS68" s="43" t="s">
        <v>23</v>
      </c>
    </row>
    <row r="69" spans="34:45" ht="21.75" customHeight="1">
      <c r="AH69" s="14"/>
      <c r="AI69" s="14"/>
      <c r="AJ69" s="14" t="s">
        <v>93</v>
      </c>
      <c r="AK69" s="96">
        <f>(AK70/AO70)*100</f>
        <v>1.616887905604718</v>
      </c>
      <c r="AL69" s="65" t="s">
        <v>88</v>
      </c>
      <c r="AN69" s="59" t="s">
        <v>89</v>
      </c>
      <c r="AO69" s="89">
        <f>((D65*10)+(H65*12))*AX3</f>
        <v>0</v>
      </c>
      <c r="AP69" s="4" t="s">
        <v>54</v>
      </c>
      <c r="AR69" s="4" t="str">
        <f>"=RB 25"</f>
        <v>=RB 25</v>
      </c>
      <c r="AS69" s="4" t="str">
        <f t="shared" si="1"/>
        <v>=10</v>
      </c>
    </row>
    <row r="70" spans="34:45" ht="21.75" customHeight="1" thickBot="1">
      <c r="AH70" s="14"/>
      <c r="AI70" s="14"/>
      <c r="AJ70" s="14" t="s">
        <v>94</v>
      </c>
      <c r="AK70" s="95">
        <f>AO70-AP53</f>
        <v>379.0832499999997</v>
      </c>
      <c r="AL70" s="66" t="s">
        <v>90</v>
      </c>
      <c r="AN70" s="14" t="s">
        <v>91</v>
      </c>
      <c r="AO70" s="90">
        <f>SUM(AO55:AO69)</f>
        <v>23445.24</v>
      </c>
      <c r="AP70" s="4" t="s">
        <v>54</v>
      </c>
      <c r="AR70" s="43"/>
      <c r="AS70" s="43"/>
    </row>
    <row r="71" spans="44:60" ht="24" thickTop="1">
      <c r="AR71" s="495" t="s">
        <v>99</v>
      </c>
      <c r="AS71" s="496"/>
      <c r="AT71" s="496"/>
      <c r="AU71" s="497" t="s">
        <v>100</v>
      </c>
      <c r="AV71" s="498"/>
      <c r="AW71" s="498"/>
      <c r="AX71" s="498"/>
      <c r="AY71" s="498"/>
      <c r="AZ71" s="498"/>
      <c r="BA71" s="498"/>
      <c r="BB71" s="498"/>
      <c r="BC71" s="498"/>
      <c r="BD71" s="498"/>
      <c r="BE71" s="498"/>
      <c r="BF71" s="498"/>
      <c r="BG71" s="498"/>
      <c r="BH71" s="499"/>
    </row>
    <row r="72" spans="44:60" ht="23.25">
      <c r="AR72" s="117" t="s">
        <v>101</v>
      </c>
      <c r="AS72" s="117" t="s">
        <v>102</v>
      </c>
      <c r="AT72" s="117" t="s">
        <v>103</v>
      </c>
      <c r="AU72" s="496" t="s">
        <v>104</v>
      </c>
      <c r="AV72" s="500"/>
      <c r="AW72" s="496" t="s">
        <v>105</v>
      </c>
      <c r="AX72" s="500"/>
      <c r="AY72" s="495" t="s">
        <v>106</v>
      </c>
      <c r="AZ72" s="500"/>
      <c r="BA72" s="495" t="s">
        <v>107</v>
      </c>
      <c r="BB72" s="500"/>
      <c r="BC72" s="495" t="s">
        <v>108</v>
      </c>
      <c r="BD72" s="500"/>
      <c r="BE72" s="495" t="s">
        <v>109</v>
      </c>
      <c r="BF72" s="500"/>
      <c r="BG72" s="495" t="s">
        <v>110</v>
      </c>
      <c r="BH72" s="500"/>
    </row>
    <row r="73" spans="44:60" ht="23.25">
      <c r="AR73" s="229">
        <v>10</v>
      </c>
      <c r="AS73" s="229">
        <v>10</v>
      </c>
      <c r="AT73" s="229">
        <v>10</v>
      </c>
      <c r="AU73" s="229">
        <v>10</v>
      </c>
      <c r="AV73" s="229">
        <v>12</v>
      </c>
      <c r="AW73" s="229">
        <v>10</v>
      </c>
      <c r="AX73" s="229">
        <v>12</v>
      </c>
      <c r="AY73" s="229">
        <v>10</v>
      </c>
      <c r="AZ73" s="229">
        <v>12</v>
      </c>
      <c r="BA73" s="229">
        <v>10</v>
      </c>
      <c r="BB73" s="229">
        <v>12</v>
      </c>
      <c r="BC73" s="229">
        <v>10</v>
      </c>
      <c r="BD73" s="229">
        <v>12</v>
      </c>
      <c r="BE73" s="229">
        <v>10</v>
      </c>
      <c r="BF73" s="229">
        <v>12</v>
      </c>
      <c r="BG73" s="229">
        <v>10</v>
      </c>
      <c r="BH73" s="229">
        <v>12</v>
      </c>
    </row>
    <row r="74" spans="44:60" ht="20.25">
      <c r="AR74" s="230">
        <f>$D$55</f>
        <v>0</v>
      </c>
      <c r="AS74" s="231">
        <f>$H$55</f>
        <v>0</v>
      </c>
      <c r="AT74" s="231">
        <f>$H$56</f>
        <v>0</v>
      </c>
      <c r="AU74" s="230">
        <f>$D$59</f>
        <v>0</v>
      </c>
      <c r="AV74" s="231">
        <f>$H$59</f>
        <v>0</v>
      </c>
      <c r="AW74" s="230">
        <f>$D$60</f>
        <v>0</v>
      </c>
      <c r="AX74" s="231">
        <f>$H$60</f>
        <v>0</v>
      </c>
      <c r="AY74" s="230">
        <f>$D$61</f>
        <v>0</v>
      </c>
      <c r="AZ74" s="231">
        <f>$H$61</f>
        <v>0</v>
      </c>
      <c r="BA74" s="230">
        <f>$D$62</f>
        <v>258</v>
      </c>
      <c r="BB74" s="231">
        <f>$H$62</f>
        <v>576</v>
      </c>
      <c r="BC74" s="230">
        <f>$D$63</f>
        <v>0</v>
      </c>
      <c r="BD74" s="231">
        <f>$H$63</f>
        <v>0</v>
      </c>
      <c r="BE74" s="230">
        <f>$D$64</f>
        <v>0</v>
      </c>
      <c r="BF74" s="231">
        <f>$H$64</f>
        <v>0</v>
      </c>
      <c r="BG74" s="230">
        <f>$D$65</f>
        <v>0</v>
      </c>
      <c r="BH74" s="231">
        <f>$H$65</f>
        <v>0</v>
      </c>
    </row>
    <row r="75" ht="20.25">
      <c r="AH75" s="4" t="str">
        <f>SpellNumber(213000)</f>
        <v>Two Hundred Thirteen Thousand  Baht and No Satang</v>
      </c>
    </row>
  </sheetData>
  <sheetProtection/>
  <mergeCells count="243">
    <mergeCell ref="AJ33:AJ37"/>
    <mergeCell ref="AJ38:AJ42"/>
    <mergeCell ref="AJ43:AJ47"/>
    <mergeCell ref="AJ48:AJ52"/>
    <mergeCell ref="AI33:AI35"/>
    <mergeCell ref="AH38:AH42"/>
    <mergeCell ref="AI38:AI40"/>
    <mergeCell ref="AI43:AI45"/>
    <mergeCell ref="AH48:AH52"/>
    <mergeCell ref="AI48:AI50"/>
    <mergeCell ref="S30:W30"/>
    <mergeCell ref="P34:Q34"/>
    <mergeCell ref="S35:W35"/>
    <mergeCell ref="P39:Q39"/>
    <mergeCell ref="S40:W40"/>
    <mergeCell ref="X48:X50"/>
    <mergeCell ref="P49:Q49"/>
    <mergeCell ref="S50:W50"/>
    <mergeCell ref="AR71:AT71"/>
    <mergeCell ref="AU71:BH71"/>
    <mergeCell ref="AU72:AV72"/>
    <mergeCell ref="AW72:AX72"/>
    <mergeCell ref="AY72:AZ72"/>
    <mergeCell ref="BA72:BB72"/>
    <mergeCell ref="BC72:BD72"/>
    <mergeCell ref="BE72:BF72"/>
    <mergeCell ref="BG72:BH72"/>
    <mergeCell ref="L1:AD1"/>
    <mergeCell ref="L2:AD2"/>
    <mergeCell ref="AO3:AP3"/>
    <mergeCell ref="AO4:AP4"/>
    <mergeCell ref="AO5:AP5"/>
    <mergeCell ref="A9:A12"/>
    <mergeCell ref="B9:E12"/>
    <mergeCell ref="F9:F12"/>
    <mergeCell ref="G9:H12"/>
    <mergeCell ref="I9:K12"/>
    <mergeCell ref="AP9:AP11"/>
    <mergeCell ref="AE10:AF11"/>
    <mergeCell ref="AG10:AJ10"/>
    <mergeCell ref="AK10:AK11"/>
    <mergeCell ref="AL10:AL11"/>
    <mergeCell ref="AM10:AM11"/>
    <mergeCell ref="L9:AD12"/>
    <mergeCell ref="AE9:AK9"/>
    <mergeCell ref="AL9:AN9"/>
    <mergeCell ref="AO9:AO11"/>
    <mergeCell ref="AH13:AH17"/>
    <mergeCell ref="AI13:AI15"/>
    <mergeCell ref="AJ13:AJ17"/>
    <mergeCell ref="P14:P16"/>
    <mergeCell ref="A13:A17"/>
    <mergeCell ref="B13:B14"/>
    <mergeCell ref="C13:C14"/>
    <mergeCell ref="D13:E14"/>
    <mergeCell ref="F13:F17"/>
    <mergeCell ref="G13:H14"/>
    <mergeCell ref="AN10:AN11"/>
    <mergeCell ref="AE12:AF12"/>
    <mergeCell ref="J18:J22"/>
    <mergeCell ref="AK13:AK17"/>
    <mergeCell ref="AO13:AO17"/>
    <mergeCell ref="AI18:AI20"/>
    <mergeCell ref="AJ18:AJ22"/>
    <mergeCell ref="X18:X20"/>
    <mergeCell ref="P19:Q19"/>
    <mergeCell ref="J13:J17"/>
    <mergeCell ref="AP13:AP17"/>
    <mergeCell ref="B15:E17"/>
    <mergeCell ref="G15:H17"/>
    <mergeCell ref="AI16:AI17"/>
    <mergeCell ref="K13:K17"/>
    <mergeCell ref="AE13:AF17"/>
    <mergeCell ref="AG13:AG17"/>
    <mergeCell ref="Q16:W16"/>
    <mergeCell ref="I13:I17"/>
    <mergeCell ref="S20:W20"/>
    <mergeCell ref="A18:A22"/>
    <mergeCell ref="B18:E19"/>
    <mergeCell ref="F18:F22"/>
    <mergeCell ref="G18:H19"/>
    <mergeCell ref="I18:I22"/>
    <mergeCell ref="AK18:AK22"/>
    <mergeCell ref="AO18:AO22"/>
    <mergeCell ref="AP18:AP22"/>
    <mergeCell ref="B20:E22"/>
    <mergeCell ref="G20:H22"/>
    <mergeCell ref="AI21:AI22"/>
    <mergeCell ref="K18:K22"/>
    <mergeCell ref="AE18:AF22"/>
    <mergeCell ref="AG18:AG22"/>
    <mergeCell ref="AH18:AH22"/>
    <mergeCell ref="A23:A27"/>
    <mergeCell ref="B23:E24"/>
    <mergeCell ref="F23:F27"/>
    <mergeCell ref="G23:H24"/>
    <mergeCell ref="I23:I27"/>
    <mergeCell ref="J23:J27"/>
    <mergeCell ref="AE28:AF32"/>
    <mergeCell ref="AG28:AG32"/>
    <mergeCell ref="AH28:AH32"/>
    <mergeCell ref="K23:K27"/>
    <mergeCell ref="AE23:AF27"/>
    <mergeCell ref="AG23:AG27"/>
    <mergeCell ref="AH23:AH27"/>
    <mergeCell ref="P24:P26"/>
    <mergeCell ref="Q26:W26"/>
    <mergeCell ref="P29:Q29"/>
    <mergeCell ref="AK23:AK27"/>
    <mergeCell ref="AO23:AO27"/>
    <mergeCell ref="AP23:AP27"/>
    <mergeCell ref="B25:E27"/>
    <mergeCell ref="G25:H27"/>
    <mergeCell ref="AI26:AI27"/>
    <mergeCell ref="AI23:AI25"/>
    <mergeCell ref="AJ23:AJ27"/>
    <mergeCell ref="A28:A32"/>
    <mergeCell ref="B28:E29"/>
    <mergeCell ref="F28:F32"/>
    <mergeCell ref="G28:H29"/>
    <mergeCell ref="I28:I32"/>
    <mergeCell ref="J28:J32"/>
    <mergeCell ref="J33:J37"/>
    <mergeCell ref="AK28:AK32"/>
    <mergeCell ref="AO28:AO32"/>
    <mergeCell ref="AP28:AP32"/>
    <mergeCell ref="B30:E32"/>
    <mergeCell ref="G30:H32"/>
    <mergeCell ref="AI31:AI32"/>
    <mergeCell ref="K28:K32"/>
    <mergeCell ref="AI28:AI30"/>
    <mergeCell ref="AJ28:AJ32"/>
    <mergeCell ref="A38:A42"/>
    <mergeCell ref="B38:E39"/>
    <mergeCell ref="F38:F42"/>
    <mergeCell ref="G38:H39"/>
    <mergeCell ref="I38:I42"/>
    <mergeCell ref="K33:K37"/>
    <mergeCell ref="A33:A37"/>
    <mergeCell ref="B33:E34"/>
    <mergeCell ref="F33:F37"/>
    <mergeCell ref="G33:H34"/>
    <mergeCell ref="AO33:AO37"/>
    <mergeCell ref="AP33:AP37"/>
    <mergeCell ref="B35:E37"/>
    <mergeCell ref="G35:H37"/>
    <mergeCell ref="AI36:AI37"/>
    <mergeCell ref="AE33:AF37"/>
    <mergeCell ref="AG33:AG37"/>
    <mergeCell ref="AH33:AH37"/>
    <mergeCell ref="AK33:AK37"/>
    <mergeCell ref="I33:I37"/>
    <mergeCell ref="B40:E42"/>
    <mergeCell ref="G40:H42"/>
    <mergeCell ref="AI41:AI42"/>
    <mergeCell ref="J38:J42"/>
    <mergeCell ref="K38:K42"/>
    <mergeCell ref="AE38:AF42"/>
    <mergeCell ref="AG38:AG42"/>
    <mergeCell ref="J43:J47"/>
    <mergeCell ref="P44:Q44"/>
    <mergeCell ref="S45:W45"/>
    <mergeCell ref="AK38:AK42"/>
    <mergeCell ref="AO38:AO42"/>
    <mergeCell ref="AP38:AP42"/>
    <mergeCell ref="A48:A52"/>
    <mergeCell ref="B48:E49"/>
    <mergeCell ref="F48:F52"/>
    <mergeCell ref="G48:H49"/>
    <mergeCell ref="I48:I52"/>
    <mergeCell ref="K43:K47"/>
    <mergeCell ref="A43:A47"/>
    <mergeCell ref="B43:E44"/>
    <mergeCell ref="F43:F47"/>
    <mergeCell ref="G43:H44"/>
    <mergeCell ref="AO43:AO47"/>
    <mergeCell ref="AP43:AP47"/>
    <mergeCell ref="B45:E47"/>
    <mergeCell ref="G45:H47"/>
    <mergeCell ref="AI46:AI47"/>
    <mergeCell ref="AE43:AF47"/>
    <mergeCell ref="AG43:AG47"/>
    <mergeCell ref="AH43:AH47"/>
    <mergeCell ref="AK43:AK47"/>
    <mergeCell ref="I43:I47"/>
    <mergeCell ref="AK48:AK52"/>
    <mergeCell ref="AO48:AO52"/>
    <mergeCell ref="AP48:AP52"/>
    <mergeCell ref="B50:E52"/>
    <mergeCell ref="G50:H52"/>
    <mergeCell ref="AI51:AI52"/>
    <mergeCell ref="J48:J52"/>
    <mergeCell ref="K48:K52"/>
    <mergeCell ref="AE48:AF52"/>
    <mergeCell ref="AG48:AG52"/>
    <mergeCell ref="K55:L56"/>
    <mergeCell ref="M55:AH56"/>
    <mergeCell ref="AI55:AK56"/>
    <mergeCell ref="AL55:AM56"/>
    <mergeCell ref="K57:L57"/>
    <mergeCell ref="M57:AH57"/>
    <mergeCell ref="AI57:AK57"/>
    <mergeCell ref="AL57:AM57"/>
    <mergeCell ref="K58:L58"/>
    <mergeCell ref="M58:AH58"/>
    <mergeCell ref="AI58:AK58"/>
    <mergeCell ref="AL58:AM58"/>
    <mergeCell ref="K59:L59"/>
    <mergeCell ref="M59:AH59"/>
    <mergeCell ref="AI59:AK59"/>
    <mergeCell ref="AL59:AM59"/>
    <mergeCell ref="K60:L60"/>
    <mergeCell ref="M60:AH60"/>
    <mergeCell ref="AI60:AK60"/>
    <mergeCell ref="AL60:AM60"/>
    <mergeCell ref="K61:L61"/>
    <mergeCell ref="M61:AH61"/>
    <mergeCell ref="AI61:AK61"/>
    <mergeCell ref="AL61:AM61"/>
    <mergeCell ref="K62:L62"/>
    <mergeCell ref="M62:AH62"/>
    <mergeCell ref="AI62:AK62"/>
    <mergeCell ref="AL62:AM62"/>
    <mergeCell ref="K63:L63"/>
    <mergeCell ref="M63:AH63"/>
    <mergeCell ref="AI63:AK63"/>
    <mergeCell ref="AL63:AM63"/>
    <mergeCell ref="K64:L64"/>
    <mergeCell ref="M64:AH64"/>
    <mergeCell ref="AI64:AK64"/>
    <mergeCell ref="AL64:AM64"/>
    <mergeCell ref="K65:L65"/>
    <mergeCell ref="M65:AH65"/>
    <mergeCell ref="AI65:AK65"/>
    <mergeCell ref="AL65:AM65"/>
    <mergeCell ref="K66:L66"/>
    <mergeCell ref="M66:AH66"/>
    <mergeCell ref="AI66:AK66"/>
    <mergeCell ref="AL66:AM66"/>
    <mergeCell ref="K67:L67"/>
    <mergeCell ref="M67:AH67"/>
    <mergeCell ref="AI67:AK67"/>
    <mergeCell ref="AL67:AM67"/>
  </mergeCells>
  <dataValidations count="3">
    <dataValidation type="list" allowBlank="1" showInputMessage="1" showErrorMessage="1" sqref="AI13:AI15 AI18:AI20 AI23:AI25 AI28:AI30">
      <formula1>'SUM OF REMAIN BAR'!$D$11:$D$48</formula1>
    </dataValidation>
    <dataValidation type="list" allowBlank="1" showInputMessage="1" showErrorMessage="1" sqref="I13:I52">
      <formula1>DB_16</formula1>
    </dataValidation>
    <dataValidation type="list" allowBlank="1" showInputMessage="1" showErrorMessage="1" sqref="K13:K52">
      <formula1>$BH$1:$BJ$1</formula1>
    </dataValidation>
  </dataValidations>
  <hyperlinks>
    <hyperlink ref="B15" r:id="rId1" display="65-DB20@0.20 m."/>
    <hyperlink ref="B25" r:id="rId2" display="128-DB20@0.20"/>
  </hyperlinks>
  <printOptions horizontalCentered="1"/>
  <pageMargins left="0.11811023622047245" right="0.11811023622047245" top="0.11811023622047245" bottom="0.15748031496062992" header="0.11811023622047245" footer="0"/>
  <pageSetup horizontalDpi="600" verticalDpi="600" orientation="landscape" paperSize="9" scale="60"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BJ75"/>
  <sheetViews>
    <sheetView view="pageBreakPreview" zoomScale="85" zoomScaleSheetLayoutView="85" workbookViewId="0" topLeftCell="A1">
      <selection activeCell="D6" sqref="D6"/>
    </sheetView>
  </sheetViews>
  <sheetFormatPr defaultColWidth="9.140625" defaultRowHeight="21.75"/>
  <cols>
    <col min="1" max="1" width="5.7109375" style="4" customWidth="1"/>
    <col min="2" max="2" width="9.8515625" style="4" customWidth="1"/>
    <col min="3" max="3" width="1.57421875" style="4" customWidth="1"/>
    <col min="4" max="4" width="11.140625" style="4" customWidth="1"/>
    <col min="5" max="5" width="10.28125" style="4" customWidth="1"/>
    <col min="6" max="6" width="8.8515625" style="4" customWidth="1"/>
    <col min="7" max="7" width="2.7109375" style="4" customWidth="1"/>
    <col min="8" max="8" width="11.140625" style="4" customWidth="1"/>
    <col min="9" max="9" width="7.57421875" style="4" customWidth="1"/>
    <col min="10" max="10" width="2.28125" style="4" customWidth="1"/>
    <col min="11" max="11" width="6.00390625" style="4" customWidth="1"/>
    <col min="12" max="30" width="3.28125" style="4" customWidth="1"/>
    <col min="31" max="31" width="1.57421875" style="4" customWidth="1"/>
    <col min="32" max="32" width="9.140625" style="4" customWidth="1"/>
    <col min="33" max="33" width="10.7109375" style="4" customWidth="1"/>
    <col min="34" max="35" width="11.57421875" style="4" customWidth="1"/>
    <col min="36" max="36" width="10.00390625" style="4" customWidth="1"/>
    <col min="37" max="37" width="10.8515625" style="4" customWidth="1"/>
    <col min="38" max="38" width="12.00390625" style="4" customWidth="1"/>
    <col min="39" max="39" width="9.8515625" style="200" customWidth="1"/>
    <col min="40" max="40" width="9.8515625" style="4" customWidth="1"/>
    <col min="41" max="41" width="12.140625" style="4" customWidth="1"/>
    <col min="42" max="42" width="10.7109375" style="4" customWidth="1"/>
    <col min="43" max="16384" width="9.140625" style="4" customWidth="1"/>
  </cols>
  <sheetData>
    <row r="1" spans="1:62" ht="20.2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59" t="s">
        <v>6</v>
      </c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2"/>
      <c r="AF1" s="2"/>
      <c r="AG1" s="2"/>
      <c r="AH1" s="2"/>
      <c r="AI1" s="2"/>
      <c r="AJ1" s="2"/>
      <c r="AK1" s="2"/>
      <c r="AL1" s="2"/>
      <c r="AM1" s="199"/>
      <c r="AN1" s="2"/>
      <c r="AO1" s="2"/>
      <c r="AP1" s="3" t="str">
        <f>MF1!AP1</f>
        <v>REV.000</v>
      </c>
      <c r="AR1" s="5" t="s">
        <v>7</v>
      </c>
      <c r="AS1" s="5" t="s">
        <v>8</v>
      </c>
      <c r="AT1" s="5" t="s">
        <v>9</v>
      </c>
      <c r="AU1" s="5" t="s">
        <v>10</v>
      </c>
      <c r="AV1" s="5" t="s">
        <v>11</v>
      </c>
      <c r="AW1" s="5" t="s">
        <v>12</v>
      </c>
      <c r="AX1" s="5" t="s">
        <v>13</v>
      </c>
      <c r="AY1" s="6" t="s">
        <v>14</v>
      </c>
      <c r="AZ1" s="6" t="s">
        <v>15</v>
      </c>
      <c r="BA1" s="6" t="s">
        <v>16</v>
      </c>
      <c r="BB1" s="6" t="s">
        <v>17</v>
      </c>
      <c r="BC1" s="6" t="s">
        <v>18</v>
      </c>
      <c r="BD1" s="6" t="s">
        <v>19</v>
      </c>
      <c r="BE1" s="6" t="s">
        <v>20</v>
      </c>
      <c r="BF1" s="6" t="s">
        <v>21</v>
      </c>
      <c r="BG1" s="7" t="s">
        <v>22</v>
      </c>
      <c r="BH1" s="4">
        <v>10</v>
      </c>
      <c r="BI1" s="4">
        <v>12</v>
      </c>
      <c r="BJ1" s="4" t="s">
        <v>133</v>
      </c>
    </row>
    <row r="2" spans="1:59" ht="20.25" customHeight="1">
      <c r="A2" s="8" t="s">
        <v>0</v>
      </c>
      <c r="C2" s="4" t="s">
        <v>3</v>
      </c>
      <c r="D2" s="198"/>
      <c r="E2" s="9"/>
      <c r="F2" s="10"/>
      <c r="G2" s="10"/>
      <c r="H2" s="1"/>
      <c r="I2" s="1"/>
      <c r="J2" s="1"/>
      <c r="K2" s="8"/>
      <c r="L2" s="359" t="str">
        <f>MF1!L2:AD2</f>
        <v>MAIN CONTROL BUILDING</v>
      </c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2"/>
      <c r="AF2" s="2"/>
      <c r="AG2" s="2"/>
      <c r="AH2" s="2"/>
      <c r="AI2" s="2"/>
      <c r="AJ2" s="2"/>
      <c r="AK2" s="2"/>
      <c r="AL2" s="2"/>
      <c r="AM2" s="199"/>
      <c r="AN2" s="2"/>
      <c r="AO2" s="2"/>
      <c r="AP2" s="2"/>
      <c r="AR2" s="5">
        <v>10</v>
      </c>
      <c r="AS2" s="5">
        <v>12</v>
      </c>
      <c r="AT2" s="5">
        <v>16</v>
      </c>
      <c r="AU2" s="5">
        <v>20</v>
      </c>
      <c r="AV2" s="5">
        <v>25</v>
      </c>
      <c r="AW2" s="5">
        <v>28</v>
      </c>
      <c r="AX2" s="5">
        <v>32</v>
      </c>
      <c r="AY2" s="6">
        <v>25</v>
      </c>
      <c r="AZ2" s="6">
        <v>20</v>
      </c>
      <c r="BA2" s="6">
        <v>19</v>
      </c>
      <c r="BB2" s="6">
        <v>15</v>
      </c>
      <c r="BC2" s="6">
        <v>12</v>
      </c>
      <c r="BD2" s="6">
        <v>10</v>
      </c>
      <c r="BE2" s="6">
        <v>9</v>
      </c>
      <c r="BF2" s="6">
        <v>6</v>
      </c>
      <c r="BG2" s="11"/>
    </row>
    <row r="3" spans="1:59" ht="22.5" thickBot="1">
      <c r="A3" s="8" t="s">
        <v>1</v>
      </c>
      <c r="C3" s="4" t="s">
        <v>3</v>
      </c>
      <c r="D3" s="12"/>
      <c r="E3" s="12"/>
      <c r="F3" s="12"/>
      <c r="G3" s="12"/>
      <c r="H3" s="13"/>
      <c r="I3" s="13"/>
      <c r="J3" s="13"/>
      <c r="K3" s="13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N3" s="14" t="s">
        <v>5</v>
      </c>
      <c r="AO3" s="352" t="s">
        <v>260</v>
      </c>
      <c r="AP3" s="352"/>
      <c r="AR3" s="5">
        <v>0.617</v>
      </c>
      <c r="AS3" s="5">
        <v>0.888</v>
      </c>
      <c r="AT3" s="5">
        <v>1.58</v>
      </c>
      <c r="AU3" s="5">
        <v>2.47</v>
      </c>
      <c r="AV3" s="5">
        <v>3.85</v>
      </c>
      <c r="AW3" s="5">
        <v>4.83</v>
      </c>
      <c r="AX3" s="5">
        <v>6.31</v>
      </c>
      <c r="AY3" s="6">
        <v>3.85</v>
      </c>
      <c r="AZ3" s="6">
        <v>2.47</v>
      </c>
      <c r="BA3" s="6">
        <v>2.23</v>
      </c>
      <c r="BB3" s="6">
        <v>1.39</v>
      </c>
      <c r="BC3" s="6">
        <v>0.888</v>
      </c>
      <c r="BD3" s="6">
        <v>0.617</v>
      </c>
      <c r="BE3" s="6">
        <v>0.499</v>
      </c>
      <c r="BF3" s="6">
        <v>0.222</v>
      </c>
      <c r="BG3" s="15"/>
    </row>
    <row r="4" spans="1:42" ht="21.75">
      <c r="A4" s="8" t="s">
        <v>2</v>
      </c>
      <c r="C4" s="4" t="s">
        <v>3</v>
      </c>
      <c r="D4" s="16"/>
      <c r="E4" s="16"/>
      <c r="F4" s="13"/>
      <c r="G4" s="13"/>
      <c r="H4" s="13"/>
      <c r="I4" s="13"/>
      <c r="J4" s="13"/>
      <c r="K4" s="13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N4" s="14" t="s">
        <v>4</v>
      </c>
      <c r="AO4" s="353">
        <f ca="1">TODAY()</f>
        <v>41830</v>
      </c>
      <c r="AP4" s="354"/>
    </row>
    <row r="5" spans="1:42" ht="21">
      <c r="A5" s="8" t="s">
        <v>24</v>
      </c>
      <c r="C5" s="4" t="s">
        <v>3</v>
      </c>
      <c r="D5" s="68"/>
      <c r="E5" s="18"/>
      <c r="F5" s="12"/>
      <c r="G5" s="12"/>
      <c r="H5" s="12"/>
      <c r="I5" s="12"/>
      <c r="J5" s="12"/>
      <c r="K5" s="12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N5" s="14" t="s">
        <v>25</v>
      </c>
      <c r="AO5" s="354"/>
      <c r="AP5" s="354"/>
    </row>
    <row r="6" spans="1:29" ht="21">
      <c r="A6" s="8" t="s">
        <v>26</v>
      </c>
      <c r="C6" s="4" t="s">
        <v>3</v>
      </c>
      <c r="D6" s="99"/>
      <c r="E6" s="19"/>
      <c r="F6" s="13"/>
      <c r="G6" s="13"/>
      <c r="H6" s="13"/>
      <c r="I6" s="13"/>
      <c r="J6" s="13"/>
      <c r="K6" s="13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13.5" customHeight="1">
      <c r="A7" s="8"/>
      <c r="E7" s="20"/>
      <c r="F7" s="21"/>
      <c r="G7" s="21"/>
      <c r="H7" s="21"/>
      <c r="I7" s="21"/>
      <c r="J7" s="21"/>
      <c r="K7" s="21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</row>
    <row r="8" ht="10.5" customHeight="1"/>
    <row r="9" spans="1:46" s="23" customFormat="1" ht="17.25" customHeight="1">
      <c r="A9" s="357" t="s">
        <v>27</v>
      </c>
      <c r="B9" s="373" t="s">
        <v>28</v>
      </c>
      <c r="C9" s="403"/>
      <c r="D9" s="403"/>
      <c r="E9" s="403"/>
      <c r="F9" s="355" t="s">
        <v>29</v>
      </c>
      <c r="G9" s="373" t="s">
        <v>129</v>
      </c>
      <c r="H9" s="374"/>
      <c r="I9" s="363" t="s">
        <v>132</v>
      </c>
      <c r="J9" s="379"/>
      <c r="K9" s="380"/>
      <c r="L9" s="373" t="s">
        <v>30</v>
      </c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  <c r="AA9" s="403"/>
      <c r="AB9" s="403"/>
      <c r="AC9" s="403"/>
      <c r="AD9" s="374"/>
      <c r="AE9" s="365" t="s">
        <v>31</v>
      </c>
      <c r="AF9" s="366"/>
      <c r="AG9" s="366"/>
      <c r="AH9" s="366"/>
      <c r="AI9" s="366"/>
      <c r="AJ9" s="366"/>
      <c r="AK9" s="367"/>
      <c r="AL9" s="365" t="s">
        <v>32</v>
      </c>
      <c r="AM9" s="366"/>
      <c r="AN9" s="367"/>
      <c r="AO9" s="355" t="s">
        <v>134</v>
      </c>
      <c r="AP9" s="355" t="s">
        <v>33</v>
      </c>
      <c r="AR9" s="24"/>
      <c r="AS9" s="24"/>
      <c r="AT9" s="24"/>
    </row>
    <row r="10" spans="1:46" s="23" customFormat="1" ht="17.25" customHeight="1">
      <c r="A10" s="358"/>
      <c r="B10" s="375"/>
      <c r="C10" s="404"/>
      <c r="D10" s="404"/>
      <c r="E10" s="404"/>
      <c r="F10" s="356"/>
      <c r="G10" s="375"/>
      <c r="H10" s="376"/>
      <c r="I10" s="364"/>
      <c r="J10" s="381"/>
      <c r="K10" s="382"/>
      <c r="L10" s="375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376"/>
      <c r="AE10" s="363" t="s">
        <v>133</v>
      </c>
      <c r="AF10" s="380"/>
      <c r="AG10" s="386" t="s">
        <v>34</v>
      </c>
      <c r="AH10" s="387"/>
      <c r="AI10" s="387"/>
      <c r="AJ10" s="387"/>
      <c r="AK10" s="355" t="s">
        <v>35</v>
      </c>
      <c r="AL10" s="363" t="s">
        <v>129</v>
      </c>
      <c r="AM10" s="530" t="s">
        <v>133</v>
      </c>
      <c r="AN10" s="355" t="s">
        <v>36</v>
      </c>
      <c r="AO10" s="356"/>
      <c r="AP10" s="356"/>
      <c r="AR10" s="24"/>
      <c r="AS10" s="24"/>
      <c r="AT10" s="24"/>
    </row>
    <row r="11" spans="1:46" s="23" customFormat="1" ht="15" customHeight="1">
      <c r="A11" s="358"/>
      <c r="B11" s="375"/>
      <c r="C11" s="404"/>
      <c r="D11" s="404"/>
      <c r="E11" s="404"/>
      <c r="F11" s="356"/>
      <c r="G11" s="375"/>
      <c r="H11" s="376"/>
      <c r="I11" s="364"/>
      <c r="J11" s="381"/>
      <c r="K11" s="382"/>
      <c r="L11" s="375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  <c r="AD11" s="376"/>
      <c r="AE11" s="364"/>
      <c r="AF11" s="382"/>
      <c r="AG11" s="22" t="s">
        <v>37</v>
      </c>
      <c r="AH11" s="26" t="s">
        <v>38</v>
      </c>
      <c r="AI11" s="75" t="s">
        <v>92</v>
      </c>
      <c r="AJ11" s="75" t="s">
        <v>39</v>
      </c>
      <c r="AK11" s="356"/>
      <c r="AL11" s="364"/>
      <c r="AM11" s="531"/>
      <c r="AN11" s="356"/>
      <c r="AO11" s="356"/>
      <c r="AP11" s="356"/>
      <c r="AR11" s="24"/>
      <c r="AS11" s="24"/>
      <c r="AT11" s="24"/>
    </row>
    <row r="12" spans="1:57" s="23" customFormat="1" ht="15" customHeight="1">
      <c r="A12" s="407"/>
      <c r="B12" s="377"/>
      <c r="C12" s="405"/>
      <c r="D12" s="405"/>
      <c r="E12" s="405"/>
      <c r="F12" s="372"/>
      <c r="G12" s="377"/>
      <c r="H12" s="378"/>
      <c r="I12" s="383"/>
      <c r="J12" s="384"/>
      <c r="K12" s="385"/>
      <c r="L12" s="377"/>
      <c r="M12" s="405"/>
      <c r="N12" s="405"/>
      <c r="O12" s="405"/>
      <c r="P12" s="405"/>
      <c r="Q12" s="405"/>
      <c r="R12" s="405"/>
      <c r="S12" s="405"/>
      <c r="T12" s="405"/>
      <c r="U12" s="405"/>
      <c r="V12" s="405"/>
      <c r="W12" s="405"/>
      <c r="X12" s="405"/>
      <c r="Y12" s="405"/>
      <c r="Z12" s="405"/>
      <c r="AA12" s="405"/>
      <c r="AB12" s="405"/>
      <c r="AC12" s="405"/>
      <c r="AD12" s="378"/>
      <c r="AE12" s="388" t="s">
        <v>40</v>
      </c>
      <c r="AF12" s="389"/>
      <c r="AG12" s="27" t="s">
        <v>41</v>
      </c>
      <c r="AH12" s="27" t="s">
        <v>41</v>
      </c>
      <c r="AI12" s="27" t="s">
        <v>41</v>
      </c>
      <c r="AJ12" s="74" t="s">
        <v>41</v>
      </c>
      <c r="AK12" s="28" t="s">
        <v>42</v>
      </c>
      <c r="AL12" s="74" t="s">
        <v>43</v>
      </c>
      <c r="AM12" s="201" t="s">
        <v>40</v>
      </c>
      <c r="AN12" s="27" t="s">
        <v>42</v>
      </c>
      <c r="AO12" s="27" t="s">
        <v>40</v>
      </c>
      <c r="AP12" s="27" t="s">
        <v>44</v>
      </c>
      <c r="AR12" s="29" t="s">
        <v>45</v>
      </c>
      <c r="AS12" s="29" t="s">
        <v>23</v>
      </c>
      <c r="AT12" s="29" t="s">
        <v>46</v>
      </c>
      <c r="AX12" s="29"/>
      <c r="AY12" s="29"/>
      <c r="AZ12" s="30"/>
      <c r="BD12" s="29"/>
      <c r="BE12" s="29"/>
    </row>
    <row r="13" spans="1:57" s="30" customFormat="1" ht="12" customHeight="1">
      <c r="A13" s="390">
        <v>1</v>
      </c>
      <c r="B13" s="443" t="s">
        <v>141</v>
      </c>
      <c r="C13" s="445" t="s">
        <v>50</v>
      </c>
      <c r="D13" s="447" t="s">
        <v>175</v>
      </c>
      <c r="E13" s="448"/>
      <c r="F13" s="393">
        <v>1</v>
      </c>
      <c r="G13" s="396" t="str">
        <f>$B$13</f>
        <v>MF1</v>
      </c>
      <c r="H13" s="397"/>
      <c r="I13" s="400" t="s">
        <v>10</v>
      </c>
      <c r="J13" s="419" t="s">
        <v>47</v>
      </c>
      <c r="K13" s="422">
        <v>10</v>
      </c>
      <c r="L13" s="31"/>
      <c r="M13" s="32"/>
      <c r="N13" s="32"/>
      <c r="O13" s="35"/>
      <c r="P13" s="35"/>
      <c r="Q13" s="38"/>
      <c r="R13" s="38"/>
      <c r="S13" s="254"/>
      <c r="T13" s="38"/>
      <c r="U13" s="38"/>
      <c r="V13" s="36"/>
      <c r="W13" s="36"/>
      <c r="X13" s="36"/>
      <c r="Y13" s="36"/>
      <c r="Z13" s="36"/>
      <c r="AA13" s="36"/>
      <c r="AB13" s="36"/>
      <c r="AC13" s="35"/>
      <c r="AD13" s="37"/>
      <c r="AE13" s="506">
        <f>SUM(L13:AD17)</f>
        <v>10</v>
      </c>
      <c r="AF13" s="507"/>
      <c r="AG13" s="429">
        <v>25</v>
      </c>
      <c r="AH13" s="432">
        <f>AG13*F13</f>
        <v>25</v>
      </c>
      <c r="AI13" s="440"/>
      <c r="AJ13" s="435">
        <f>IF(AE13=0,0,ROUNDDOWN(K13/AE13,0))</f>
        <v>1</v>
      </c>
      <c r="AK13" s="406">
        <f>IF(AJ13=0,0,ROUNDUP((AH13-AI16)/AJ13,0))</f>
        <v>25</v>
      </c>
      <c r="AL13" s="82"/>
      <c r="AM13" s="202"/>
      <c r="AN13" s="71"/>
      <c r="AO13" s="415">
        <f>AE13*AH13</f>
        <v>250</v>
      </c>
      <c r="AP13" s="418">
        <f>IF(AO13=0,0,AO13*HLOOKUP(I13,$AR$1:$BG$3,3))</f>
        <v>617.5</v>
      </c>
      <c r="AQ13" s="33">
        <v>1</v>
      </c>
      <c r="AR13" s="29" t="str">
        <f>I13</f>
        <v>DB 20</v>
      </c>
      <c r="AS13" s="29">
        <f>K13</f>
        <v>10</v>
      </c>
      <c r="AT13" s="29">
        <f>AK13</f>
        <v>25</v>
      </c>
      <c r="AX13" s="29"/>
      <c r="AY13" s="29"/>
      <c r="BD13" s="29"/>
      <c r="BE13" s="29"/>
    </row>
    <row r="14" spans="1:57" s="30" customFormat="1" ht="12" customHeight="1">
      <c r="A14" s="391"/>
      <c r="B14" s="444"/>
      <c r="C14" s="446"/>
      <c r="D14" s="449"/>
      <c r="E14" s="450"/>
      <c r="F14" s="394"/>
      <c r="G14" s="398"/>
      <c r="H14" s="399"/>
      <c r="I14" s="401"/>
      <c r="J14" s="420"/>
      <c r="K14" s="423"/>
      <c r="L14" s="34"/>
      <c r="M14" s="35"/>
      <c r="N14" s="35"/>
      <c r="O14" s="267"/>
      <c r="P14" s="451">
        <v>0.6</v>
      </c>
      <c r="Q14" s="253"/>
      <c r="R14" s="253"/>
      <c r="S14" s="281"/>
      <c r="T14" s="281"/>
      <c r="U14" s="253"/>
      <c r="V14" s="253"/>
      <c r="W14" s="253"/>
      <c r="X14" s="253"/>
      <c r="Y14" s="267"/>
      <c r="Z14" s="267"/>
      <c r="AA14" s="36"/>
      <c r="AB14" s="36"/>
      <c r="AC14" s="35"/>
      <c r="AD14" s="37"/>
      <c r="AE14" s="506"/>
      <c r="AF14" s="507"/>
      <c r="AG14" s="430"/>
      <c r="AH14" s="433"/>
      <c r="AI14" s="433"/>
      <c r="AJ14" s="361"/>
      <c r="AK14" s="406"/>
      <c r="AL14" s="76"/>
      <c r="AM14" s="203"/>
      <c r="AN14" s="190"/>
      <c r="AO14" s="416"/>
      <c r="AP14" s="391"/>
      <c r="AQ14" s="33">
        <v>2</v>
      </c>
      <c r="AR14" s="29" t="str">
        <f>I18</f>
        <v>DB 20</v>
      </c>
      <c r="AS14" s="29">
        <f>K18</f>
        <v>12</v>
      </c>
      <c r="AT14" s="29">
        <f>AK18</f>
        <v>25</v>
      </c>
      <c r="BD14" s="29"/>
      <c r="BE14" s="29"/>
    </row>
    <row r="15" spans="1:57" s="30" customFormat="1" ht="12" customHeight="1">
      <c r="A15" s="391"/>
      <c r="B15" s="408" t="s">
        <v>176</v>
      </c>
      <c r="C15" s="409"/>
      <c r="D15" s="409"/>
      <c r="E15" s="410"/>
      <c r="F15" s="394"/>
      <c r="G15" s="398" t="s">
        <v>177</v>
      </c>
      <c r="H15" s="399"/>
      <c r="I15" s="401"/>
      <c r="J15" s="420"/>
      <c r="K15" s="423"/>
      <c r="L15" s="34"/>
      <c r="M15" s="35"/>
      <c r="N15" s="35"/>
      <c r="O15" s="267"/>
      <c r="P15" s="451"/>
      <c r="Q15" s="208"/>
      <c r="R15" s="281"/>
      <c r="S15" s="281"/>
      <c r="T15" s="281"/>
      <c r="U15" s="47"/>
      <c r="V15" s="47"/>
      <c r="W15" s="47"/>
      <c r="X15" s="47"/>
      <c r="Y15" s="267"/>
      <c r="Z15" s="267"/>
      <c r="AA15" s="36"/>
      <c r="AB15" s="36"/>
      <c r="AC15" s="35"/>
      <c r="AD15" s="37"/>
      <c r="AE15" s="506"/>
      <c r="AF15" s="507"/>
      <c r="AG15" s="430"/>
      <c r="AH15" s="433"/>
      <c r="AI15" s="433"/>
      <c r="AJ15" s="361"/>
      <c r="AK15" s="406"/>
      <c r="AL15" s="76"/>
      <c r="AM15" s="203"/>
      <c r="AN15" s="69"/>
      <c r="AO15" s="416"/>
      <c r="AP15" s="391"/>
      <c r="AQ15" s="33">
        <v>3</v>
      </c>
      <c r="AR15" s="29" t="str">
        <f>I23</f>
        <v>DB 20</v>
      </c>
      <c r="AS15" s="29">
        <f>K23</f>
        <v>12</v>
      </c>
      <c r="AT15" s="29">
        <f>AK23</f>
        <v>25</v>
      </c>
      <c r="BD15" s="29"/>
      <c r="BE15" s="29"/>
    </row>
    <row r="16" spans="1:46" s="30" customFormat="1" ht="12" customHeight="1">
      <c r="A16" s="391"/>
      <c r="B16" s="411"/>
      <c r="C16" s="409"/>
      <c r="D16" s="409"/>
      <c r="E16" s="410"/>
      <c r="F16" s="394"/>
      <c r="G16" s="398"/>
      <c r="H16" s="399"/>
      <c r="I16" s="401"/>
      <c r="J16" s="420"/>
      <c r="K16" s="423"/>
      <c r="L16" s="34"/>
      <c r="M16" s="35"/>
      <c r="N16" s="35"/>
      <c r="O16" s="267"/>
      <c r="P16" s="451"/>
      <c r="Q16" s="436">
        <v>9.4</v>
      </c>
      <c r="R16" s="437"/>
      <c r="S16" s="437"/>
      <c r="T16" s="437"/>
      <c r="U16" s="437"/>
      <c r="V16" s="437"/>
      <c r="W16" s="437"/>
      <c r="X16" s="207"/>
      <c r="Y16" s="267"/>
      <c r="Z16" s="267"/>
      <c r="AA16" s="36"/>
      <c r="AB16" s="36"/>
      <c r="AC16" s="35"/>
      <c r="AD16" s="37"/>
      <c r="AE16" s="506"/>
      <c r="AF16" s="507"/>
      <c r="AG16" s="430"/>
      <c r="AH16" s="433"/>
      <c r="AI16" s="441">
        <f>IF(AI13=0,0,ROUNDDOWN(VLOOKUP(AI13,'SUM OF REMAIN BAR'!$D$11:$F$48,2,FALSE)/AE13,0)*VLOOKUP(AI13,'SUM OF REMAIN BAR'!$D$11:$F$48,3,FALSE))</f>
        <v>0</v>
      </c>
      <c r="AJ16" s="361"/>
      <c r="AK16" s="406"/>
      <c r="AL16" s="76"/>
      <c r="AM16" s="203"/>
      <c r="AN16" s="69"/>
      <c r="AO16" s="416"/>
      <c r="AP16" s="391"/>
      <c r="AQ16" s="33">
        <v>4</v>
      </c>
      <c r="AR16" s="29" t="str">
        <f>I28</f>
        <v>DB 20</v>
      </c>
      <c r="AS16" s="29">
        <f>K28</f>
        <v>12</v>
      </c>
      <c r="AT16" s="29">
        <f>AK28</f>
        <v>25</v>
      </c>
    </row>
    <row r="17" spans="1:46" s="43" customFormat="1" ht="12" customHeight="1">
      <c r="A17" s="392"/>
      <c r="B17" s="412"/>
      <c r="C17" s="413"/>
      <c r="D17" s="413"/>
      <c r="E17" s="414"/>
      <c r="F17" s="395"/>
      <c r="G17" s="438"/>
      <c r="H17" s="439"/>
      <c r="I17" s="402"/>
      <c r="J17" s="421"/>
      <c r="K17" s="424"/>
      <c r="L17" s="40"/>
      <c r="M17" s="41"/>
      <c r="N17" s="41"/>
      <c r="O17" s="41"/>
      <c r="P17" s="41"/>
      <c r="Q17" s="282"/>
      <c r="R17" s="282"/>
      <c r="S17" s="282"/>
      <c r="T17" s="282"/>
      <c r="U17" s="41"/>
      <c r="V17" s="41"/>
      <c r="W17" s="41"/>
      <c r="X17" s="41"/>
      <c r="Y17" s="41"/>
      <c r="Z17" s="41"/>
      <c r="AA17" s="41"/>
      <c r="AB17" s="41"/>
      <c r="AC17" s="41"/>
      <c r="AD17" s="42"/>
      <c r="AE17" s="508"/>
      <c r="AF17" s="509"/>
      <c r="AG17" s="431"/>
      <c r="AH17" s="434"/>
      <c r="AI17" s="442"/>
      <c r="AJ17" s="362"/>
      <c r="AK17" s="406"/>
      <c r="AL17" s="81"/>
      <c r="AM17" s="204"/>
      <c r="AN17" s="69"/>
      <c r="AO17" s="417"/>
      <c r="AP17" s="392"/>
      <c r="AQ17" s="33">
        <v>5</v>
      </c>
      <c r="AR17" s="29" t="str">
        <f>I33</f>
        <v>DB 20</v>
      </c>
      <c r="AS17" s="29">
        <f>K33</f>
        <v>12</v>
      </c>
      <c r="AT17" s="29">
        <f>AK33</f>
        <v>13</v>
      </c>
    </row>
    <row r="18" spans="1:46" s="30" customFormat="1" ht="12" customHeight="1">
      <c r="A18" s="391">
        <v>2</v>
      </c>
      <c r="B18" s="408"/>
      <c r="C18" s="409"/>
      <c r="D18" s="409"/>
      <c r="E18" s="410"/>
      <c r="F18" s="394">
        <v>1</v>
      </c>
      <c r="G18" s="452" t="str">
        <f>$B$13</f>
        <v>MF1</v>
      </c>
      <c r="H18" s="453"/>
      <c r="I18" s="401" t="s">
        <v>10</v>
      </c>
      <c r="J18" s="420" t="s">
        <v>47</v>
      </c>
      <c r="K18" s="423">
        <v>12</v>
      </c>
      <c r="L18" s="34"/>
      <c r="M18" s="35"/>
      <c r="N18" s="35"/>
      <c r="O18" s="35"/>
      <c r="P18" s="35"/>
      <c r="Q18" s="35"/>
      <c r="R18" s="36"/>
      <c r="S18" s="36"/>
      <c r="T18" s="36"/>
      <c r="U18" s="36"/>
      <c r="W18" s="283"/>
      <c r="X18" s="36"/>
      <c r="Y18" s="36"/>
      <c r="Z18" s="36"/>
      <c r="AA18" s="36"/>
      <c r="AB18" s="36"/>
      <c r="AC18" s="35"/>
      <c r="AD18" s="37"/>
      <c r="AE18" s="506">
        <f>SUM(L18:AD22)</f>
        <v>12</v>
      </c>
      <c r="AF18" s="507"/>
      <c r="AG18" s="430">
        <v>25</v>
      </c>
      <c r="AH18" s="440">
        <f>AG18*F18</f>
        <v>25</v>
      </c>
      <c r="AI18" s="440"/>
      <c r="AJ18" s="360">
        <f>IF(AE18=0,0,ROUNDDOWN(K18/AE18,0))</f>
        <v>1</v>
      </c>
      <c r="AK18" s="406">
        <f>IF(AJ18=0,0,ROUNDUP((AH18-AI21)/AJ18,0))</f>
        <v>25</v>
      </c>
      <c r="AL18" s="82"/>
      <c r="AM18" s="202"/>
      <c r="AN18" s="71"/>
      <c r="AO18" s="416">
        <f>AE18*AH18</f>
        <v>300</v>
      </c>
      <c r="AP18" s="418">
        <f>IF(AO18=0,0,AO18*HLOOKUP(I18,$AR$1:$BG$3,3))</f>
        <v>741.0000000000001</v>
      </c>
      <c r="AQ18" s="33">
        <v>6</v>
      </c>
      <c r="AR18" s="29">
        <f>I38</f>
        <v>0</v>
      </c>
      <c r="AS18" s="29">
        <f>K38</f>
        <v>0</v>
      </c>
      <c r="AT18" s="29">
        <f>AK38</f>
        <v>0</v>
      </c>
    </row>
    <row r="19" spans="1:46" s="30" customFormat="1" ht="12" customHeight="1">
      <c r="A19" s="391"/>
      <c r="B19" s="411"/>
      <c r="C19" s="409"/>
      <c r="D19" s="409"/>
      <c r="E19" s="410"/>
      <c r="F19" s="394"/>
      <c r="G19" s="398"/>
      <c r="H19" s="399"/>
      <c r="I19" s="401"/>
      <c r="J19" s="420"/>
      <c r="K19" s="423"/>
      <c r="L19" s="34"/>
      <c r="M19" s="35"/>
      <c r="N19" s="35"/>
      <c r="O19" s="267"/>
      <c r="P19" s="455">
        <v>1.515</v>
      </c>
      <c r="Q19" s="455"/>
      <c r="R19" s="253"/>
      <c r="S19" s="253"/>
      <c r="T19" s="253"/>
      <c r="U19" s="253"/>
      <c r="V19" s="253"/>
      <c r="W19" s="253"/>
      <c r="X19" s="253"/>
      <c r="Y19" s="267"/>
      <c r="Z19" s="267"/>
      <c r="AA19" s="36"/>
      <c r="AB19" s="36"/>
      <c r="AC19" s="35"/>
      <c r="AD19" s="37"/>
      <c r="AE19" s="506"/>
      <c r="AF19" s="507"/>
      <c r="AG19" s="430"/>
      <c r="AH19" s="433"/>
      <c r="AI19" s="433"/>
      <c r="AJ19" s="361"/>
      <c r="AK19" s="406"/>
      <c r="AL19" s="76"/>
      <c r="AM19" s="203"/>
      <c r="AN19" s="190"/>
      <c r="AO19" s="416"/>
      <c r="AP19" s="391"/>
      <c r="AQ19" s="33">
        <v>7</v>
      </c>
      <c r="AR19" s="29">
        <f>I43</f>
        <v>0</v>
      </c>
      <c r="AS19" s="29">
        <f>K43</f>
        <v>0</v>
      </c>
      <c r="AT19" s="29">
        <f>AK43</f>
        <v>0</v>
      </c>
    </row>
    <row r="20" spans="1:46" s="30" customFormat="1" ht="12" customHeight="1">
      <c r="A20" s="391"/>
      <c r="B20" s="408"/>
      <c r="C20" s="409"/>
      <c r="D20" s="409"/>
      <c r="E20" s="410"/>
      <c r="F20" s="394"/>
      <c r="G20" s="398" t="s">
        <v>178</v>
      </c>
      <c r="H20" s="399"/>
      <c r="I20" s="401"/>
      <c r="J20" s="420"/>
      <c r="K20" s="423"/>
      <c r="L20" s="34"/>
      <c r="M20" s="35"/>
      <c r="N20" s="35"/>
      <c r="O20" s="267"/>
      <c r="P20" s="284"/>
      <c r="Q20" s="284"/>
      <c r="R20" s="257"/>
      <c r="S20" s="455">
        <v>10.485</v>
      </c>
      <c r="T20" s="455"/>
      <c r="U20" s="455"/>
      <c r="V20" s="455"/>
      <c r="W20" s="455"/>
      <c r="X20" s="47"/>
      <c r="Y20" s="267"/>
      <c r="Z20" s="267"/>
      <c r="AA20" s="36"/>
      <c r="AB20" s="36"/>
      <c r="AC20" s="35"/>
      <c r="AD20" s="37"/>
      <c r="AE20" s="506"/>
      <c r="AF20" s="507"/>
      <c r="AG20" s="430"/>
      <c r="AH20" s="433"/>
      <c r="AI20" s="433"/>
      <c r="AJ20" s="361"/>
      <c r="AK20" s="406"/>
      <c r="AL20" s="76"/>
      <c r="AM20" s="203"/>
      <c r="AN20" s="69"/>
      <c r="AO20" s="416"/>
      <c r="AP20" s="391"/>
      <c r="AQ20" s="33">
        <v>8</v>
      </c>
      <c r="AR20" s="29">
        <f>I48</f>
        <v>0</v>
      </c>
      <c r="AS20" s="29">
        <f>K48</f>
        <v>0</v>
      </c>
      <c r="AT20" s="29">
        <f>AK48</f>
        <v>0</v>
      </c>
    </row>
    <row r="21" spans="1:46" s="30" customFormat="1" ht="12" customHeight="1">
      <c r="A21" s="391"/>
      <c r="B21" s="411"/>
      <c r="C21" s="409"/>
      <c r="D21" s="409"/>
      <c r="E21" s="410"/>
      <c r="F21" s="394"/>
      <c r="G21" s="398"/>
      <c r="H21" s="399"/>
      <c r="I21" s="401"/>
      <c r="J21" s="420"/>
      <c r="K21" s="423"/>
      <c r="L21" s="34"/>
      <c r="M21" s="35"/>
      <c r="N21" s="35"/>
      <c r="O21" s="267"/>
      <c r="P21" s="207"/>
      <c r="Q21" s="207"/>
      <c r="R21" s="207"/>
      <c r="S21" s="285"/>
      <c r="T21" s="285"/>
      <c r="U21" s="285"/>
      <c r="V21" s="285"/>
      <c r="W21" s="285"/>
      <c r="X21" s="207"/>
      <c r="Y21" s="267"/>
      <c r="Z21" s="267"/>
      <c r="AA21" s="36"/>
      <c r="AB21" s="36"/>
      <c r="AC21" s="35"/>
      <c r="AD21" s="37"/>
      <c r="AE21" s="506"/>
      <c r="AF21" s="507"/>
      <c r="AG21" s="430"/>
      <c r="AH21" s="433"/>
      <c r="AI21" s="441">
        <f>IF(AI18=0,0,ROUNDDOWN(VLOOKUP(AI18,'SUM OF REMAIN BAR'!$D$11:$F$48,2,FALSE)/AE18,0)*VLOOKUP(AI18,'SUM OF REMAIN BAR'!$D$11:$F$48,3,FALSE))</f>
        <v>0</v>
      </c>
      <c r="AJ21" s="361"/>
      <c r="AK21" s="406"/>
      <c r="AL21" s="76"/>
      <c r="AM21" s="203"/>
      <c r="AN21" s="69"/>
      <c r="AO21" s="416"/>
      <c r="AP21" s="391"/>
      <c r="AR21" s="29"/>
      <c r="AS21" s="29"/>
      <c r="AT21" s="29"/>
    </row>
    <row r="22" spans="1:46" s="43" customFormat="1" ht="12" customHeight="1">
      <c r="A22" s="392"/>
      <c r="B22" s="412"/>
      <c r="C22" s="413"/>
      <c r="D22" s="413"/>
      <c r="E22" s="414"/>
      <c r="F22" s="395"/>
      <c r="G22" s="438"/>
      <c r="H22" s="439"/>
      <c r="I22" s="402"/>
      <c r="J22" s="421"/>
      <c r="K22" s="424"/>
      <c r="L22" s="40"/>
      <c r="M22" s="41"/>
      <c r="N22" s="41"/>
      <c r="O22" s="41"/>
      <c r="P22" s="41"/>
      <c r="Q22" s="41"/>
      <c r="R22" s="41"/>
      <c r="S22" s="41"/>
      <c r="T22" s="282"/>
      <c r="U22" s="282"/>
      <c r="V22" s="41"/>
      <c r="W22" s="41"/>
      <c r="X22" s="41"/>
      <c r="Y22" s="41"/>
      <c r="Z22" s="41"/>
      <c r="AA22" s="41"/>
      <c r="AB22" s="41"/>
      <c r="AC22" s="41"/>
      <c r="AD22" s="42"/>
      <c r="AE22" s="508"/>
      <c r="AF22" s="509"/>
      <c r="AG22" s="431"/>
      <c r="AH22" s="434"/>
      <c r="AI22" s="442"/>
      <c r="AJ22" s="362"/>
      <c r="AK22" s="406"/>
      <c r="AL22" s="81"/>
      <c r="AM22" s="204"/>
      <c r="AN22" s="72"/>
      <c r="AO22" s="417"/>
      <c r="AP22" s="392"/>
      <c r="AR22" s="29"/>
      <c r="AS22" s="29"/>
      <c r="AT22" s="29"/>
    </row>
    <row r="23" spans="1:46" s="30" customFormat="1" ht="12" customHeight="1">
      <c r="A23" s="391">
        <v>3</v>
      </c>
      <c r="B23" s="401"/>
      <c r="C23" s="420"/>
      <c r="D23" s="420"/>
      <c r="E23" s="454"/>
      <c r="F23" s="394">
        <v>1</v>
      </c>
      <c r="G23" s="452" t="str">
        <f>$B$13</f>
        <v>MF1</v>
      </c>
      <c r="H23" s="453"/>
      <c r="I23" s="401" t="s">
        <v>10</v>
      </c>
      <c r="J23" s="420" t="s">
        <v>47</v>
      </c>
      <c r="K23" s="423">
        <v>12</v>
      </c>
      <c r="L23" s="34"/>
      <c r="M23" s="35"/>
      <c r="N23" s="35"/>
      <c r="O23" s="35"/>
      <c r="P23" s="35"/>
      <c r="Q23" s="272"/>
      <c r="R23" s="272"/>
      <c r="S23" s="36"/>
      <c r="T23" s="50"/>
      <c r="U23" s="272"/>
      <c r="V23" s="272"/>
      <c r="W23" s="36"/>
      <c r="X23" s="36"/>
      <c r="Y23" s="36"/>
      <c r="Z23" s="36"/>
      <c r="AA23" s="36"/>
      <c r="AB23" s="36"/>
      <c r="AC23" s="35"/>
      <c r="AD23" s="37"/>
      <c r="AE23" s="506">
        <f>SUM(L23:AD27)</f>
        <v>12</v>
      </c>
      <c r="AF23" s="507"/>
      <c r="AG23" s="430">
        <v>25</v>
      </c>
      <c r="AH23" s="433">
        <f>AG23*F23</f>
        <v>25</v>
      </c>
      <c r="AI23" s="440"/>
      <c r="AJ23" s="360">
        <f>IF(AE23=0,0,ROUNDDOWN(K23/AE23,0))</f>
        <v>1</v>
      </c>
      <c r="AK23" s="406">
        <f>IF(AJ23=0,0,ROUNDUP((AH23-AI26)/AJ23,0))</f>
        <v>25</v>
      </c>
      <c r="AL23" s="82"/>
      <c r="AM23" s="202"/>
      <c r="AN23" s="71"/>
      <c r="AO23" s="416">
        <f>AE23*AH23</f>
        <v>300</v>
      </c>
      <c r="AP23" s="418">
        <f>IF(AO23=0,0,AO23*HLOOKUP(I23,$AR$1:$BG$3,3))</f>
        <v>741.0000000000001</v>
      </c>
      <c r="AR23" s="29"/>
      <c r="AS23" s="29"/>
      <c r="AT23" s="29"/>
    </row>
    <row r="24" spans="1:46" s="30" customFormat="1" ht="12" customHeight="1">
      <c r="A24" s="391"/>
      <c r="B24" s="401"/>
      <c r="C24" s="420"/>
      <c r="D24" s="420"/>
      <c r="E24" s="454"/>
      <c r="F24" s="394"/>
      <c r="G24" s="398"/>
      <c r="H24" s="399"/>
      <c r="I24" s="401"/>
      <c r="J24" s="420"/>
      <c r="K24" s="423"/>
      <c r="L24" s="34"/>
      <c r="M24" s="35"/>
      <c r="N24" s="35"/>
      <c r="O24" s="267"/>
      <c r="P24" s="286"/>
      <c r="Q24" s="286"/>
      <c r="R24" s="286"/>
      <c r="S24" s="286"/>
      <c r="T24" s="286"/>
      <c r="U24" s="286"/>
      <c r="V24" s="286"/>
      <c r="W24" s="286"/>
      <c r="X24" s="298"/>
      <c r="Y24" s="288"/>
      <c r="Z24" s="267"/>
      <c r="AA24" s="36"/>
      <c r="AB24" s="36"/>
      <c r="AC24" s="35"/>
      <c r="AD24" s="37"/>
      <c r="AE24" s="506"/>
      <c r="AF24" s="507"/>
      <c r="AG24" s="430"/>
      <c r="AH24" s="433"/>
      <c r="AI24" s="433"/>
      <c r="AJ24" s="361"/>
      <c r="AK24" s="406"/>
      <c r="AL24" s="76"/>
      <c r="AM24" s="203"/>
      <c r="AN24" s="190"/>
      <c r="AO24" s="416"/>
      <c r="AP24" s="391"/>
      <c r="AR24" s="29"/>
      <c r="AS24" s="29"/>
      <c r="AT24" s="29"/>
    </row>
    <row r="25" spans="1:46" s="30" customFormat="1" ht="12" customHeight="1">
      <c r="A25" s="391"/>
      <c r="B25" s="408"/>
      <c r="C25" s="409"/>
      <c r="D25" s="409"/>
      <c r="E25" s="410"/>
      <c r="F25" s="394"/>
      <c r="G25" s="398" t="s">
        <v>179</v>
      </c>
      <c r="H25" s="399"/>
      <c r="I25" s="401"/>
      <c r="J25" s="420"/>
      <c r="K25" s="423"/>
      <c r="L25" s="34"/>
      <c r="M25" s="35"/>
      <c r="N25" s="35"/>
      <c r="O25" s="267"/>
      <c r="P25" s="455">
        <v>1.515</v>
      </c>
      <c r="Q25" s="455"/>
      <c r="R25" s="47"/>
      <c r="S25" s="289"/>
      <c r="T25" s="47"/>
      <c r="U25" s="47"/>
      <c r="V25" s="47"/>
      <c r="W25" s="47"/>
      <c r="X25" s="298"/>
      <c r="Y25" s="288"/>
      <c r="Z25" s="267"/>
      <c r="AA25" s="36"/>
      <c r="AB25" s="36"/>
      <c r="AC25" s="35"/>
      <c r="AD25" s="37"/>
      <c r="AE25" s="506"/>
      <c r="AF25" s="507"/>
      <c r="AG25" s="430"/>
      <c r="AH25" s="433"/>
      <c r="AI25" s="433"/>
      <c r="AJ25" s="361"/>
      <c r="AK25" s="406"/>
      <c r="AL25" s="76"/>
      <c r="AM25" s="203"/>
      <c r="AN25" s="69"/>
      <c r="AO25" s="416"/>
      <c r="AP25" s="391"/>
      <c r="AR25" s="29"/>
      <c r="AS25" s="29"/>
      <c r="AT25" s="29"/>
    </row>
    <row r="26" spans="1:46" s="30" customFormat="1" ht="12" customHeight="1">
      <c r="A26" s="391"/>
      <c r="B26" s="411"/>
      <c r="C26" s="409"/>
      <c r="D26" s="409"/>
      <c r="E26" s="410"/>
      <c r="F26" s="394"/>
      <c r="G26" s="398"/>
      <c r="H26" s="399"/>
      <c r="I26" s="401"/>
      <c r="J26" s="420"/>
      <c r="K26" s="423"/>
      <c r="L26" s="34"/>
      <c r="M26" s="35"/>
      <c r="N26" s="35"/>
      <c r="O26" s="267"/>
      <c r="P26" s="285"/>
      <c r="Q26" s="285"/>
      <c r="R26" s="262"/>
      <c r="S26" s="516">
        <v>10.485</v>
      </c>
      <c r="T26" s="516"/>
      <c r="U26" s="516"/>
      <c r="V26" s="516"/>
      <c r="W26" s="516"/>
      <c r="X26" s="298"/>
      <c r="Y26" s="288"/>
      <c r="Z26" s="267"/>
      <c r="AA26" s="36"/>
      <c r="AB26" s="36"/>
      <c r="AC26" s="35"/>
      <c r="AD26" s="37"/>
      <c r="AE26" s="506"/>
      <c r="AF26" s="507"/>
      <c r="AG26" s="430"/>
      <c r="AH26" s="433"/>
      <c r="AI26" s="441">
        <f>IF(AI23=0,0,ROUNDDOWN(VLOOKUP(AI23,'SUM OF REMAIN BAR'!$D$11:$F$48,2,FALSE)/AE23,0)*VLOOKUP(AI23,'SUM OF REMAIN BAR'!$D$11:$F$48,3,FALSE))</f>
        <v>0</v>
      </c>
      <c r="AJ26" s="361"/>
      <c r="AK26" s="406"/>
      <c r="AL26" s="76"/>
      <c r="AM26" s="203"/>
      <c r="AN26" s="69"/>
      <c r="AO26" s="416"/>
      <c r="AP26" s="391"/>
      <c r="AR26" s="29"/>
      <c r="AS26" s="29"/>
      <c r="AT26" s="29"/>
    </row>
    <row r="27" spans="1:46" s="43" customFormat="1" ht="12" customHeight="1">
      <c r="A27" s="392"/>
      <c r="B27" s="412"/>
      <c r="C27" s="413"/>
      <c r="D27" s="413"/>
      <c r="E27" s="414"/>
      <c r="F27" s="395"/>
      <c r="G27" s="438"/>
      <c r="H27" s="439"/>
      <c r="I27" s="402"/>
      <c r="J27" s="421"/>
      <c r="K27" s="424"/>
      <c r="L27" s="40"/>
      <c r="M27" s="41"/>
      <c r="N27" s="41"/>
      <c r="O27" s="290"/>
      <c r="P27" s="41"/>
      <c r="Q27" s="41"/>
      <c r="R27" s="41"/>
      <c r="S27" s="291"/>
      <c r="T27" s="291"/>
      <c r="U27" s="282"/>
      <c r="V27" s="282"/>
      <c r="W27" s="41"/>
      <c r="X27" s="41"/>
      <c r="Y27" s="41"/>
      <c r="Z27" s="267"/>
      <c r="AA27" s="41"/>
      <c r="AB27" s="41"/>
      <c r="AC27" s="41"/>
      <c r="AD27" s="42"/>
      <c r="AE27" s="508"/>
      <c r="AF27" s="509"/>
      <c r="AG27" s="431"/>
      <c r="AH27" s="434"/>
      <c r="AI27" s="442"/>
      <c r="AJ27" s="362"/>
      <c r="AK27" s="406"/>
      <c r="AL27" s="81"/>
      <c r="AM27" s="204"/>
      <c r="AN27" s="72"/>
      <c r="AO27" s="417"/>
      <c r="AP27" s="392"/>
      <c r="AR27" s="29"/>
      <c r="AS27" s="29"/>
      <c r="AT27" s="29"/>
    </row>
    <row r="28" spans="1:46" s="30" customFormat="1" ht="12" customHeight="1">
      <c r="A28" s="391">
        <v>4</v>
      </c>
      <c r="B28" s="401"/>
      <c r="C28" s="420"/>
      <c r="D28" s="420"/>
      <c r="E28" s="454"/>
      <c r="F28" s="394">
        <v>1</v>
      </c>
      <c r="G28" s="452" t="str">
        <f>$B$13</f>
        <v>MF1</v>
      </c>
      <c r="H28" s="453"/>
      <c r="I28" s="401" t="s">
        <v>10</v>
      </c>
      <c r="J28" s="420" t="s">
        <v>47</v>
      </c>
      <c r="K28" s="423">
        <v>12</v>
      </c>
      <c r="L28" s="34"/>
      <c r="M28" s="35"/>
      <c r="N28" s="35"/>
      <c r="O28" s="35"/>
      <c r="P28" s="35"/>
      <c r="Q28" s="35"/>
      <c r="R28" s="36"/>
      <c r="S28" s="36"/>
      <c r="T28" s="36"/>
      <c r="U28" s="36"/>
      <c r="V28" s="36"/>
      <c r="W28" s="36"/>
      <c r="X28" s="36"/>
      <c r="Y28" s="36"/>
      <c r="Z28" s="50"/>
      <c r="AA28" s="36"/>
      <c r="AB28" s="36"/>
      <c r="AC28" s="35"/>
      <c r="AD28" s="37"/>
      <c r="AE28" s="506">
        <f>SUM(L28:AD32)</f>
        <v>12</v>
      </c>
      <c r="AF28" s="507"/>
      <c r="AG28" s="430">
        <v>25</v>
      </c>
      <c r="AH28" s="433">
        <f>AG28*F28</f>
        <v>25</v>
      </c>
      <c r="AI28" s="440"/>
      <c r="AJ28" s="360">
        <f>IF(AE28=0,0,ROUNDDOWN(K28/AE28,0))</f>
        <v>1</v>
      </c>
      <c r="AK28" s="406">
        <f>IF(AJ28=0,0,ROUNDUP((AH28-AI31)/AJ28,0))</f>
        <v>25</v>
      </c>
      <c r="AL28" s="76"/>
      <c r="AM28" s="202"/>
      <c r="AN28" s="69"/>
      <c r="AO28" s="416">
        <f>AE28*AH28</f>
        <v>300</v>
      </c>
      <c r="AP28" s="418">
        <f>IF(AO28=0,0,AO28*HLOOKUP(I28,$AR$1:$BG$3,3))</f>
        <v>741.0000000000001</v>
      </c>
      <c r="AR28" s="29"/>
      <c r="AS28" s="29"/>
      <c r="AT28" s="29"/>
    </row>
    <row r="29" spans="1:46" s="30" customFormat="1" ht="12" customHeight="1">
      <c r="A29" s="391"/>
      <c r="B29" s="401"/>
      <c r="C29" s="420"/>
      <c r="D29" s="420"/>
      <c r="E29" s="454"/>
      <c r="F29" s="394"/>
      <c r="G29" s="398"/>
      <c r="H29" s="399"/>
      <c r="I29" s="401"/>
      <c r="J29" s="420"/>
      <c r="K29" s="423"/>
      <c r="L29" s="34"/>
      <c r="M29" s="35"/>
      <c r="N29" s="35"/>
      <c r="O29" s="250"/>
      <c r="P29" s="286"/>
      <c r="Q29" s="286"/>
      <c r="R29" s="286"/>
      <c r="S29" s="286"/>
      <c r="T29" s="286"/>
      <c r="U29" s="286"/>
      <c r="V29" s="286"/>
      <c r="W29" s="286"/>
      <c r="X29" s="286"/>
      <c r="Y29" s="288"/>
      <c r="Z29" s="267"/>
      <c r="AA29" s="36"/>
      <c r="AB29" s="36"/>
      <c r="AC29" s="35"/>
      <c r="AD29" s="37"/>
      <c r="AE29" s="506"/>
      <c r="AF29" s="507"/>
      <c r="AG29" s="430"/>
      <c r="AH29" s="433"/>
      <c r="AI29" s="433"/>
      <c r="AJ29" s="361"/>
      <c r="AK29" s="406"/>
      <c r="AL29" s="76"/>
      <c r="AM29" s="203"/>
      <c r="AN29" s="69"/>
      <c r="AO29" s="416"/>
      <c r="AP29" s="391"/>
      <c r="AR29" s="29"/>
      <c r="AS29" s="29"/>
      <c r="AT29" s="29"/>
    </row>
    <row r="30" spans="1:46" s="30" customFormat="1" ht="12" customHeight="1">
      <c r="A30" s="391"/>
      <c r="B30" s="408"/>
      <c r="C30" s="409"/>
      <c r="D30" s="409"/>
      <c r="E30" s="410"/>
      <c r="F30" s="394"/>
      <c r="G30" s="398" t="s">
        <v>180</v>
      </c>
      <c r="H30" s="399"/>
      <c r="I30" s="401"/>
      <c r="J30" s="420"/>
      <c r="K30" s="423"/>
      <c r="L30" s="34"/>
      <c r="M30" s="35"/>
      <c r="N30" s="35"/>
      <c r="O30" s="250"/>
      <c r="P30" s="472">
        <v>1.515</v>
      </c>
      <c r="Q30" s="472"/>
      <c r="R30" s="47"/>
      <c r="S30" s="47"/>
      <c r="T30" s="47"/>
      <c r="U30" s="47"/>
      <c r="V30" s="299"/>
      <c r="W30" s="299"/>
      <c r="X30" s="47"/>
      <c r="Y30" s="288"/>
      <c r="Z30" s="267"/>
      <c r="AA30" s="36"/>
      <c r="AB30" s="36"/>
      <c r="AC30" s="35"/>
      <c r="AD30" s="37"/>
      <c r="AE30" s="506"/>
      <c r="AF30" s="507"/>
      <c r="AG30" s="430"/>
      <c r="AH30" s="433"/>
      <c r="AI30" s="433"/>
      <c r="AJ30" s="361"/>
      <c r="AK30" s="406"/>
      <c r="AL30" s="76"/>
      <c r="AM30" s="203"/>
      <c r="AN30" s="69"/>
      <c r="AO30" s="416"/>
      <c r="AP30" s="391"/>
      <c r="AR30" s="29"/>
      <c r="AS30" s="29"/>
      <c r="AT30" s="29"/>
    </row>
    <row r="31" spans="1:46" s="30" customFormat="1" ht="12" customHeight="1">
      <c r="A31" s="391"/>
      <c r="B31" s="411"/>
      <c r="C31" s="409"/>
      <c r="D31" s="409"/>
      <c r="E31" s="410"/>
      <c r="F31" s="394"/>
      <c r="G31" s="398"/>
      <c r="H31" s="399"/>
      <c r="I31" s="401"/>
      <c r="J31" s="420"/>
      <c r="K31" s="423"/>
      <c r="L31" s="34"/>
      <c r="M31" s="35"/>
      <c r="N31" s="35"/>
      <c r="O31" s="250"/>
      <c r="P31" s="300"/>
      <c r="Q31" s="300"/>
      <c r="R31" s="301"/>
      <c r="S31" s="516">
        <v>10.485</v>
      </c>
      <c r="T31" s="516"/>
      <c r="U31" s="516"/>
      <c r="V31" s="516"/>
      <c r="W31" s="516"/>
      <c r="X31" s="211"/>
      <c r="Y31" s="288"/>
      <c r="Z31" s="267"/>
      <c r="AA31" s="36"/>
      <c r="AB31" s="36"/>
      <c r="AC31" s="35"/>
      <c r="AD31" s="37"/>
      <c r="AE31" s="506"/>
      <c r="AF31" s="507"/>
      <c r="AG31" s="430"/>
      <c r="AH31" s="433"/>
      <c r="AI31" s="441">
        <f>IF(AI28=0,0,ROUNDDOWN(VLOOKUP(AI28,'SUM OF REMAIN BAR'!$D$11:$F$48,2,FALSE)/AE28,0)*VLOOKUP(AI28,'SUM OF REMAIN BAR'!$D$11:$F$48,3,FALSE))</f>
        <v>0</v>
      </c>
      <c r="AJ31" s="361"/>
      <c r="AK31" s="406"/>
      <c r="AL31" s="76"/>
      <c r="AM31" s="203"/>
      <c r="AN31" s="69"/>
      <c r="AO31" s="416"/>
      <c r="AP31" s="391"/>
      <c r="AR31" s="29"/>
      <c r="AS31" s="29"/>
      <c r="AT31" s="29"/>
    </row>
    <row r="32" spans="1:46" s="43" customFormat="1" ht="12" customHeight="1">
      <c r="A32" s="392"/>
      <c r="B32" s="412"/>
      <c r="C32" s="413"/>
      <c r="D32" s="413"/>
      <c r="E32" s="414"/>
      <c r="F32" s="395"/>
      <c r="G32" s="438"/>
      <c r="H32" s="439"/>
      <c r="I32" s="402"/>
      <c r="J32" s="421"/>
      <c r="K32" s="424"/>
      <c r="L32" s="40"/>
      <c r="M32" s="41"/>
      <c r="N32" s="41"/>
      <c r="O32" s="267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290"/>
      <c r="AA32" s="41"/>
      <c r="AB32" s="41"/>
      <c r="AC32" s="41"/>
      <c r="AD32" s="42"/>
      <c r="AE32" s="508"/>
      <c r="AF32" s="509"/>
      <c r="AG32" s="431"/>
      <c r="AH32" s="434"/>
      <c r="AI32" s="442"/>
      <c r="AJ32" s="362"/>
      <c r="AK32" s="406"/>
      <c r="AL32" s="81"/>
      <c r="AM32" s="204"/>
      <c r="AN32" s="72"/>
      <c r="AO32" s="417"/>
      <c r="AP32" s="392"/>
      <c r="AR32" s="29"/>
      <c r="AS32" s="29"/>
      <c r="AT32" s="29"/>
    </row>
    <row r="33" spans="1:46" s="30" customFormat="1" ht="12" customHeight="1">
      <c r="A33" s="391">
        <v>5</v>
      </c>
      <c r="B33" s="458"/>
      <c r="C33" s="459"/>
      <c r="D33" s="459"/>
      <c r="E33" s="460"/>
      <c r="F33" s="394">
        <v>1</v>
      </c>
      <c r="G33" s="452" t="str">
        <f>$B$13</f>
        <v>MF1</v>
      </c>
      <c r="H33" s="453"/>
      <c r="I33" s="401" t="s">
        <v>10</v>
      </c>
      <c r="J33" s="420" t="s">
        <v>47</v>
      </c>
      <c r="K33" s="423">
        <v>12</v>
      </c>
      <c r="L33" s="34"/>
      <c r="M33" s="35"/>
      <c r="N33" s="35"/>
      <c r="O33" s="45"/>
      <c r="P33" s="35"/>
      <c r="Q33" s="35"/>
      <c r="R33" s="36"/>
      <c r="S33" s="295"/>
      <c r="T33" s="295"/>
      <c r="U33" s="36"/>
      <c r="V33" s="36"/>
      <c r="W33" s="36"/>
      <c r="X33" s="36"/>
      <c r="Y33" s="36"/>
      <c r="Z33" s="36"/>
      <c r="AA33" s="36"/>
      <c r="AB33" s="36"/>
      <c r="AC33" s="35"/>
      <c r="AD33" s="37"/>
      <c r="AE33" s="506">
        <f>SUM(L33:AD37)</f>
        <v>5.71</v>
      </c>
      <c r="AF33" s="507"/>
      <c r="AG33" s="456">
        <v>25</v>
      </c>
      <c r="AH33" s="486">
        <f>AG33*F33</f>
        <v>25</v>
      </c>
      <c r="AI33" s="440"/>
      <c r="AJ33" s="360">
        <f>IF(AE33=0,0,ROUNDDOWN(K33/AE33,0))</f>
        <v>2</v>
      </c>
      <c r="AK33" s="406">
        <f>IF(AJ33=0,0,ROUNDUP((AH33-AI36)/AJ33,0))</f>
        <v>13</v>
      </c>
      <c r="AL33" s="82" t="s">
        <v>182</v>
      </c>
      <c r="AM33" s="202">
        <f>IF(ISERR(K33-(AJ33*AE33)),0,(K33-(AJ33*AE33)))</f>
        <v>0.5800000000000001</v>
      </c>
      <c r="AN33" s="69">
        <f>AK33-1</f>
        <v>12</v>
      </c>
      <c r="AO33" s="416">
        <f>AE33*AH33</f>
        <v>142.75</v>
      </c>
      <c r="AP33" s="418">
        <f>IF(AO33=0,0,AO33*HLOOKUP(I33,$AR$1:$BG$3,3))</f>
        <v>352.59250000000003</v>
      </c>
      <c r="AR33" s="29"/>
      <c r="AS33" s="29"/>
      <c r="AT33" s="29"/>
    </row>
    <row r="34" spans="1:46" s="30" customFormat="1" ht="12" customHeight="1">
      <c r="A34" s="391"/>
      <c r="B34" s="461"/>
      <c r="C34" s="459"/>
      <c r="D34" s="459"/>
      <c r="E34" s="460"/>
      <c r="F34" s="394"/>
      <c r="G34" s="398"/>
      <c r="H34" s="399"/>
      <c r="I34" s="401"/>
      <c r="J34" s="420"/>
      <c r="K34" s="423"/>
      <c r="L34" s="34"/>
      <c r="M34" s="35"/>
      <c r="N34" s="35"/>
      <c r="O34" s="35"/>
      <c r="P34" s="253"/>
      <c r="Q34" s="253"/>
      <c r="R34" s="253"/>
      <c r="S34" s="253"/>
      <c r="T34" s="253"/>
      <c r="U34" s="253"/>
      <c r="V34" s="299"/>
      <c r="W34" s="302"/>
      <c r="X34" s="517">
        <v>0.6</v>
      </c>
      <c r="Y34" s="253"/>
      <c r="Z34" s="36"/>
      <c r="AA34" s="36"/>
      <c r="AB34" s="36"/>
      <c r="AC34" s="35"/>
      <c r="AD34" s="37"/>
      <c r="AE34" s="506"/>
      <c r="AF34" s="507"/>
      <c r="AG34" s="456"/>
      <c r="AH34" s="486"/>
      <c r="AI34" s="433"/>
      <c r="AJ34" s="361"/>
      <c r="AK34" s="406"/>
      <c r="AL34" s="273" t="s">
        <v>183</v>
      </c>
      <c r="AM34" s="203">
        <f>IF(ISERR(K33-(AH33-(AJ33*AN33))*AE33),0,(K33-(AH33-(AJ33*AN33))*AE33))</f>
        <v>6.29</v>
      </c>
      <c r="AN34" s="69">
        <f>AK33-AN33</f>
        <v>1</v>
      </c>
      <c r="AO34" s="416"/>
      <c r="AP34" s="391"/>
      <c r="AR34" s="29"/>
      <c r="AS34" s="29"/>
      <c r="AT34" s="29"/>
    </row>
    <row r="35" spans="1:46" s="30" customFormat="1" ht="12" customHeight="1">
      <c r="A35" s="391"/>
      <c r="B35" s="408"/>
      <c r="C35" s="409"/>
      <c r="D35" s="409"/>
      <c r="E35" s="410"/>
      <c r="F35" s="394"/>
      <c r="G35" s="398" t="s">
        <v>181</v>
      </c>
      <c r="H35" s="399"/>
      <c r="I35" s="401"/>
      <c r="J35" s="420"/>
      <c r="K35" s="423"/>
      <c r="L35" s="34"/>
      <c r="M35" s="35"/>
      <c r="N35" s="35"/>
      <c r="O35" s="267"/>
      <c r="P35" s="299"/>
      <c r="Q35" s="455">
        <v>1.515</v>
      </c>
      <c r="R35" s="455"/>
      <c r="S35" s="455"/>
      <c r="T35" s="299"/>
      <c r="U35" s="47"/>
      <c r="V35" s="250"/>
      <c r="W35" s="252"/>
      <c r="X35" s="517"/>
      <c r="Y35" s="36"/>
      <c r="Z35" s="267"/>
      <c r="AA35" s="36"/>
      <c r="AB35" s="36"/>
      <c r="AC35" s="35"/>
      <c r="AD35" s="37"/>
      <c r="AE35" s="506"/>
      <c r="AF35" s="507"/>
      <c r="AG35" s="456"/>
      <c r="AH35" s="486"/>
      <c r="AI35" s="433"/>
      <c r="AJ35" s="361"/>
      <c r="AK35" s="406"/>
      <c r="AL35" s="195"/>
      <c r="AM35" s="203"/>
      <c r="AN35" s="69"/>
      <c r="AO35" s="416"/>
      <c r="AP35" s="391"/>
      <c r="AR35" s="29"/>
      <c r="AS35" s="29"/>
      <c r="AT35" s="29"/>
    </row>
    <row r="36" spans="1:46" s="30" customFormat="1" ht="12" customHeight="1">
      <c r="A36" s="391"/>
      <c r="B36" s="411"/>
      <c r="C36" s="409"/>
      <c r="D36" s="409"/>
      <c r="E36" s="410"/>
      <c r="F36" s="394"/>
      <c r="G36" s="398"/>
      <c r="H36" s="399"/>
      <c r="I36" s="401"/>
      <c r="J36" s="420"/>
      <c r="K36" s="423"/>
      <c r="L36" s="34"/>
      <c r="M36" s="35"/>
      <c r="N36" s="35"/>
      <c r="O36" s="267"/>
      <c r="P36" s="49"/>
      <c r="Q36" s="250"/>
      <c r="R36" s="36"/>
      <c r="S36" s="303"/>
      <c r="T36" s="261"/>
      <c r="U36" s="455">
        <v>3.595</v>
      </c>
      <c r="V36" s="455"/>
      <c r="W36" s="505"/>
      <c r="X36" s="517"/>
      <c r="Y36" s="49"/>
      <c r="Z36" s="267"/>
      <c r="AA36" s="36"/>
      <c r="AB36" s="36"/>
      <c r="AC36" s="35"/>
      <c r="AD36" s="37"/>
      <c r="AE36" s="506"/>
      <c r="AF36" s="507"/>
      <c r="AG36" s="456"/>
      <c r="AH36" s="486"/>
      <c r="AI36" s="441">
        <f>IF(AI33=0,0,ROUNDDOWN(VLOOKUP(AI33,'SUM OF REMAIN BAR'!$D$11:$F$48,2,FALSE)/AE33,0)*VLOOKUP(AI33,'SUM OF REMAIN BAR'!$D$11:$F$48,3,FALSE))</f>
        <v>0</v>
      </c>
      <c r="AJ36" s="361"/>
      <c r="AK36" s="406"/>
      <c r="AL36" s="195"/>
      <c r="AM36" s="203"/>
      <c r="AN36" s="69"/>
      <c r="AO36" s="416"/>
      <c r="AP36" s="391"/>
      <c r="AR36" s="29"/>
      <c r="AS36" s="29"/>
      <c r="AT36" s="29"/>
    </row>
    <row r="37" spans="1:46" s="43" customFormat="1" ht="12" customHeight="1">
      <c r="A37" s="392"/>
      <c r="B37" s="412"/>
      <c r="C37" s="413"/>
      <c r="D37" s="413"/>
      <c r="E37" s="414"/>
      <c r="F37" s="395"/>
      <c r="G37" s="438"/>
      <c r="H37" s="439"/>
      <c r="I37" s="402"/>
      <c r="J37" s="421"/>
      <c r="K37" s="424"/>
      <c r="L37" s="40"/>
      <c r="M37" s="41"/>
      <c r="N37" s="41"/>
      <c r="O37" s="290"/>
      <c r="P37" s="41"/>
      <c r="Q37" s="251"/>
      <c r="R37" s="41"/>
      <c r="S37" s="41"/>
      <c r="T37" s="41"/>
      <c r="U37" s="41"/>
      <c r="V37" s="251"/>
      <c r="W37" s="41"/>
      <c r="X37" s="41"/>
      <c r="Y37" s="41"/>
      <c r="Z37" s="290"/>
      <c r="AA37" s="41"/>
      <c r="AB37" s="41"/>
      <c r="AC37" s="41"/>
      <c r="AD37" s="42"/>
      <c r="AE37" s="508"/>
      <c r="AF37" s="509"/>
      <c r="AG37" s="457"/>
      <c r="AH37" s="511"/>
      <c r="AI37" s="442"/>
      <c r="AJ37" s="362"/>
      <c r="AK37" s="406"/>
      <c r="AL37" s="197"/>
      <c r="AM37" s="204"/>
      <c r="AN37" s="72"/>
      <c r="AO37" s="417"/>
      <c r="AP37" s="392"/>
      <c r="AR37" s="29"/>
      <c r="AS37" s="29"/>
      <c r="AT37" s="29"/>
    </row>
    <row r="38" spans="1:46" s="30" customFormat="1" ht="12" customHeight="1">
      <c r="A38" s="391">
        <v>6</v>
      </c>
      <c r="B38" s="401"/>
      <c r="C38" s="420"/>
      <c r="D38" s="420"/>
      <c r="E38" s="454"/>
      <c r="F38" s="394"/>
      <c r="G38" s="452"/>
      <c r="H38" s="453"/>
      <c r="I38" s="401"/>
      <c r="J38" s="420"/>
      <c r="K38" s="423"/>
      <c r="L38" s="34"/>
      <c r="M38" s="35"/>
      <c r="N38" s="35"/>
      <c r="O38" s="35"/>
      <c r="P38" s="35"/>
      <c r="Q38" s="35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5"/>
      <c r="AD38" s="37"/>
      <c r="AE38" s="506"/>
      <c r="AF38" s="507"/>
      <c r="AG38" s="456"/>
      <c r="AH38" s="486"/>
      <c r="AI38" s="440"/>
      <c r="AJ38" s="360"/>
      <c r="AK38" s="406"/>
      <c r="AL38" s="82"/>
      <c r="AM38" s="202"/>
      <c r="AN38" s="71"/>
      <c r="AO38" s="416">
        <f>AE38*AH38</f>
        <v>0</v>
      </c>
      <c r="AP38" s="418">
        <f>IF(AO38=0,0,AO38*HLOOKUP(I38,$AR$1:$BG$3,3))</f>
        <v>0</v>
      </c>
      <c r="AR38" s="29"/>
      <c r="AS38" s="29"/>
      <c r="AT38" s="29"/>
    </row>
    <row r="39" spans="1:46" s="30" customFormat="1" ht="12" customHeight="1">
      <c r="A39" s="391"/>
      <c r="B39" s="401"/>
      <c r="C39" s="420"/>
      <c r="D39" s="420"/>
      <c r="E39" s="454"/>
      <c r="F39" s="394"/>
      <c r="G39" s="398"/>
      <c r="H39" s="399"/>
      <c r="I39" s="401"/>
      <c r="J39" s="420"/>
      <c r="K39" s="423"/>
      <c r="L39" s="34"/>
      <c r="M39" s="35"/>
      <c r="N39" s="35"/>
      <c r="O39" s="35"/>
      <c r="P39" s="253"/>
      <c r="Q39" s="253"/>
      <c r="R39" s="253"/>
      <c r="S39" s="253"/>
      <c r="T39" s="253"/>
      <c r="U39" s="253"/>
      <c r="V39" s="299"/>
      <c r="W39" s="299"/>
      <c r="X39" s="253"/>
      <c r="Y39" s="253"/>
      <c r="Z39" s="36"/>
      <c r="AA39" s="36"/>
      <c r="AB39" s="36"/>
      <c r="AC39" s="35"/>
      <c r="AD39" s="37"/>
      <c r="AE39" s="506"/>
      <c r="AF39" s="507"/>
      <c r="AG39" s="456"/>
      <c r="AH39" s="486"/>
      <c r="AI39" s="433"/>
      <c r="AJ39" s="361"/>
      <c r="AK39" s="406"/>
      <c r="AL39" s="84"/>
      <c r="AM39" s="203"/>
      <c r="AN39" s="69"/>
      <c r="AO39" s="416"/>
      <c r="AP39" s="391"/>
      <c r="AR39" s="29"/>
      <c r="AS39" s="29"/>
      <c r="AT39" s="29"/>
    </row>
    <row r="40" spans="1:46" s="30" customFormat="1" ht="12" customHeight="1">
      <c r="A40" s="391"/>
      <c r="B40" s="401"/>
      <c r="C40" s="420"/>
      <c r="D40" s="420"/>
      <c r="E40" s="454"/>
      <c r="F40" s="394"/>
      <c r="G40" s="398"/>
      <c r="H40" s="399"/>
      <c r="I40" s="401"/>
      <c r="J40" s="420"/>
      <c r="K40" s="423"/>
      <c r="L40" s="34"/>
      <c r="M40" s="35"/>
      <c r="N40" s="35"/>
      <c r="O40" s="267"/>
      <c r="P40" s="299"/>
      <c r="Q40" s="299"/>
      <c r="R40" s="299"/>
      <c r="S40" s="299"/>
      <c r="T40" s="299"/>
      <c r="U40" s="47"/>
      <c r="V40" s="47"/>
      <c r="W40" s="47"/>
      <c r="X40" s="253"/>
      <c r="Y40" s="36"/>
      <c r="Z40" s="267"/>
      <c r="AA40" s="36"/>
      <c r="AB40" s="36"/>
      <c r="AC40" s="35"/>
      <c r="AD40" s="37"/>
      <c r="AE40" s="506"/>
      <c r="AF40" s="507"/>
      <c r="AG40" s="456"/>
      <c r="AH40" s="486"/>
      <c r="AI40" s="433"/>
      <c r="AJ40" s="361"/>
      <c r="AK40" s="406"/>
      <c r="AL40" s="84"/>
      <c r="AM40" s="203"/>
      <c r="AN40" s="69"/>
      <c r="AO40" s="416"/>
      <c r="AP40" s="391"/>
      <c r="AR40" s="29"/>
      <c r="AS40" s="29"/>
      <c r="AT40" s="29"/>
    </row>
    <row r="41" spans="1:46" s="30" customFormat="1" ht="12" customHeight="1">
      <c r="A41" s="391"/>
      <c r="B41" s="401"/>
      <c r="C41" s="420"/>
      <c r="D41" s="420"/>
      <c r="E41" s="454"/>
      <c r="F41" s="394"/>
      <c r="G41" s="398"/>
      <c r="H41" s="399"/>
      <c r="I41" s="401"/>
      <c r="J41" s="420"/>
      <c r="K41" s="423"/>
      <c r="L41" s="34"/>
      <c r="M41" s="35"/>
      <c r="N41" s="35"/>
      <c r="O41" s="267"/>
      <c r="P41" s="49"/>
      <c r="Q41" s="35"/>
      <c r="R41" s="36"/>
      <c r="S41" s="36"/>
      <c r="T41" s="36"/>
      <c r="U41" s="36"/>
      <c r="V41" s="36"/>
      <c r="W41" s="36"/>
      <c r="X41" s="253"/>
      <c r="Y41" s="49"/>
      <c r="Z41" s="267"/>
      <c r="AA41" s="36"/>
      <c r="AB41" s="36"/>
      <c r="AC41" s="35"/>
      <c r="AD41" s="37"/>
      <c r="AE41" s="506"/>
      <c r="AF41" s="507"/>
      <c r="AG41" s="456"/>
      <c r="AH41" s="486"/>
      <c r="AI41" s="441"/>
      <c r="AJ41" s="361"/>
      <c r="AK41" s="406"/>
      <c r="AL41" s="84"/>
      <c r="AM41" s="203"/>
      <c r="AN41" s="69"/>
      <c r="AO41" s="416"/>
      <c r="AP41" s="391"/>
      <c r="AR41" s="29"/>
      <c r="AS41" s="29"/>
      <c r="AT41" s="29"/>
    </row>
    <row r="42" spans="1:46" s="43" customFormat="1" ht="12" customHeight="1">
      <c r="A42" s="392"/>
      <c r="B42" s="402"/>
      <c r="C42" s="421"/>
      <c r="D42" s="421"/>
      <c r="E42" s="462"/>
      <c r="F42" s="395"/>
      <c r="G42" s="438"/>
      <c r="H42" s="439"/>
      <c r="I42" s="402"/>
      <c r="J42" s="421"/>
      <c r="K42" s="424"/>
      <c r="L42" s="40"/>
      <c r="M42" s="41"/>
      <c r="N42" s="41"/>
      <c r="O42" s="290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290"/>
      <c r="AA42" s="41"/>
      <c r="AB42" s="41"/>
      <c r="AC42" s="41"/>
      <c r="AD42" s="42"/>
      <c r="AE42" s="508"/>
      <c r="AF42" s="509"/>
      <c r="AG42" s="457"/>
      <c r="AH42" s="511"/>
      <c r="AI42" s="442"/>
      <c r="AJ42" s="362"/>
      <c r="AK42" s="406"/>
      <c r="AL42" s="85"/>
      <c r="AM42" s="204"/>
      <c r="AN42" s="72"/>
      <c r="AO42" s="417"/>
      <c r="AP42" s="392"/>
      <c r="AR42" s="29"/>
      <c r="AS42" s="29"/>
      <c r="AT42" s="29"/>
    </row>
    <row r="43" spans="1:46" s="30" customFormat="1" ht="12" customHeight="1">
      <c r="A43" s="391">
        <v>7</v>
      </c>
      <c r="B43" s="401"/>
      <c r="C43" s="420"/>
      <c r="D43" s="420"/>
      <c r="E43" s="454"/>
      <c r="F43" s="394"/>
      <c r="G43" s="452"/>
      <c r="H43" s="453"/>
      <c r="I43" s="401"/>
      <c r="J43" s="420"/>
      <c r="K43" s="423"/>
      <c r="L43" s="34"/>
      <c r="M43" s="35"/>
      <c r="N43" s="35"/>
      <c r="O43" s="35"/>
      <c r="P43" s="35"/>
      <c r="Q43" s="35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5"/>
      <c r="AD43" s="37"/>
      <c r="AE43" s="506"/>
      <c r="AF43" s="507"/>
      <c r="AG43" s="456"/>
      <c r="AH43" s="486"/>
      <c r="AI43" s="440"/>
      <c r="AJ43" s="360"/>
      <c r="AK43" s="406"/>
      <c r="AL43" s="82"/>
      <c r="AM43" s="202"/>
      <c r="AN43" s="71"/>
      <c r="AO43" s="416">
        <f>AE43*AH43</f>
        <v>0</v>
      </c>
      <c r="AP43" s="418">
        <f>IF(AO43=0,0,AO43*HLOOKUP(I43,$AR$1:$BG$3,3))</f>
        <v>0</v>
      </c>
      <c r="AR43" s="29"/>
      <c r="AS43" s="29"/>
      <c r="AT43" s="29"/>
    </row>
    <row r="44" spans="1:46" s="30" customFormat="1" ht="12" customHeight="1">
      <c r="A44" s="391"/>
      <c r="B44" s="401"/>
      <c r="C44" s="420"/>
      <c r="D44" s="420"/>
      <c r="E44" s="454"/>
      <c r="F44" s="394"/>
      <c r="G44" s="398"/>
      <c r="H44" s="399"/>
      <c r="I44" s="401"/>
      <c r="J44" s="420"/>
      <c r="K44" s="423"/>
      <c r="L44" s="34"/>
      <c r="M44" s="35"/>
      <c r="N44" s="35"/>
      <c r="O44" s="35"/>
      <c r="P44" s="253"/>
      <c r="Q44" s="253"/>
      <c r="R44" s="253"/>
      <c r="S44" s="253"/>
      <c r="T44" s="253"/>
      <c r="U44" s="253"/>
      <c r="V44" s="253"/>
      <c r="W44" s="253"/>
      <c r="X44" s="250"/>
      <c r="Y44" s="253"/>
      <c r="Z44" s="36"/>
      <c r="AA44" s="36"/>
      <c r="AB44" s="36"/>
      <c r="AC44" s="35"/>
      <c r="AD44" s="37"/>
      <c r="AE44" s="506"/>
      <c r="AF44" s="507"/>
      <c r="AG44" s="456"/>
      <c r="AH44" s="486"/>
      <c r="AI44" s="433"/>
      <c r="AJ44" s="361"/>
      <c r="AK44" s="406"/>
      <c r="AL44" s="84"/>
      <c r="AM44" s="203"/>
      <c r="AN44" s="69"/>
      <c r="AO44" s="416"/>
      <c r="AP44" s="391"/>
      <c r="AR44" s="29"/>
      <c r="AS44" s="29"/>
      <c r="AT44" s="29"/>
    </row>
    <row r="45" spans="1:46" s="30" customFormat="1" ht="12" customHeight="1">
      <c r="A45" s="391"/>
      <c r="B45" s="401"/>
      <c r="C45" s="420"/>
      <c r="D45" s="420"/>
      <c r="E45" s="454"/>
      <c r="F45" s="394"/>
      <c r="G45" s="398"/>
      <c r="H45" s="399"/>
      <c r="I45" s="401"/>
      <c r="J45" s="420"/>
      <c r="K45" s="423"/>
      <c r="L45" s="34"/>
      <c r="M45" s="35"/>
      <c r="N45" s="35"/>
      <c r="O45" s="267"/>
      <c r="P45" s="35"/>
      <c r="Q45" s="47"/>
      <c r="R45" s="47"/>
      <c r="S45" s="47"/>
      <c r="T45" s="47"/>
      <c r="U45" s="47"/>
      <c r="V45" s="47"/>
      <c r="W45" s="47"/>
      <c r="X45" s="250"/>
      <c r="Y45" s="36"/>
      <c r="Z45" s="267"/>
      <c r="AA45" s="36"/>
      <c r="AB45" s="36"/>
      <c r="AC45" s="35"/>
      <c r="AD45" s="37"/>
      <c r="AE45" s="506"/>
      <c r="AF45" s="507"/>
      <c r="AG45" s="456"/>
      <c r="AH45" s="486"/>
      <c r="AI45" s="433"/>
      <c r="AJ45" s="361"/>
      <c r="AK45" s="406"/>
      <c r="AL45" s="84"/>
      <c r="AM45" s="203"/>
      <c r="AN45" s="69"/>
      <c r="AO45" s="416"/>
      <c r="AP45" s="391"/>
      <c r="AR45" s="29"/>
      <c r="AS45" s="29"/>
      <c r="AT45" s="29"/>
    </row>
    <row r="46" spans="1:46" s="30" customFormat="1" ht="12" customHeight="1">
      <c r="A46" s="391"/>
      <c r="B46" s="401"/>
      <c r="C46" s="420"/>
      <c r="D46" s="420"/>
      <c r="E46" s="454"/>
      <c r="F46" s="394"/>
      <c r="G46" s="398"/>
      <c r="H46" s="399"/>
      <c r="I46" s="401"/>
      <c r="J46" s="420"/>
      <c r="K46" s="423"/>
      <c r="L46" s="34"/>
      <c r="M46" s="35"/>
      <c r="N46" s="35"/>
      <c r="O46" s="267"/>
      <c r="P46" s="49"/>
      <c r="Q46" s="35"/>
      <c r="R46" s="36"/>
      <c r="S46" s="299"/>
      <c r="T46" s="299"/>
      <c r="U46" s="299"/>
      <c r="V46" s="299"/>
      <c r="W46" s="299"/>
      <c r="X46" s="250"/>
      <c r="Y46" s="49"/>
      <c r="Z46" s="267"/>
      <c r="AA46" s="36"/>
      <c r="AB46" s="36"/>
      <c r="AC46" s="35"/>
      <c r="AD46" s="37"/>
      <c r="AE46" s="506"/>
      <c r="AF46" s="507"/>
      <c r="AG46" s="456"/>
      <c r="AH46" s="486"/>
      <c r="AI46" s="441"/>
      <c r="AJ46" s="361"/>
      <c r="AK46" s="406"/>
      <c r="AL46" s="84"/>
      <c r="AM46" s="203"/>
      <c r="AN46" s="69"/>
      <c r="AO46" s="416"/>
      <c r="AP46" s="391"/>
      <c r="AR46" s="29"/>
      <c r="AS46" s="29"/>
      <c r="AT46" s="29"/>
    </row>
    <row r="47" spans="1:46" s="43" customFormat="1" ht="12" customHeight="1">
      <c r="A47" s="392"/>
      <c r="B47" s="402"/>
      <c r="C47" s="421"/>
      <c r="D47" s="421"/>
      <c r="E47" s="462"/>
      <c r="F47" s="395"/>
      <c r="G47" s="438"/>
      <c r="H47" s="439"/>
      <c r="I47" s="402"/>
      <c r="J47" s="421"/>
      <c r="K47" s="424"/>
      <c r="L47" s="40"/>
      <c r="M47" s="41"/>
      <c r="N47" s="41"/>
      <c r="O47" s="290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290"/>
      <c r="AA47" s="41"/>
      <c r="AB47" s="41"/>
      <c r="AC47" s="41"/>
      <c r="AD47" s="42"/>
      <c r="AE47" s="508"/>
      <c r="AF47" s="509"/>
      <c r="AG47" s="457"/>
      <c r="AH47" s="511"/>
      <c r="AI47" s="442"/>
      <c r="AJ47" s="362"/>
      <c r="AK47" s="406"/>
      <c r="AL47" s="85"/>
      <c r="AM47" s="204"/>
      <c r="AN47" s="72"/>
      <c r="AO47" s="417"/>
      <c r="AP47" s="392"/>
      <c r="AR47" s="29"/>
      <c r="AS47" s="29"/>
      <c r="AT47" s="29"/>
    </row>
    <row r="48" spans="1:46" s="30" customFormat="1" ht="12" customHeight="1">
      <c r="A48" s="464">
        <v>8</v>
      </c>
      <c r="B48" s="466"/>
      <c r="C48" s="467"/>
      <c r="D48" s="467"/>
      <c r="E48" s="468"/>
      <c r="F48" s="469"/>
      <c r="G48" s="452"/>
      <c r="H48" s="453"/>
      <c r="I48" s="466"/>
      <c r="J48" s="467"/>
      <c r="K48" s="476"/>
      <c r="L48" s="44"/>
      <c r="M48" s="45"/>
      <c r="N48" s="45"/>
      <c r="O48" s="45"/>
      <c r="P48" s="45"/>
      <c r="Q48" s="45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45"/>
      <c r="AD48" s="46"/>
      <c r="AE48" s="512"/>
      <c r="AF48" s="513"/>
      <c r="AG48" s="519"/>
      <c r="AH48" s="485"/>
      <c r="AI48" s="440"/>
      <c r="AJ48" s="360"/>
      <c r="AK48" s="406"/>
      <c r="AL48" s="82"/>
      <c r="AM48" s="100"/>
      <c r="AN48" s="71"/>
      <c r="AO48" s="493">
        <f>AE48*AH48</f>
        <v>0</v>
      </c>
      <c r="AP48" s="501">
        <f>IF(AO48=0,0,AO48*HLOOKUP(I48,$AR$1:$BG$3,3))</f>
        <v>0</v>
      </c>
      <c r="AR48" s="29"/>
      <c r="AS48" s="29"/>
      <c r="AT48" s="29"/>
    </row>
    <row r="49" spans="1:46" s="30" customFormat="1" ht="12" customHeight="1">
      <c r="A49" s="391"/>
      <c r="B49" s="401"/>
      <c r="C49" s="420"/>
      <c r="D49" s="420"/>
      <c r="E49" s="454"/>
      <c r="F49" s="394"/>
      <c r="G49" s="398"/>
      <c r="H49" s="399"/>
      <c r="I49" s="401"/>
      <c r="J49" s="420"/>
      <c r="K49" s="423"/>
      <c r="L49" s="34"/>
      <c r="M49" s="35"/>
      <c r="N49" s="35"/>
      <c r="O49" s="35"/>
      <c r="P49" s="490"/>
      <c r="Q49" s="490"/>
      <c r="R49" s="490"/>
      <c r="S49" s="490"/>
      <c r="T49" s="490"/>
      <c r="U49" s="490"/>
      <c r="V49" s="490"/>
      <c r="W49" s="490"/>
      <c r="X49" s="490"/>
      <c r="Y49" s="490"/>
      <c r="Z49" s="36"/>
      <c r="AA49" s="36"/>
      <c r="AB49" s="36"/>
      <c r="AC49" s="35"/>
      <c r="AD49" s="37"/>
      <c r="AE49" s="506"/>
      <c r="AF49" s="507"/>
      <c r="AG49" s="430"/>
      <c r="AH49" s="486"/>
      <c r="AI49" s="433"/>
      <c r="AJ49" s="361"/>
      <c r="AK49" s="406"/>
      <c r="AL49" s="84"/>
      <c r="AM49" s="103"/>
      <c r="AN49" s="190"/>
      <c r="AO49" s="416"/>
      <c r="AP49" s="391"/>
      <c r="AR49" s="29"/>
      <c r="AS49" s="29"/>
      <c r="AT49" s="29"/>
    </row>
    <row r="50" spans="1:46" s="30" customFormat="1" ht="12" customHeight="1">
      <c r="A50" s="391"/>
      <c r="B50" s="401"/>
      <c r="C50" s="420"/>
      <c r="D50" s="420"/>
      <c r="E50" s="454"/>
      <c r="F50" s="394"/>
      <c r="G50" s="398"/>
      <c r="H50" s="399"/>
      <c r="I50" s="401"/>
      <c r="J50" s="420"/>
      <c r="K50" s="423"/>
      <c r="L50" s="34"/>
      <c r="M50" s="35"/>
      <c r="N50" s="35"/>
      <c r="O50" s="488"/>
      <c r="P50" s="35"/>
      <c r="Q50" s="47"/>
      <c r="R50" s="47"/>
      <c r="S50" s="47"/>
      <c r="T50" s="47"/>
      <c r="U50" s="47"/>
      <c r="V50" s="47"/>
      <c r="W50" s="47"/>
      <c r="X50" s="47"/>
      <c r="Y50" s="36"/>
      <c r="Z50" s="488"/>
      <c r="AA50" s="36"/>
      <c r="AB50" s="36"/>
      <c r="AC50" s="35"/>
      <c r="AD50" s="37"/>
      <c r="AE50" s="506"/>
      <c r="AF50" s="507"/>
      <c r="AG50" s="430"/>
      <c r="AH50" s="486"/>
      <c r="AI50" s="433"/>
      <c r="AJ50" s="361"/>
      <c r="AK50" s="406"/>
      <c r="AL50" s="84"/>
      <c r="AM50" s="203"/>
      <c r="AN50" s="69"/>
      <c r="AO50" s="416"/>
      <c r="AP50" s="391"/>
      <c r="AR50" s="29"/>
      <c r="AS50" s="29"/>
      <c r="AT50" s="29"/>
    </row>
    <row r="51" spans="1:46" s="30" customFormat="1" ht="12" customHeight="1">
      <c r="A51" s="391"/>
      <c r="B51" s="401"/>
      <c r="C51" s="420"/>
      <c r="D51" s="420"/>
      <c r="E51" s="454"/>
      <c r="F51" s="394"/>
      <c r="G51" s="398"/>
      <c r="H51" s="399"/>
      <c r="I51" s="401"/>
      <c r="J51" s="420"/>
      <c r="K51" s="423"/>
      <c r="L51" s="34"/>
      <c r="M51" s="35"/>
      <c r="N51" s="35"/>
      <c r="O51" s="488"/>
      <c r="P51" s="49"/>
      <c r="Q51" s="35"/>
      <c r="R51" s="36"/>
      <c r="S51" s="36"/>
      <c r="T51" s="36"/>
      <c r="U51" s="36"/>
      <c r="V51" s="36"/>
      <c r="W51" s="36"/>
      <c r="X51" s="36"/>
      <c r="Y51" s="49"/>
      <c r="Z51" s="488"/>
      <c r="AA51" s="36"/>
      <c r="AB51" s="36"/>
      <c r="AC51" s="35"/>
      <c r="AD51" s="37"/>
      <c r="AE51" s="506"/>
      <c r="AF51" s="507"/>
      <c r="AG51" s="430"/>
      <c r="AH51" s="486"/>
      <c r="AI51" s="441"/>
      <c r="AJ51" s="361"/>
      <c r="AK51" s="406"/>
      <c r="AL51" s="84"/>
      <c r="AM51" s="203"/>
      <c r="AN51" s="69"/>
      <c r="AO51" s="416"/>
      <c r="AP51" s="391"/>
      <c r="AR51" s="29"/>
      <c r="AS51" s="29"/>
      <c r="AT51" s="29"/>
    </row>
    <row r="52" spans="1:46" s="43" customFormat="1" ht="12" customHeight="1">
      <c r="A52" s="465"/>
      <c r="B52" s="471"/>
      <c r="C52" s="472"/>
      <c r="D52" s="472"/>
      <c r="E52" s="473"/>
      <c r="F52" s="470"/>
      <c r="G52" s="474"/>
      <c r="H52" s="475"/>
      <c r="I52" s="471"/>
      <c r="J52" s="472"/>
      <c r="K52" s="477"/>
      <c r="L52" s="51"/>
      <c r="M52" s="52"/>
      <c r="N52" s="52"/>
      <c r="O52" s="489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489"/>
      <c r="AA52" s="52"/>
      <c r="AB52" s="52"/>
      <c r="AC52" s="52"/>
      <c r="AD52" s="53"/>
      <c r="AE52" s="514"/>
      <c r="AF52" s="515"/>
      <c r="AG52" s="520"/>
      <c r="AH52" s="487"/>
      <c r="AI52" s="532"/>
      <c r="AJ52" s="529"/>
      <c r="AK52" s="518"/>
      <c r="AL52" s="86"/>
      <c r="AM52" s="205"/>
      <c r="AN52" s="70"/>
      <c r="AO52" s="494"/>
      <c r="AP52" s="465"/>
      <c r="AR52" s="29"/>
      <c r="AS52" s="29"/>
      <c r="AT52" s="29"/>
    </row>
    <row r="53" spans="1:42" s="43" customFormat="1" ht="15.75" customHeight="1">
      <c r="A53" s="54"/>
      <c r="B53" s="55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E53" s="56"/>
      <c r="AF53" s="56"/>
      <c r="AG53" s="25"/>
      <c r="AH53" s="25"/>
      <c r="AI53" s="25"/>
      <c r="AJ53" s="25"/>
      <c r="AK53" s="57"/>
      <c r="AL53" s="57"/>
      <c r="AM53" s="206"/>
      <c r="AN53" s="25"/>
      <c r="AO53" s="27" t="s">
        <v>48</v>
      </c>
      <c r="AP53" s="58">
        <f>SUM(AP13:AP52)</f>
        <v>3193.0925</v>
      </c>
    </row>
    <row r="54" spans="1:51" s="43" customFormat="1" ht="15.75" customHeight="1">
      <c r="A54" s="54"/>
      <c r="B54" s="55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E54" s="56"/>
      <c r="AF54" s="56"/>
      <c r="AG54" s="25"/>
      <c r="AH54" s="25"/>
      <c r="AI54" s="25"/>
      <c r="AJ54" s="25"/>
      <c r="AK54" s="57"/>
      <c r="AL54" s="57"/>
      <c r="AM54" s="206"/>
      <c r="AN54" s="25"/>
      <c r="AO54" s="25"/>
      <c r="AP54" s="25"/>
      <c r="AR54" s="43" t="s">
        <v>45</v>
      </c>
      <c r="AS54" s="43" t="s">
        <v>23</v>
      </c>
      <c r="AU54" s="43" t="s">
        <v>45</v>
      </c>
      <c r="AV54" s="43" t="s">
        <v>23</v>
      </c>
      <c r="AX54" s="43" t="s">
        <v>45</v>
      </c>
      <c r="AY54" s="43" t="s">
        <v>23</v>
      </c>
    </row>
    <row r="55" spans="2:51" ht="16.5" customHeight="1">
      <c r="B55" s="59" t="s">
        <v>49</v>
      </c>
      <c r="C55" s="4" t="s">
        <v>50</v>
      </c>
      <c r="D55" s="60">
        <f>DSUM($AR$12:$AT$20,$AT$12,AR54:AS55)</f>
        <v>0</v>
      </c>
      <c r="E55" s="61" t="s">
        <v>51</v>
      </c>
      <c r="F55" s="59" t="s">
        <v>52</v>
      </c>
      <c r="G55" s="62" t="s">
        <v>50</v>
      </c>
      <c r="H55" s="63">
        <f>DSUM($AR$12:$AT$20,$AT$12,AR56:AS57)</f>
        <v>0</v>
      </c>
      <c r="I55" s="61" t="s">
        <v>51</v>
      </c>
      <c r="J55" s="17"/>
      <c r="K55" s="350" t="s">
        <v>268</v>
      </c>
      <c r="L55" s="350"/>
      <c r="M55" s="350" t="s">
        <v>269</v>
      </c>
      <c r="N55" s="350"/>
      <c r="O55" s="350"/>
      <c r="P55" s="350"/>
      <c r="Q55" s="350"/>
      <c r="R55" s="350"/>
      <c r="S55" s="350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  <c r="AG55" s="350"/>
      <c r="AH55" s="350"/>
      <c r="AI55" s="350" t="s">
        <v>270</v>
      </c>
      <c r="AJ55" s="350"/>
      <c r="AK55" s="350"/>
      <c r="AL55" s="350" t="s">
        <v>121</v>
      </c>
      <c r="AM55" s="350"/>
      <c r="AN55" s="59" t="s">
        <v>53</v>
      </c>
      <c r="AO55" s="88">
        <f>(D55*10)*BF3</f>
        <v>0</v>
      </c>
      <c r="AP55" s="4" t="s">
        <v>54</v>
      </c>
      <c r="AR55" s="4" t="str">
        <f>"=RB 6"</f>
        <v>=RB 6</v>
      </c>
      <c r="AS55" s="4" t="str">
        <f>"=10"</f>
        <v>=10</v>
      </c>
      <c r="AU55" s="4" t="str">
        <f>"=DB 10"</f>
        <v>=DB 10</v>
      </c>
      <c r="AV55" s="4" t="str">
        <f aca="true" t="shared" si="0" ref="AV55:AV67">"=10"</f>
        <v>=10</v>
      </c>
      <c r="AX55" s="4" t="str">
        <f>"=DB 10"</f>
        <v>=DB 10</v>
      </c>
      <c r="AY55" s="4" t="str">
        <f>"=12"</f>
        <v>=12</v>
      </c>
    </row>
    <row r="56" spans="2:51" ht="16.5" customHeight="1">
      <c r="B56" s="59" t="s">
        <v>55</v>
      </c>
      <c r="C56" s="4" t="s">
        <v>50</v>
      </c>
      <c r="D56" s="60">
        <f>DSUM($AR$12:$AT$20,$AT$12,AR58:AS59)</f>
        <v>0</v>
      </c>
      <c r="E56" s="61" t="s">
        <v>51</v>
      </c>
      <c r="F56" s="59" t="s">
        <v>56</v>
      </c>
      <c r="G56" s="62" t="s">
        <v>50</v>
      </c>
      <c r="H56" s="63">
        <f>DSUM($AR$12:$AT$20,$AT$12,AR60:AS61)</f>
        <v>0</v>
      </c>
      <c r="I56" s="61" t="s">
        <v>51</v>
      </c>
      <c r="J56" s="17"/>
      <c r="K56" s="350"/>
      <c r="L56" s="350"/>
      <c r="M56" s="350"/>
      <c r="N56" s="350"/>
      <c r="O56" s="350"/>
      <c r="P56" s="350"/>
      <c r="Q56" s="350"/>
      <c r="R56" s="350"/>
      <c r="S56" s="350"/>
      <c r="T56" s="350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G56" s="350"/>
      <c r="AH56" s="350"/>
      <c r="AI56" s="350"/>
      <c r="AJ56" s="350"/>
      <c r="AK56" s="350"/>
      <c r="AL56" s="350"/>
      <c r="AM56" s="350"/>
      <c r="AN56" s="59" t="s">
        <v>57</v>
      </c>
      <c r="AO56" s="87">
        <f>(H55*10)*BE3</f>
        <v>0</v>
      </c>
      <c r="AP56" s="4" t="s">
        <v>54</v>
      </c>
      <c r="AR56" s="43" t="s">
        <v>45</v>
      </c>
      <c r="AS56" s="43" t="s">
        <v>23</v>
      </c>
      <c r="AU56" s="43" t="s">
        <v>45</v>
      </c>
      <c r="AV56" s="43" t="s">
        <v>23</v>
      </c>
      <c r="AX56" s="43" t="s">
        <v>45</v>
      </c>
      <c r="AY56" s="43" t="s">
        <v>23</v>
      </c>
    </row>
    <row r="57" spans="2:51" ht="16.5" customHeight="1">
      <c r="B57" s="59" t="s">
        <v>58</v>
      </c>
      <c r="C57" s="4" t="s">
        <v>50</v>
      </c>
      <c r="D57" s="60">
        <f>DSUM($AR$12:$AT$20,$AT$12,AR62:AS63)</f>
        <v>0</v>
      </c>
      <c r="E57" s="61" t="s">
        <v>51</v>
      </c>
      <c r="F57" s="59" t="s">
        <v>59</v>
      </c>
      <c r="G57" s="62" t="s">
        <v>50</v>
      </c>
      <c r="H57" s="63">
        <f>DSUM($AR$12:$AT$20,$AT$12,AR64:AS65)</f>
        <v>0</v>
      </c>
      <c r="I57" s="61" t="s">
        <v>51</v>
      </c>
      <c r="J57" s="17"/>
      <c r="K57" s="351"/>
      <c r="L57" s="351"/>
      <c r="M57" s="351"/>
      <c r="N57" s="351"/>
      <c r="O57" s="351"/>
      <c r="P57" s="351"/>
      <c r="Q57" s="351"/>
      <c r="R57" s="351"/>
      <c r="S57" s="351"/>
      <c r="T57" s="351"/>
      <c r="U57" s="351"/>
      <c r="V57" s="351"/>
      <c r="W57" s="351"/>
      <c r="X57" s="351"/>
      <c r="Y57" s="351"/>
      <c r="Z57" s="351"/>
      <c r="AA57" s="351"/>
      <c r="AB57" s="351"/>
      <c r="AC57" s="351"/>
      <c r="AD57" s="351"/>
      <c r="AE57" s="351"/>
      <c r="AF57" s="351"/>
      <c r="AG57" s="351"/>
      <c r="AH57" s="351"/>
      <c r="AI57" s="351"/>
      <c r="AJ57" s="351"/>
      <c r="AK57" s="351"/>
      <c r="AL57" s="351"/>
      <c r="AM57" s="351"/>
      <c r="AN57" s="59" t="s">
        <v>60</v>
      </c>
      <c r="AO57" s="89">
        <f>(D56*10)*BD3</f>
        <v>0</v>
      </c>
      <c r="AP57" s="4" t="s">
        <v>54</v>
      </c>
      <c r="AR57" s="4" t="str">
        <f>"=RB 9"</f>
        <v>=RB 9</v>
      </c>
      <c r="AS57" s="4" t="str">
        <f aca="true" t="shared" si="1" ref="AS57:AS69">"=10"</f>
        <v>=10</v>
      </c>
      <c r="AU57" s="4" t="str">
        <f>"=DB 12"</f>
        <v>=DB 12</v>
      </c>
      <c r="AV57" s="4" t="str">
        <f t="shared" si="0"/>
        <v>=10</v>
      </c>
      <c r="AX57" s="4" t="str">
        <f>"=DB 12"</f>
        <v>=DB 12</v>
      </c>
      <c r="AY57" s="4" t="str">
        <f>"=12"</f>
        <v>=12</v>
      </c>
    </row>
    <row r="58" spans="2:51" ht="16.5" customHeight="1">
      <c r="B58" s="59" t="s">
        <v>61</v>
      </c>
      <c r="C58" s="4" t="s">
        <v>50</v>
      </c>
      <c r="D58" s="60">
        <f>DSUM($AR$12:$AT$20,$AT$12,AR66:AS67)</f>
        <v>0</v>
      </c>
      <c r="E58" s="61" t="s">
        <v>51</v>
      </c>
      <c r="F58" s="59" t="s">
        <v>62</v>
      </c>
      <c r="G58" s="62" t="s">
        <v>50</v>
      </c>
      <c r="H58" s="63">
        <f>DSUM($AR$12:$AT$20,$AT$12,AR68:AS69)</f>
        <v>0</v>
      </c>
      <c r="I58" s="61" t="s">
        <v>51</v>
      </c>
      <c r="J58" s="17"/>
      <c r="K58" s="345"/>
      <c r="L58" s="345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9"/>
      <c r="Z58" s="349"/>
      <c r="AA58" s="349"/>
      <c r="AB58" s="349"/>
      <c r="AC58" s="349"/>
      <c r="AD58" s="349"/>
      <c r="AE58" s="349"/>
      <c r="AF58" s="349"/>
      <c r="AG58" s="349"/>
      <c r="AH58" s="349"/>
      <c r="AI58" s="345"/>
      <c r="AJ58" s="345"/>
      <c r="AK58" s="345"/>
      <c r="AL58" s="345"/>
      <c r="AM58" s="345"/>
      <c r="AN58" s="59" t="s">
        <v>63</v>
      </c>
      <c r="AO58" s="89">
        <f>(H56*10)*BC3</f>
        <v>0</v>
      </c>
      <c r="AP58" s="4" t="s">
        <v>54</v>
      </c>
      <c r="AR58" s="43" t="s">
        <v>45</v>
      </c>
      <c r="AS58" s="43" t="s">
        <v>23</v>
      </c>
      <c r="AU58" s="43" t="s">
        <v>45</v>
      </c>
      <c r="AV58" s="43" t="s">
        <v>23</v>
      </c>
      <c r="AX58" s="43" t="s">
        <v>45</v>
      </c>
      <c r="AY58" s="43" t="s">
        <v>23</v>
      </c>
    </row>
    <row r="59" spans="2:51" ht="16.5" customHeight="1">
      <c r="B59" s="59" t="s">
        <v>64</v>
      </c>
      <c r="C59" s="4" t="s">
        <v>50</v>
      </c>
      <c r="D59" s="60">
        <f>DSUM($AR$12:$AT$20,$AT$12,AU54:AV55)</f>
        <v>0</v>
      </c>
      <c r="E59" s="61" t="s">
        <v>51</v>
      </c>
      <c r="F59" s="59" t="s">
        <v>65</v>
      </c>
      <c r="G59" s="62" t="s">
        <v>50</v>
      </c>
      <c r="H59" s="63">
        <f>DSUM($AR$12:$AT$20,$AT$12,AX54:AY55)</f>
        <v>0</v>
      </c>
      <c r="I59" s="61" t="s">
        <v>51</v>
      </c>
      <c r="J59" s="17"/>
      <c r="K59" s="345"/>
      <c r="L59" s="345"/>
      <c r="M59" s="345"/>
      <c r="N59" s="345"/>
      <c r="O59" s="345"/>
      <c r="P59" s="345"/>
      <c r="Q59" s="345"/>
      <c r="R59" s="345"/>
      <c r="S59" s="345"/>
      <c r="T59" s="345"/>
      <c r="U59" s="345"/>
      <c r="V59" s="345"/>
      <c r="W59" s="345"/>
      <c r="X59" s="345"/>
      <c r="Y59" s="345"/>
      <c r="Z59" s="345"/>
      <c r="AA59" s="345"/>
      <c r="AB59" s="345"/>
      <c r="AC59" s="345"/>
      <c r="AD59" s="345"/>
      <c r="AE59" s="345"/>
      <c r="AF59" s="345"/>
      <c r="AG59" s="345"/>
      <c r="AH59" s="345"/>
      <c r="AI59" s="345"/>
      <c r="AJ59" s="345"/>
      <c r="AK59" s="345"/>
      <c r="AL59" s="345"/>
      <c r="AM59" s="345"/>
      <c r="AN59" s="59" t="s">
        <v>66</v>
      </c>
      <c r="AO59" s="89">
        <f>(D57*10)*BB3</f>
        <v>0</v>
      </c>
      <c r="AP59" s="4" t="s">
        <v>54</v>
      </c>
      <c r="AR59" s="4" t="str">
        <f>"=RB 10"</f>
        <v>=RB 10</v>
      </c>
      <c r="AS59" s="4" t="str">
        <f t="shared" si="1"/>
        <v>=10</v>
      </c>
      <c r="AU59" s="4" t="str">
        <f>"=DB 16"</f>
        <v>=DB 16</v>
      </c>
      <c r="AV59" s="4" t="str">
        <f t="shared" si="0"/>
        <v>=10</v>
      </c>
      <c r="AX59" s="4" t="str">
        <f>"=DB 16"</f>
        <v>=DB 16</v>
      </c>
      <c r="AY59" s="4" t="str">
        <f>"=12"</f>
        <v>=12</v>
      </c>
    </row>
    <row r="60" spans="2:51" ht="16.5" customHeight="1">
      <c r="B60" s="59" t="s">
        <v>67</v>
      </c>
      <c r="C60" s="4" t="s">
        <v>50</v>
      </c>
      <c r="D60" s="60">
        <f>DSUM($AR$12:$AT$20,$AT$12,AU56:AV57)</f>
        <v>0</v>
      </c>
      <c r="E60" s="61" t="s">
        <v>51</v>
      </c>
      <c r="F60" s="59" t="s">
        <v>68</v>
      </c>
      <c r="G60" s="62" t="s">
        <v>50</v>
      </c>
      <c r="H60" s="63">
        <f>DSUM($AR$12:$AT$20,$AT$12,AX56:AY57)</f>
        <v>0</v>
      </c>
      <c r="I60" s="61" t="s">
        <v>51</v>
      </c>
      <c r="J60" s="17"/>
      <c r="K60" s="345"/>
      <c r="L60" s="345"/>
      <c r="M60" s="345"/>
      <c r="N60" s="345"/>
      <c r="O60" s="345"/>
      <c r="P60" s="345"/>
      <c r="Q60" s="345"/>
      <c r="R60" s="345"/>
      <c r="S60" s="345"/>
      <c r="T60" s="345"/>
      <c r="U60" s="345"/>
      <c r="V60" s="345"/>
      <c r="W60" s="345"/>
      <c r="X60" s="345"/>
      <c r="Y60" s="345"/>
      <c r="Z60" s="345"/>
      <c r="AA60" s="345"/>
      <c r="AB60" s="345"/>
      <c r="AC60" s="345"/>
      <c r="AD60" s="345"/>
      <c r="AE60" s="345"/>
      <c r="AF60" s="345"/>
      <c r="AG60" s="345"/>
      <c r="AH60" s="345"/>
      <c r="AI60" s="345"/>
      <c r="AJ60" s="345"/>
      <c r="AK60" s="345"/>
      <c r="AL60" s="345"/>
      <c r="AM60" s="345"/>
      <c r="AN60" s="59" t="s">
        <v>69</v>
      </c>
      <c r="AO60" s="89">
        <f>(H57*10)*BA3</f>
        <v>0</v>
      </c>
      <c r="AP60" s="4" t="s">
        <v>54</v>
      </c>
      <c r="AR60" s="43" t="s">
        <v>45</v>
      </c>
      <c r="AS60" s="43" t="s">
        <v>23</v>
      </c>
      <c r="AU60" s="43" t="s">
        <v>45</v>
      </c>
      <c r="AV60" s="43" t="s">
        <v>23</v>
      </c>
      <c r="AX60" s="43" t="s">
        <v>45</v>
      </c>
      <c r="AY60" s="43" t="s">
        <v>23</v>
      </c>
    </row>
    <row r="61" spans="2:51" ht="16.5" customHeight="1">
      <c r="B61" s="59" t="s">
        <v>70</v>
      </c>
      <c r="C61" s="4" t="s">
        <v>50</v>
      </c>
      <c r="D61" s="60">
        <f>DSUM($AR$12:$AT$20,$AT$12,AU58:AV59)</f>
        <v>0</v>
      </c>
      <c r="E61" s="61" t="s">
        <v>51</v>
      </c>
      <c r="F61" s="59" t="s">
        <v>71</v>
      </c>
      <c r="G61" s="62" t="s">
        <v>50</v>
      </c>
      <c r="H61" s="63">
        <f>DSUM($AR$12:$AT$20,$AT$12,AX58:AY59)</f>
        <v>0</v>
      </c>
      <c r="I61" s="61" t="s">
        <v>51</v>
      </c>
      <c r="J61" s="17"/>
      <c r="K61" s="345"/>
      <c r="L61" s="345"/>
      <c r="M61" s="345"/>
      <c r="N61" s="345"/>
      <c r="O61" s="345"/>
      <c r="P61" s="345"/>
      <c r="Q61" s="345"/>
      <c r="R61" s="345"/>
      <c r="S61" s="345"/>
      <c r="T61" s="345"/>
      <c r="U61" s="345"/>
      <c r="V61" s="345"/>
      <c r="W61" s="345"/>
      <c r="X61" s="345"/>
      <c r="Y61" s="345"/>
      <c r="Z61" s="345"/>
      <c r="AA61" s="345"/>
      <c r="AB61" s="345"/>
      <c r="AC61" s="345"/>
      <c r="AD61" s="345"/>
      <c r="AE61" s="345"/>
      <c r="AF61" s="345"/>
      <c r="AG61" s="345"/>
      <c r="AH61" s="345"/>
      <c r="AI61" s="345"/>
      <c r="AJ61" s="345"/>
      <c r="AK61" s="345"/>
      <c r="AL61" s="345"/>
      <c r="AM61" s="345"/>
      <c r="AN61" s="59" t="s">
        <v>72</v>
      </c>
      <c r="AO61" s="89">
        <f>(D58*10)*AZ3</f>
        <v>0</v>
      </c>
      <c r="AP61" s="4" t="s">
        <v>54</v>
      </c>
      <c r="AR61" s="4" t="str">
        <f>"=RB 12"</f>
        <v>=RB 12</v>
      </c>
      <c r="AS61" s="4" t="str">
        <f t="shared" si="1"/>
        <v>=10</v>
      </c>
      <c r="AU61" s="4" t="str">
        <f>"=DB 20"</f>
        <v>=DB 20</v>
      </c>
      <c r="AV61" s="4" t="str">
        <f t="shared" si="0"/>
        <v>=10</v>
      </c>
      <c r="AX61" s="4" t="str">
        <f>"=DB 20"</f>
        <v>=DB 20</v>
      </c>
      <c r="AY61" s="4" t="str">
        <f>"=12"</f>
        <v>=12</v>
      </c>
    </row>
    <row r="62" spans="2:51" ht="16.5" customHeight="1">
      <c r="B62" s="59" t="s">
        <v>73</v>
      </c>
      <c r="C62" s="4" t="s">
        <v>50</v>
      </c>
      <c r="D62" s="60">
        <f>DSUM($AR$12:$AT$20,$AT$12,AU60:AV61)</f>
        <v>25</v>
      </c>
      <c r="E62" s="61" t="s">
        <v>51</v>
      </c>
      <c r="F62" s="59" t="s">
        <v>74</v>
      </c>
      <c r="G62" s="62" t="s">
        <v>50</v>
      </c>
      <c r="H62" s="63">
        <f>DSUM($AR$12:$AT$20,$AT$12,AX60:AY61)</f>
        <v>88</v>
      </c>
      <c r="I62" s="61" t="s">
        <v>51</v>
      </c>
      <c r="J62" s="17"/>
      <c r="K62" s="345"/>
      <c r="L62" s="345"/>
      <c r="M62" s="345"/>
      <c r="N62" s="345"/>
      <c r="O62" s="345"/>
      <c r="P62" s="345"/>
      <c r="Q62" s="345"/>
      <c r="R62" s="345"/>
      <c r="S62" s="345"/>
      <c r="T62" s="345"/>
      <c r="U62" s="345"/>
      <c r="V62" s="345"/>
      <c r="W62" s="345"/>
      <c r="X62" s="345"/>
      <c r="Y62" s="345"/>
      <c r="Z62" s="345"/>
      <c r="AA62" s="345"/>
      <c r="AB62" s="345"/>
      <c r="AC62" s="345"/>
      <c r="AD62" s="345"/>
      <c r="AE62" s="345"/>
      <c r="AF62" s="345"/>
      <c r="AG62" s="345"/>
      <c r="AH62" s="345"/>
      <c r="AI62" s="345"/>
      <c r="AJ62" s="345"/>
      <c r="AK62" s="345"/>
      <c r="AL62" s="345"/>
      <c r="AM62" s="345"/>
      <c r="AN62" s="59" t="s">
        <v>75</v>
      </c>
      <c r="AO62" s="89">
        <f>(H58*10)*AY3</f>
        <v>0</v>
      </c>
      <c r="AP62" s="4" t="s">
        <v>54</v>
      </c>
      <c r="AR62" s="43" t="s">
        <v>45</v>
      </c>
      <c r="AS62" s="43" t="s">
        <v>23</v>
      </c>
      <c r="AU62" s="43" t="s">
        <v>45</v>
      </c>
      <c r="AV62" s="43" t="s">
        <v>23</v>
      </c>
      <c r="AX62" s="43" t="s">
        <v>45</v>
      </c>
      <c r="AY62" s="43" t="s">
        <v>23</v>
      </c>
    </row>
    <row r="63" spans="2:51" ht="16.5" customHeight="1">
      <c r="B63" s="59" t="s">
        <v>76</v>
      </c>
      <c r="C63" s="4" t="s">
        <v>50</v>
      </c>
      <c r="D63" s="60">
        <f>DSUM($AR$12:$AT$20,$AT$12,AU62:AV63)</f>
        <v>0</v>
      </c>
      <c r="E63" s="61" t="s">
        <v>51</v>
      </c>
      <c r="F63" s="59" t="s">
        <v>77</v>
      </c>
      <c r="G63" s="62" t="s">
        <v>50</v>
      </c>
      <c r="H63" s="63">
        <f>DSUM($AR$12:$AT$20,$AT$12,AX62:AY63)</f>
        <v>0</v>
      </c>
      <c r="I63" s="61" t="s">
        <v>51</v>
      </c>
      <c r="J63" s="17"/>
      <c r="K63" s="345"/>
      <c r="L63" s="345"/>
      <c r="M63" s="345"/>
      <c r="N63" s="345"/>
      <c r="O63" s="345"/>
      <c r="P63" s="345"/>
      <c r="Q63" s="345"/>
      <c r="R63" s="345"/>
      <c r="S63" s="345"/>
      <c r="T63" s="345"/>
      <c r="U63" s="345"/>
      <c r="V63" s="345"/>
      <c r="W63" s="345"/>
      <c r="X63" s="345"/>
      <c r="Y63" s="345"/>
      <c r="Z63" s="345"/>
      <c r="AA63" s="345"/>
      <c r="AB63" s="345"/>
      <c r="AC63" s="345"/>
      <c r="AD63" s="345"/>
      <c r="AE63" s="345"/>
      <c r="AF63" s="345"/>
      <c r="AG63" s="345"/>
      <c r="AH63" s="345"/>
      <c r="AI63" s="345"/>
      <c r="AJ63" s="345"/>
      <c r="AK63" s="345"/>
      <c r="AL63" s="345"/>
      <c r="AM63" s="345"/>
      <c r="AN63" s="59" t="s">
        <v>78</v>
      </c>
      <c r="AO63" s="89">
        <f>((D59*10)+(H59*12))*AR3</f>
        <v>0</v>
      </c>
      <c r="AP63" s="4" t="s">
        <v>54</v>
      </c>
      <c r="AR63" s="4" t="str">
        <f>"=RB 15"</f>
        <v>=RB 15</v>
      </c>
      <c r="AS63" s="4" t="str">
        <f t="shared" si="1"/>
        <v>=10</v>
      </c>
      <c r="AU63" s="4" t="str">
        <f>"=DB 25"</f>
        <v>=DB 25</v>
      </c>
      <c r="AV63" s="4" t="str">
        <f t="shared" si="0"/>
        <v>=10</v>
      </c>
      <c r="AX63" s="4" t="str">
        <f>"=DB 25"</f>
        <v>=DB 25</v>
      </c>
      <c r="AY63" s="4" t="str">
        <f>"=12"</f>
        <v>=12</v>
      </c>
    </row>
    <row r="64" spans="2:51" ht="16.5" customHeight="1">
      <c r="B64" s="59" t="s">
        <v>79</v>
      </c>
      <c r="C64" s="4" t="s">
        <v>50</v>
      </c>
      <c r="D64" s="60">
        <f>DSUM($AR$12:$AT$20,$AT$12,AU64:AV65)</f>
        <v>0</v>
      </c>
      <c r="E64" s="61" t="s">
        <v>51</v>
      </c>
      <c r="F64" s="59" t="s">
        <v>80</v>
      </c>
      <c r="G64" s="62" t="s">
        <v>50</v>
      </c>
      <c r="H64" s="63">
        <f>DSUM($AR$12:$AT$20,$AT$12,AX64:AY65)</f>
        <v>0</v>
      </c>
      <c r="I64" s="61" t="s">
        <v>51</v>
      </c>
      <c r="J64" s="17"/>
      <c r="K64" s="345"/>
      <c r="L64" s="345"/>
      <c r="M64" s="345"/>
      <c r="N64" s="345"/>
      <c r="O64" s="345"/>
      <c r="P64" s="345"/>
      <c r="Q64" s="345"/>
      <c r="R64" s="345"/>
      <c r="S64" s="345"/>
      <c r="T64" s="345"/>
      <c r="U64" s="345"/>
      <c r="V64" s="345"/>
      <c r="W64" s="345"/>
      <c r="X64" s="345"/>
      <c r="Y64" s="345"/>
      <c r="Z64" s="345"/>
      <c r="AA64" s="345"/>
      <c r="AB64" s="345"/>
      <c r="AC64" s="345"/>
      <c r="AD64" s="345"/>
      <c r="AE64" s="345"/>
      <c r="AF64" s="345"/>
      <c r="AG64" s="345"/>
      <c r="AH64" s="345"/>
      <c r="AI64" s="345"/>
      <c r="AJ64" s="345"/>
      <c r="AK64" s="345"/>
      <c r="AL64" s="345"/>
      <c r="AM64" s="345"/>
      <c r="AN64" s="59" t="s">
        <v>81</v>
      </c>
      <c r="AO64" s="89">
        <f>((D60*10)+(H60*12))*AS3</f>
        <v>0</v>
      </c>
      <c r="AP64" s="4" t="s">
        <v>54</v>
      </c>
      <c r="AR64" s="43" t="s">
        <v>45</v>
      </c>
      <c r="AS64" s="43" t="s">
        <v>23</v>
      </c>
      <c r="AU64" s="43" t="s">
        <v>45</v>
      </c>
      <c r="AV64" s="43" t="s">
        <v>23</v>
      </c>
      <c r="AX64" s="43" t="s">
        <v>45</v>
      </c>
      <c r="AY64" s="43" t="s">
        <v>23</v>
      </c>
    </row>
    <row r="65" spans="2:51" ht="16.5" customHeight="1">
      <c r="B65" s="59" t="s">
        <v>82</v>
      </c>
      <c r="C65" s="4" t="s">
        <v>50</v>
      </c>
      <c r="D65" s="60">
        <f>DSUM($AR$12:$AT$20,$AT$12,AU66:AV67)</f>
        <v>0</v>
      </c>
      <c r="E65" s="61" t="s">
        <v>51</v>
      </c>
      <c r="F65" s="59" t="s">
        <v>83</v>
      </c>
      <c r="G65" s="62" t="s">
        <v>50</v>
      </c>
      <c r="H65" s="63">
        <f>DSUM($AR$12:$AT$20,$AT$12,AX66:AY67)</f>
        <v>0</v>
      </c>
      <c r="I65" s="61" t="s">
        <v>51</v>
      </c>
      <c r="J65" s="17"/>
      <c r="K65" s="345"/>
      <c r="L65" s="345"/>
      <c r="M65" s="345"/>
      <c r="N65" s="345"/>
      <c r="O65" s="345"/>
      <c r="P65" s="345"/>
      <c r="Q65" s="345"/>
      <c r="R65" s="345"/>
      <c r="S65" s="345"/>
      <c r="T65" s="345"/>
      <c r="U65" s="345"/>
      <c r="V65" s="345"/>
      <c r="W65" s="345"/>
      <c r="X65" s="345"/>
      <c r="Y65" s="345"/>
      <c r="Z65" s="345"/>
      <c r="AA65" s="345"/>
      <c r="AB65" s="345"/>
      <c r="AC65" s="345"/>
      <c r="AD65" s="345"/>
      <c r="AE65" s="345"/>
      <c r="AF65" s="345"/>
      <c r="AG65" s="345"/>
      <c r="AH65" s="345"/>
      <c r="AI65" s="345"/>
      <c r="AJ65" s="345"/>
      <c r="AK65" s="345"/>
      <c r="AL65" s="345"/>
      <c r="AM65" s="345"/>
      <c r="AN65" s="59" t="s">
        <v>84</v>
      </c>
      <c r="AO65" s="89">
        <f>((D61*10)+(H61*12))*AT3</f>
        <v>0</v>
      </c>
      <c r="AP65" s="4" t="s">
        <v>54</v>
      </c>
      <c r="AR65" s="4" t="str">
        <f>"=RB 19"</f>
        <v>=RB 19</v>
      </c>
      <c r="AS65" s="4" t="str">
        <f t="shared" si="1"/>
        <v>=10</v>
      </c>
      <c r="AU65" s="4" t="str">
        <f>"=DB 28"</f>
        <v>=DB 28</v>
      </c>
      <c r="AV65" s="4" t="str">
        <f t="shared" si="0"/>
        <v>=10</v>
      </c>
      <c r="AX65" s="4" t="str">
        <f>"=DB 28"</f>
        <v>=DB 28</v>
      </c>
      <c r="AY65" s="4" t="str">
        <f>"=12"</f>
        <v>=12</v>
      </c>
    </row>
    <row r="66" spans="2:51" ht="16.5" customHeight="1">
      <c r="B66" s="59"/>
      <c r="E66" s="17"/>
      <c r="F66" s="17"/>
      <c r="G66" s="17"/>
      <c r="H66" s="64"/>
      <c r="I66" s="64"/>
      <c r="J66" s="64"/>
      <c r="K66" s="345"/>
      <c r="L66" s="345"/>
      <c r="M66" s="345"/>
      <c r="N66" s="345"/>
      <c r="O66" s="345"/>
      <c r="P66" s="345"/>
      <c r="Q66" s="345"/>
      <c r="R66" s="345"/>
      <c r="S66" s="345"/>
      <c r="T66" s="345"/>
      <c r="U66" s="345"/>
      <c r="V66" s="345"/>
      <c r="W66" s="345"/>
      <c r="X66" s="345"/>
      <c r="Y66" s="345"/>
      <c r="Z66" s="345"/>
      <c r="AA66" s="345"/>
      <c r="AB66" s="345"/>
      <c r="AC66" s="345"/>
      <c r="AD66" s="345"/>
      <c r="AE66" s="345"/>
      <c r="AF66" s="345"/>
      <c r="AG66" s="345"/>
      <c r="AH66" s="345"/>
      <c r="AI66" s="345"/>
      <c r="AJ66" s="345"/>
      <c r="AK66" s="345"/>
      <c r="AL66" s="345"/>
      <c r="AM66" s="345"/>
      <c r="AN66" s="59" t="s">
        <v>85</v>
      </c>
      <c r="AO66" s="89">
        <f>((D62*10)+(H62*12))*AU3</f>
        <v>3225.82</v>
      </c>
      <c r="AP66" s="4" t="s">
        <v>54</v>
      </c>
      <c r="AR66" s="43" t="s">
        <v>45</v>
      </c>
      <c r="AS66" s="43" t="s">
        <v>23</v>
      </c>
      <c r="AU66" s="43" t="s">
        <v>45</v>
      </c>
      <c r="AV66" s="43" t="s">
        <v>23</v>
      </c>
      <c r="AX66" s="43" t="s">
        <v>45</v>
      </c>
      <c r="AY66" s="43" t="s">
        <v>23</v>
      </c>
    </row>
    <row r="67" spans="11:51" ht="16.5" customHeight="1">
      <c r="K67" s="346"/>
      <c r="L67" s="346"/>
      <c r="M67" s="346"/>
      <c r="N67" s="346"/>
      <c r="O67" s="346"/>
      <c r="P67" s="346"/>
      <c r="Q67" s="346"/>
      <c r="R67" s="346"/>
      <c r="S67" s="346"/>
      <c r="T67" s="346"/>
      <c r="U67" s="346"/>
      <c r="V67" s="346"/>
      <c r="W67" s="346"/>
      <c r="X67" s="346"/>
      <c r="Y67" s="346"/>
      <c r="Z67" s="346"/>
      <c r="AA67" s="346"/>
      <c r="AB67" s="346"/>
      <c r="AC67" s="346"/>
      <c r="AD67" s="346"/>
      <c r="AE67" s="346"/>
      <c r="AF67" s="346"/>
      <c r="AG67" s="346"/>
      <c r="AH67" s="346"/>
      <c r="AI67" s="347"/>
      <c r="AJ67" s="347"/>
      <c r="AK67" s="347"/>
      <c r="AL67" s="348"/>
      <c r="AM67" s="348"/>
      <c r="AN67" s="59" t="s">
        <v>86</v>
      </c>
      <c r="AO67" s="89">
        <f>((D63*10)+(H63*12))*AV3</f>
        <v>0</v>
      </c>
      <c r="AP67" s="4" t="s">
        <v>54</v>
      </c>
      <c r="AR67" s="4" t="str">
        <f>"=RB 20"</f>
        <v>=RB 20</v>
      </c>
      <c r="AS67" s="4" t="str">
        <f t="shared" si="1"/>
        <v>=10</v>
      </c>
      <c r="AU67" s="4" t="str">
        <f>"=DB 32"</f>
        <v>=DB 32</v>
      </c>
      <c r="AV67" s="4" t="str">
        <f t="shared" si="0"/>
        <v>=10</v>
      </c>
      <c r="AX67" s="4" t="str">
        <f>"=DB 32"</f>
        <v>=DB 32</v>
      </c>
      <c r="AY67" s="4" t="str">
        <f>"=12"</f>
        <v>=12</v>
      </c>
    </row>
    <row r="68" spans="34:45" ht="16.5" customHeight="1">
      <c r="AH68" s="14"/>
      <c r="AI68" s="14"/>
      <c r="AK68" s="62"/>
      <c r="AL68" s="62"/>
      <c r="AN68" s="59" t="s">
        <v>87</v>
      </c>
      <c r="AO68" s="89">
        <f>((D64*10)+(H64*12))*AW3</f>
        <v>0</v>
      </c>
      <c r="AP68" s="4" t="s">
        <v>54</v>
      </c>
      <c r="AR68" s="43" t="s">
        <v>45</v>
      </c>
      <c r="AS68" s="43" t="s">
        <v>23</v>
      </c>
    </row>
    <row r="69" spans="34:45" ht="21.75" customHeight="1">
      <c r="AH69" s="14"/>
      <c r="AI69" s="14"/>
      <c r="AJ69" s="14" t="s">
        <v>93</v>
      </c>
      <c r="AK69" s="96">
        <f>(AK70/AO70)*100</f>
        <v>1.0145482388973954</v>
      </c>
      <c r="AL69" s="65" t="s">
        <v>88</v>
      </c>
      <c r="AN69" s="59" t="s">
        <v>89</v>
      </c>
      <c r="AO69" s="89">
        <f>((D65*10)+(H65*12))*AX3</f>
        <v>0</v>
      </c>
      <c r="AP69" s="4" t="s">
        <v>54</v>
      </c>
      <c r="AR69" s="4" t="str">
        <f>"=RB 25"</f>
        <v>=RB 25</v>
      </c>
      <c r="AS69" s="4" t="str">
        <f t="shared" si="1"/>
        <v>=10</v>
      </c>
    </row>
    <row r="70" spans="34:45" ht="21.75" customHeight="1" thickBot="1">
      <c r="AH70" s="14"/>
      <c r="AI70" s="14"/>
      <c r="AJ70" s="14" t="s">
        <v>94</v>
      </c>
      <c r="AK70" s="95">
        <f>AO70-AP53</f>
        <v>32.727499999999964</v>
      </c>
      <c r="AL70" s="66" t="s">
        <v>90</v>
      </c>
      <c r="AN70" s="14" t="s">
        <v>91</v>
      </c>
      <c r="AO70" s="90">
        <f>SUM(AO55:AO69)</f>
        <v>3225.82</v>
      </c>
      <c r="AP70" s="4" t="s">
        <v>54</v>
      </c>
      <c r="AR70" s="43"/>
      <c r="AS70" s="43"/>
    </row>
    <row r="71" spans="44:60" ht="24" thickTop="1">
      <c r="AR71" s="495" t="s">
        <v>99</v>
      </c>
      <c r="AS71" s="496"/>
      <c r="AT71" s="496"/>
      <c r="AU71" s="497" t="s">
        <v>100</v>
      </c>
      <c r="AV71" s="498"/>
      <c r="AW71" s="498"/>
      <c r="AX71" s="498"/>
      <c r="AY71" s="498"/>
      <c r="AZ71" s="498"/>
      <c r="BA71" s="498"/>
      <c r="BB71" s="498"/>
      <c r="BC71" s="498"/>
      <c r="BD71" s="498"/>
      <c r="BE71" s="498"/>
      <c r="BF71" s="498"/>
      <c r="BG71" s="498"/>
      <c r="BH71" s="499"/>
    </row>
    <row r="72" spans="44:60" ht="23.25">
      <c r="AR72" s="117" t="s">
        <v>101</v>
      </c>
      <c r="AS72" s="117" t="s">
        <v>102</v>
      </c>
      <c r="AT72" s="117" t="s">
        <v>103</v>
      </c>
      <c r="AU72" s="496" t="s">
        <v>104</v>
      </c>
      <c r="AV72" s="500"/>
      <c r="AW72" s="496" t="s">
        <v>105</v>
      </c>
      <c r="AX72" s="500"/>
      <c r="AY72" s="495" t="s">
        <v>106</v>
      </c>
      <c r="AZ72" s="500"/>
      <c r="BA72" s="495" t="s">
        <v>107</v>
      </c>
      <c r="BB72" s="500"/>
      <c r="BC72" s="495" t="s">
        <v>108</v>
      </c>
      <c r="BD72" s="500"/>
      <c r="BE72" s="495" t="s">
        <v>109</v>
      </c>
      <c r="BF72" s="500"/>
      <c r="BG72" s="495" t="s">
        <v>110</v>
      </c>
      <c r="BH72" s="500"/>
    </row>
    <row r="73" spans="44:60" ht="23.25">
      <c r="AR73" s="229">
        <v>10</v>
      </c>
      <c r="AS73" s="229">
        <v>10</v>
      </c>
      <c r="AT73" s="229">
        <v>10</v>
      </c>
      <c r="AU73" s="229">
        <v>10</v>
      </c>
      <c r="AV73" s="229">
        <v>12</v>
      </c>
      <c r="AW73" s="229">
        <v>10</v>
      </c>
      <c r="AX73" s="229">
        <v>12</v>
      </c>
      <c r="AY73" s="229">
        <v>10</v>
      </c>
      <c r="AZ73" s="229">
        <v>12</v>
      </c>
      <c r="BA73" s="229">
        <v>10</v>
      </c>
      <c r="BB73" s="229">
        <v>12</v>
      </c>
      <c r="BC73" s="229">
        <v>10</v>
      </c>
      <c r="BD73" s="229">
        <v>12</v>
      </c>
      <c r="BE73" s="229">
        <v>10</v>
      </c>
      <c r="BF73" s="229">
        <v>12</v>
      </c>
      <c r="BG73" s="229">
        <v>10</v>
      </c>
      <c r="BH73" s="229">
        <v>12</v>
      </c>
    </row>
    <row r="74" spans="44:60" ht="20.25">
      <c r="AR74" s="230">
        <f>$D$55</f>
        <v>0</v>
      </c>
      <c r="AS74" s="231">
        <f>$H$55</f>
        <v>0</v>
      </c>
      <c r="AT74" s="231">
        <f>$H$56</f>
        <v>0</v>
      </c>
      <c r="AU74" s="230">
        <f>$D$59</f>
        <v>0</v>
      </c>
      <c r="AV74" s="231">
        <f>$H$59</f>
        <v>0</v>
      </c>
      <c r="AW74" s="230">
        <f>$D$60</f>
        <v>0</v>
      </c>
      <c r="AX74" s="231">
        <f>$H$60</f>
        <v>0</v>
      </c>
      <c r="AY74" s="230">
        <f>$D$61</f>
        <v>0</v>
      </c>
      <c r="AZ74" s="231">
        <f>$H$61</f>
        <v>0</v>
      </c>
      <c r="BA74" s="230">
        <f>$D$62</f>
        <v>25</v>
      </c>
      <c r="BB74" s="231">
        <f>$H$62</f>
        <v>88</v>
      </c>
      <c r="BC74" s="230">
        <f>$D$63</f>
        <v>0</v>
      </c>
      <c r="BD74" s="231">
        <f>$H$63</f>
        <v>0</v>
      </c>
      <c r="BE74" s="230">
        <f>$D$64</f>
        <v>0</v>
      </c>
      <c r="BF74" s="231">
        <f>$H$64</f>
        <v>0</v>
      </c>
      <c r="BG74" s="230">
        <f>$D$65</f>
        <v>0</v>
      </c>
      <c r="BH74" s="231">
        <f>$H$65</f>
        <v>0</v>
      </c>
    </row>
    <row r="75" ht="20.25">
      <c r="AH75" s="4" t="str">
        <f>SpellNumber(213000)</f>
        <v>Two Hundred Thirteen Thousand  Baht and No Satang</v>
      </c>
    </row>
  </sheetData>
  <sheetProtection/>
  <mergeCells count="239">
    <mergeCell ref="X34:X36"/>
    <mergeCell ref="Q35:S35"/>
    <mergeCell ref="U36:W36"/>
    <mergeCell ref="AR71:AT71"/>
    <mergeCell ref="AU71:BH71"/>
    <mergeCell ref="AU72:AV72"/>
    <mergeCell ref="AW72:AX72"/>
    <mergeCell ref="AY72:AZ72"/>
    <mergeCell ref="BA72:BB72"/>
    <mergeCell ref="BC72:BD72"/>
    <mergeCell ref="BE72:BF72"/>
    <mergeCell ref="BG72:BH72"/>
    <mergeCell ref="AK48:AK52"/>
    <mergeCell ref="AO48:AO52"/>
    <mergeCell ref="AP48:AP52"/>
    <mergeCell ref="B50:E52"/>
    <mergeCell ref="G50:H52"/>
    <mergeCell ref="AI51:AI52"/>
    <mergeCell ref="P49:Y49"/>
    <mergeCell ref="O50:O52"/>
    <mergeCell ref="Z50:Z52"/>
    <mergeCell ref="AJ48:AJ52"/>
    <mergeCell ref="J48:J52"/>
    <mergeCell ref="K48:K52"/>
    <mergeCell ref="AE48:AF52"/>
    <mergeCell ref="AG48:AG52"/>
    <mergeCell ref="AH48:AH52"/>
    <mergeCell ref="AI48:AI50"/>
    <mergeCell ref="AO43:AO47"/>
    <mergeCell ref="AP43:AP47"/>
    <mergeCell ref="B45:E47"/>
    <mergeCell ref="G45:H47"/>
    <mergeCell ref="AI46:AI47"/>
    <mergeCell ref="A48:A52"/>
    <mergeCell ref="B48:E49"/>
    <mergeCell ref="F48:F52"/>
    <mergeCell ref="G48:H49"/>
    <mergeCell ref="I48:I52"/>
    <mergeCell ref="K43:K47"/>
    <mergeCell ref="AE43:AF47"/>
    <mergeCell ref="AG43:AG47"/>
    <mergeCell ref="AH43:AH47"/>
    <mergeCell ref="AI43:AI45"/>
    <mergeCell ref="AK43:AK47"/>
    <mergeCell ref="AJ43:AJ47"/>
    <mergeCell ref="A43:A47"/>
    <mergeCell ref="B43:E44"/>
    <mergeCell ref="F43:F47"/>
    <mergeCell ref="G43:H44"/>
    <mergeCell ref="I43:I47"/>
    <mergeCell ref="J43:J47"/>
    <mergeCell ref="AK38:AK42"/>
    <mergeCell ref="AO38:AO42"/>
    <mergeCell ref="AP38:AP42"/>
    <mergeCell ref="B40:E42"/>
    <mergeCell ref="G40:H42"/>
    <mergeCell ref="AI41:AI42"/>
    <mergeCell ref="AJ38:AJ42"/>
    <mergeCell ref="J38:J42"/>
    <mergeCell ref="K38:K42"/>
    <mergeCell ref="AE38:AF42"/>
    <mergeCell ref="AG38:AG42"/>
    <mergeCell ref="AH38:AH42"/>
    <mergeCell ref="AI38:AI40"/>
    <mergeCell ref="AO33:AO37"/>
    <mergeCell ref="AP33:AP37"/>
    <mergeCell ref="B35:E37"/>
    <mergeCell ref="G35:H37"/>
    <mergeCell ref="AI36:AI37"/>
    <mergeCell ref="AE33:AF37"/>
    <mergeCell ref="AG33:AG37"/>
    <mergeCell ref="A38:A42"/>
    <mergeCell ref="B38:E39"/>
    <mergeCell ref="F38:F42"/>
    <mergeCell ref="G38:H39"/>
    <mergeCell ref="I38:I42"/>
    <mergeCell ref="K33:K37"/>
    <mergeCell ref="AH33:AH37"/>
    <mergeCell ref="AI33:AI35"/>
    <mergeCell ref="AK33:AK37"/>
    <mergeCell ref="AJ33:AJ37"/>
    <mergeCell ref="A33:A37"/>
    <mergeCell ref="B33:E34"/>
    <mergeCell ref="F33:F37"/>
    <mergeCell ref="G33:H34"/>
    <mergeCell ref="I33:I37"/>
    <mergeCell ref="J33:J37"/>
    <mergeCell ref="AK28:AK32"/>
    <mergeCell ref="AO28:AO32"/>
    <mergeCell ref="AP28:AP32"/>
    <mergeCell ref="B30:E32"/>
    <mergeCell ref="G30:H32"/>
    <mergeCell ref="AI31:AI32"/>
    <mergeCell ref="K28:K32"/>
    <mergeCell ref="AE28:AF32"/>
    <mergeCell ref="AG28:AG32"/>
    <mergeCell ref="AH28:AH32"/>
    <mergeCell ref="AI28:AI30"/>
    <mergeCell ref="AJ28:AJ32"/>
    <mergeCell ref="P30:Q30"/>
    <mergeCell ref="S31:W31"/>
    <mergeCell ref="A28:A32"/>
    <mergeCell ref="B28:E29"/>
    <mergeCell ref="F28:F32"/>
    <mergeCell ref="G28:H29"/>
    <mergeCell ref="I28:I32"/>
    <mergeCell ref="J28:J32"/>
    <mergeCell ref="AK23:AK27"/>
    <mergeCell ref="AO23:AO27"/>
    <mergeCell ref="AP23:AP27"/>
    <mergeCell ref="B25:E27"/>
    <mergeCell ref="G25:H27"/>
    <mergeCell ref="AI26:AI27"/>
    <mergeCell ref="K23:K27"/>
    <mergeCell ref="AE23:AF27"/>
    <mergeCell ref="AG23:AG27"/>
    <mergeCell ref="AH23:AH27"/>
    <mergeCell ref="AI23:AI25"/>
    <mergeCell ref="AJ23:AJ27"/>
    <mergeCell ref="P25:Q25"/>
    <mergeCell ref="S26:W26"/>
    <mergeCell ref="B20:E22"/>
    <mergeCell ref="G20:H22"/>
    <mergeCell ref="AI21:AI22"/>
    <mergeCell ref="AJ18:AJ22"/>
    <mergeCell ref="A23:A27"/>
    <mergeCell ref="B23:E24"/>
    <mergeCell ref="F23:F27"/>
    <mergeCell ref="G23:H24"/>
    <mergeCell ref="I23:I27"/>
    <mergeCell ref="J23:J27"/>
    <mergeCell ref="AK18:AK22"/>
    <mergeCell ref="AO18:AO22"/>
    <mergeCell ref="AP18:AP22"/>
    <mergeCell ref="P19:Q19"/>
    <mergeCell ref="S20:W20"/>
    <mergeCell ref="K18:K22"/>
    <mergeCell ref="AE18:AF22"/>
    <mergeCell ref="AG18:AG22"/>
    <mergeCell ref="AH18:AH22"/>
    <mergeCell ref="AI18:AI20"/>
    <mergeCell ref="B15:E17"/>
    <mergeCell ref="G15:H17"/>
    <mergeCell ref="AI16:AI17"/>
    <mergeCell ref="A18:A22"/>
    <mergeCell ref="B18:E19"/>
    <mergeCell ref="F18:F22"/>
    <mergeCell ref="G18:H19"/>
    <mergeCell ref="I18:I22"/>
    <mergeCell ref="J18:J22"/>
    <mergeCell ref="J13:J17"/>
    <mergeCell ref="AK13:AK17"/>
    <mergeCell ref="AO13:AO17"/>
    <mergeCell ref="AP13:AP17"/>
    <mergeCell ref="P14:P16"/>
    <mergeCell ref="Q16:W16"/>
    <mergeCell ref="K13:K17"/>
    <mergeCell ref="AE13:AF17"/>
    <mergeCell ref="AG13:AG17"/>
    <mergeCell ref="AH13:AH17"/>
    <mergeCell ref="AI13:AI15"/>
    <mergeCell ref="AJ13:AJ17"/>
    <mergeCell ref="AN10:AN11"/>
    <mergeCell ref="AE12:AF12"/>
    <mergeCell ref="A13:A17"/>
    <mergeCell ref="B13:B14"/>
    <mergeCell ref="C13:C14"/>
    <mergeCell ref="D13:E14"/>
    <mergeCell ref="F13:F17"/>
    <mergeCell ref="G13:H14"/>
    <mergeCell ref="I13:I17"/>
    <mergeCell ref="L9:AD12"/>
    <mergeCell ref="AE9:AK9"/>
    <mergeCell ref="AL9:AN9"/>
    <mergeCell ref="AO9:AO11"/>
    <mergeCell ref="AP9:AP11"/>
    <mergeCell ref="AE10:AF11"/>
    <mergeCell ref="AG10:AJ10"/>
    <mergeCell ref="AK10:AK11"/>
    <mergeCell ref="AL10:AL11"/>
    <mergeCell ref="AM10:AM11"/>
    <mergeCell ref="L1:AD1"/>
    <mergeCell ref="L2:AD2"/>
    <mergeCell ref="AO3:AP3"/>
    <mergeCell ref="AO4:AP4"/>
    <mergeCell ref="AO5:AP5"/>
    <mergeCell ref="A9:A12"/>
    <mergeCell ref="B9:E12"/>
    <mergeCell ref="F9:F12"/>
    <mergeCell ref="G9:H12"/>
    <mergeCell ref="I9:K12"/>
    <mergeCell ref="K55:L56"/>
    <mergeCell ref="M55:AH56"/>
    <mergeCell ref="AI55:AK56"/>
    <mergeCell ref="AL55:AM56"/>
    <mergeCell ref="K57:L57"/>
    <mergeCell ref="M57:AH57"/>
    <mergeCell ref="AI57:AK57"/>
    <mergeCell ref="AL57:AM57"/>
    <mergeCell ref="K58:L58"/>
    <mergeCell ref="M58:AH58"/>
    <mergeCell ref="AI58:AK58"/>
    <mergeCell ref="AL58:AM58"/>
    <mergeCell ref="K59:L59"/>
    <mergeCell ref="M59:AH59"/>
    <mergeCell ref="AI59:AK59"/>
    <mergeCell ref="AL59:AM59"/>
    <mergeCell ref="K60:L60"/>
    <mergeCell ref="M60:AH60"/>
    <mergeCell ref="AI60:AK60"/>
    <mergeCell ref="AL60:AM60"/>
    <mergeCell ref="K61:L61"/>
    <mergeCell ref="M61:AH61"/>
    <mergeCell ref="AI61:AK61"/>
    <mergeCell ref="AL61:AM61"/>
    <mergeCell ref="K62:L62"/>
    <mergeCell ref="M62:AH62"/>
    <mergeCell ref="AI62:AK62"/>
    <mergeCell ref="AL62:AM62"/>
    <mergeCell ref="K63:L63"/>
    <mergeCell ref="M63:AH63"/>
    <mergeCell ref="AI63:AK63"/>
    <mergeCell ref="AL63:AM63"/>
    <mergeCell ref="K64:L64"/>
    <mergeCell ref="M64:AH64"/>
    <mergeCell ref="AI64:AK64"/>
    <mergeCell ref="AL64:AM64"/>
    <mergeCell ref="K65:L65"/>
    <mergeCell ref="M65:AH65"/>
    <mergeCell ref="AI65:AK65"/>
    <mergeCell ref="AL65:AM65"/>
    <mergeCell ref="K66:L66"/>
    <mergeCell ref="M66:AH66"/>
    <mergeCell ref="AI66:AK66"/>
    <mergeCell ref="AL66:AM66"/>
    <mergeCell ref="K67:L67"/>
    <mergeCell ref="M67:AH67"/>
    <mergeCell ref="AI67:AK67"/>
    <mergeCell ref="AL67:AM67"/>
  </mergeCells>
  <dataValidations count="3">
    <dataValidation type="list" allowBlank="1" showInputMessage="1" showErrorMessage="1" sqref="K13:K52">
      <formula1>$BH$1:$BJ$1</formula1>
    </dataValidation>
    <dataValidation type="list" allowBlank="1" showInputMessage="1" showErrorMessage="1" sqref="I13:I52">
      <formula1>DB_16</formula1>
    </dataValidation>
    <dataValidation type="list" allowBlank="1" showInputMessage="1" showErrorMessage="1" sqref="AI13:AI15 AI18:AI20 AI23:AI25 AI28:AI30 AI33:AI35 AI38:AI40 AI43:AI45 AI48:AI50">
      <formula1>'SUM OF REMAIN BAR'!$D$11:$D$48</formula1>
    </dataValidation>
  </dataValidations>
  <hyperlinks>
    <hyperlink ref="B15" r:id="rId1" display="25-DB20@0.20 m."/>
  </hyperlinks>
  <printOptions horizontalCentered="1"/>
  <pageMargins left="0.11811023622047245" right="0.11811023622047245" top="0.11811023622047245" bottom="0.15748031496062992" header="0.11811023622047245" footer="0"/>
  <pageSetup horizontalDpi="600" verticalDpi="600" orientation="landscape" paperSize="9" scale="60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BJ75"/>
  <sheetViews>
    <sheetView view="pageBreakPreview" zoomScaleSheetLayoutView="100" workbookViewId="0" topLeftCell="A1">
      <selection activeCell="AO5" sqref="AO5:AP5"/>
    </sheetView>
  </sheetViews>
  <sheetFormatPr defaultColWidth="9.140625" defaultRowHeight="21.75"/>
  <cols>
    <col min="1" max="1" width="5.7109375" style="4" customWidth="1"/>
    <col min="2" max="2" width="9.8515625" style="4" customWidth="1"/>
    <col min="3" max="3" width="1.57421875" style="4" customWidth="1"/>
    <col min="4" max="4" width="11.140625" style="4" customWidth="1"/>
    <col min="5" max="5" width="10.28125" style="4" customWidth="1"/>
    <col min="6" max="6" width="8.8515625" style="4" customWidth="1"/>
    <col min="7" max="7" width="2.7109375" style="4" customWidth="1"/>
    <col min="8" max="8" width="11.140625" style="4" customWidth="1"/>
    <col min="9" max="9" width="7.57421875" style="4" customWidth="1"/>
    <col min="10" max="10" width="2.28125" style="4" customWidth="1"/>
    <col min="11" max="11" width="6.00390625" style="4" customWidth="1"/>
    <col min="12" max="30" width="3.28125" style="4" customWidth="1"/>
    <col min="31" max="31" width="1.57421875" style="4" customWidth="1"/>
    <col min="32" max="32" width="9.140625" style="4" customWidth="1"/>
    <col min="33" max="33" width="10.7109375" style="4" customWidth="1"/>
    <col min="34" max="35" width="11.57421875" style="4" customWidth="1"/>
    <col min="36" max="36" width="10.00390625" style="4" customWidth="1"/>
    <col min="37" max="37" width="10.8515625" style="4" customWidth="1"/>
    <col min="38" max="38" width="12.00390625" style="4" customWidth="1"/>
    <col min="39" max="39" width="9.8515625" style="200" customWidth="1"/>
    <col min="40" max="40" width="9.8515625" style="4" customWidth="1"/>
    <col min="41" max="41" width="12.140625" style="4" customWidth="1"/>
    <col min="42" max="42" width="10.7109375" style="4" customWidth="1"/>
    <col min="43" max="16384" width="9.140625" style="4" customWidth="1"/>
  </cols>
  <sheetData>
    <row r="1" spans="1:62" ht="20.2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59" t="s">
        <v>6</v>
      </c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2"/>
      <c r="AF1" s="2"/>
      <c r="AG1" s="2"/>
      <c r="AH1" s="2"/>
      <c r="AI1" s="2"/>
      <c r="AJ1" s="2"/>
      <c r="AK1" s="2"/>
      <c r="AL1" s="2"/>
      <c r="AM1" s="199"/>
      <c r="AN1" s="2"/>
      <c r="AO1" s="2"/>
      <c r="AP1" s="3" t="str">
        <f>MF1!AP1</f>
        <v>REV.000</v>
      </c>
      <c r="AR1" s="5" t="s">
        <v>7</v>
      </c>
      <c r="AS1" s="5" t="s">
        <v>8</v>
      </c>
      <c r="AT1" s="5" t="s">
        <v>9</v>
      </c>
      <c r="AU1" s="5" t="s">
        <v>10</v>
      </c>
      <c r="AV1" s="5" t="s">
        <v>11</v>
      </c>
      <c r="AW1" s="5" t="s">
        <v>12</v>
      </c>
      <c r="AX1" s="5" t="s">
        <v>13</v>
      </c>
      <c r="AY1" s="6" t="s">
        <v>14</v>
      </c>
      <c r="AZ1" s="6" t="s">
        <v>15</v>
      </c>
      <c r="BA1" s="6" t="s">
        <v>16</v>
      </c>
      <c r="BB1" s="6" t="s">
        <v>17</v>
      </c>
      <c r="BC1" s="6" t="s">
        <v>18</v>
      </c>
      <c r="BD1" s="6" t="s">
        <v>19</v>
      </c>
      <c r="BE1" s="6" t="s">
        <v>20</v>
      </c>
      <c r="BF1" s="6" t="s">
        <v>21</v>
      </c>
      <c r="BG1" s="7" t="s">
        <v>22</v>
      </c>
      <c r="BH1" s="4">
        <v>10</v>
      </c>
      <c r="BI1" s="4">
        <v>12</v>
      </c>
      <c r="BJ1" s="4" t="s">
        <v>133</v>
      </c>
    </row>
    <row r="2" spans="1:59" ht="20.25" customHeight="1">
      <c r="A2" s="8" t="s">
        <v>0</v>
      </c>
      <c r="C2" s="4" t="s">
        <v>3</v>
      </c>
      <c r="D2" s="198"/>
      <c r="E2" s="9"/>
      <c r="F2" s="10"/>
      <c r="G2" s="10"/>
      <c r="H2" s="1"/>
      <c r="I2" s="1"/>
      <c r="J2" s="1"/>
      <c r="K2" s="8"/>
      <c r="L2" s="359" t="str">
        <f>MF1!L2:AD2</f>
        <v>MAIN CONTROL BUILDING</v>
      </c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2"/>
      <c r="AF2" s="2"/>
      <c r="AG2" s="2"/>
      <c r="AH2" s="2"/>
      <c r="AI2" s="2"/>
      <c r="AJ2" s="2"/>
      <c r="AK2" s="2"/>
      <c r="AL2" s="2"/>
      <c r="AM2" s="199"/>
      <c r="AN2" s="2"/>
      <c r="AO2" s="2"/>
      <c r="AP2" s="2"/>
      <c r="AR2" s="5">
        <v>10</v>
      </c>
      <c r="AS2" s="5">
        <v>12</v>
      </c>
      <c r="AT2" s="5">
        <v>16</v>
      </c>
      <c r="AU2" s="5">
        <v>20</v>
      </c>
      <c r="AV2" s="5">
        <v>25</v>
      </c>
      <c r="AW2" s="5">
        <v>28</v>
      </c>
      <c r="AX2" s="5">
        <v>32</v>
      </c>
      <c r="AY2" s="6">
        <v>25</v>
      </c>
      <c r="AZ2" s="6">
        <v>20</v>
      </c>
      <c r="BA2" s="6">
        <v>19</v>
      </c>
      <c r="BB2" s="6">
        <v>15</v>
      </c>
      <c r="BC2" s="6">
        <v>12</v>
      </c>
      <c r="BD2" s="6">
        <v>10</v>
      </c>
      <c r="BE2" s="6">
        <v>9</v>
      </c>
      <c r="BF2" s="6">
        <v>6</v>
      </c>
      <c r="BG2" s="11"/>
    </row>
    <row r="3" spans="1:59" ht="22.5" thickBot="1">
      <c r="A3" s="8" t="s">
        <v>1</v>
      </c>
      <c r="C3" s="4" t="s">
        <v>3</v>
      </c>
      <c r="D3" s="12"/>
      <c r="E3" s="12"/>
      <c r="F3" s="12"/>
      <c r="G3" s="12"/>
      <c r="H3" s="13"/>
      <c r="I3" s="13"/>
      <c r="J3" s="13"/>
      <c r="K3" s="13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N3" s="14" t="s">
        <v>5</v>
      </c>
      <c r="AO3" s="352" t="s">
        <v>261</v>
      </c>
      <c r="AP3" s="352"/>
      <c r="AR3" s="5">
        <v>0.617</v>
      </c>
      <c r="AS3" s="5">
        <v>0.888</v>
      </c>
      <c r="AT3" s="5">
        <v>1.58</v>
      </c>
      <c r="AU3" s="5">
        <v>2.47</v>
      </c>
      <c r="AV3" s="5">
        <v>3.85</v>
      </c>
      <c r="AW3" s="5">
        <v>4.83</v>
      </c>
      <c r="AX3" s="5">
        <v>6.31</v>
      </c>
      <c r="AY3" s="6">
        <v>3.85</v>
      </c>
      <c r="AZ3" s="6">
        <v>2.47</v>
      </c>
      <c r="BA3" s="6">
        <v>2.23</v>
      </c>
      <c r="BB3" s="6">
        <v>1.39</v>
      </c>
      <c r="BC3" s="6">
        <v>0.888</v>
      </c>
      <c r="BD3" s="6">
        <v>0.617</v>
      </c>
      <c r="BE3" s="6">
        <v>0.499</v>
      </c>
      <c r="BF3" s="6">
        <v>0.222</v>
      </c>
      <c r="BG3" s="15"/>
    </row>
    <row r="4" spans="1:42" ht="21.75">
      <c r="A4" s="8" t="s">
        <v>2</v>
      </c>
      <c r="C4" s="4" t="s">
        <v>3</v>
      </c>
      <c r="D4" s="16"/>
      <c r="E4" s="16"/>
      <c r="F4" s="13"/>
      <c r="G4" s="13"/>
      <c r="H4" s="13"/>
      <c r="I4" s="13"/>
      <c r="J4" s="13"/>
      <c r="K4" s="13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N4" s="14" t="s">
        <v>4</v>
      </c>
      <c r="AO4" s="353">
        <f ca="1">TODAY()</f>
        <v>41830</v>
      </c>
      <c r="AP4" s="354"/>
    </row>
    <row r="5" spans="1:42" ht="21">
      <c r="A5" s="8" t="s">
        <v>24</v>
      </c>
      <c r="C5" s="4" t="s">
        <v>3</v>
      </c>
      <c r="D5" s="68"/>
      <c r="E5" s="18"/>
      <c r="F5" s="12"/>
      <c r="G5" s="12"/>
      <c r="H5" s="12"/>
      <c r="I5" s="12"/>
      <c r="J5" s="12"/>
      <c r="K5" s="12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N5" s="14" t="s">
        <v>25</v>
      </c>
      <c r="AO5" s="354"/>
      <c r="AP5" s="354"/>
    </row>
    <row r="6" spans="1:29" ht="21">
      <c r="A6" s="8" t="s">
        <v>26</v>
      </c>
      <c r="C6" s="4" t="s">
        <v>3</v>
      </c>
      <c r="D6" s="99"/>
      <c r="E6" s="19"/>
      <c r="F6" s="13"/>
      <c r="G6" s="13"/>
      <c r="H6" s="13"/>
      <c r="I6" s="13"/>
      <c r="J6" s="13"/>
      <c r="K6" s="13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13.5" customHeight="1">
      <c r="A7" s="8"/>
      <c r="E7" s="20"/>
      <c r="F7" s="21"/>
      <c r="G7" s="21"/>
      <c r="H7" s="21"/>
      <c r="I7" s="21"/>
      <c r="J7" s="21"/>
      <c r="K7" s="21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</row>
    <row r="8" ht="10.5" customHeight="1"/>
    <row r="9" spans="1:46" s="23" customFormat="1" ht="17.25" customHeight="1">
      <c r="A9" s="357" t="s">
        <v>27</v>
      </c>
      <c r="B9" s="373" t="s">
        <v>28</v>
      </c>
      <c r="C9" s="403"/>
      <c r="D9" s="403"/>
      <c r="E9" s="403"/>
      <c r="F9" s="355" t="s">
        <v>29</v>
      </c>
      <c r="G9" s="373" t="s">
        <v>129</v>
      </c>
      <c r="H9" s="374"/>
      <c r="I9" s="363" t="s">
        <v>132</v>
      </c>
      <c r="J9" s="379"/>
      <c r="K9" s="380"/>
      <c r="L9" s="373" t="s">
        <v>30</v>
      </c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  <c r="AA9" s="403"/>
      <c r="AB9" s="403"/>
      <c r="AC9" s="403"/>
      <c r="AD9" s="374"/>
      <c r="AE9" s="365" t="s">
        <v>31</v>
      </c>
      <c r="AF9" s="366"/>
      <c r="AG9" s="366"/>
      <c r="AH9" s="366"/>
      <c r="AI9" s="366"/>
      <c r="AJ9" s="366"/>
      <c r="AK9" s="367"/>
      <c r="AL9" s="365" t="s">
        <v>32</v>
      </c>
      <c r="AM9" s="366"/>
      <c r="AN9" s="367"/>
      <c r="AO9" s="355" t="s">
        <v>134</v>
      </c>
      <c r="AP9" s="355" t="s">
        <v>33</v>
      </c>
      <c r="AR9" s="24"/>
      <c r="AS9" s="24"/>
      <c r="AT9" s="24"/>
    </row>
    <row r="10" spans="1:46" s="23" customFormat="1" ht="17.25" customHeight="1">
      <c r="A10" s="358"/>
      <c r="B10" s="375"/>
      <c r="C10" s="404"/>
      <c r="D10" s="404"/>
      <c r="E10" s="404"/>
      <c r="F10" s="356"/>
      <c r="G10" s="375"/>
      <c r="H10" s="376"/>
      <c r="I10" s="364"/>
      <c r="J10" s="381"/>
      <c r="K10" s="382"/>
      <c r="L10" s="375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376"/>
      <c r="AE10" s="363" t="s">
        <v>133</v>
      </c>
      <c r="AF10" s="380"/>
      <c r="AG10" s="386" t="s">
        <v>34</v>
      </c>
      <c r="AH10" s="387"/>
      <c r="AI10" s="387"/>
      <c r="AJ10" s="387"/>
      <c r="AK10" s="355" t="s">
        <v>35</v>
      </c>
      <c r="AL10" s="363" t="s">
        <v>129</v>
      </c>
      <c r="AM10" s="530" t="s">
        <v>133</v>
      </c>
      <c r="AN10" s="355" t="s">
        <v>36</v>
      </c>
      <c r="AO10" s="356"/>
      <c r="AP10" s="356"/>
      <c r="AR10" s="24"/>
      <c r="AS10" s="24"/>
      <c r="AT10" s="24"/>
    </row>
    <row r="11" spans="1:46" s="23" customFormat="1" ht="15" customHeight="1">
      <c r="A11" s="358"/>
      <c r="B11" s="375"/>
      <c r="C11" s="404"/>
      <c r="D11" s="404"/>
      <c r="E11" s="404"/>
      <c r="F11" s="356"/>
      <c r="G11" s="375"/>
      <c r="H11" s="376"/>
      <c r="I11" s="364"/>
      <c r="J11" s="381"/>
      <c r="K11" s="382"/>
      <c r="L11" s="375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  <c r="AD11" s="376"/>
      <c r="AE11" s="364"/>
      <c r="AF11" s="382"/>
      <c r="AG11" s="22" t="s">
        <v>37</v>
      </c>
      <c r="AH11" s="26" t="s">
        <v>38</v>
      </c>
      <c r="AI11" s="75" t="s">
        <v>92</v>
      </c>
      <c r="AJ11" s="75" t="s">
        <v>39</v>
      </c>
      <c r="AK11" s="356"/>
      <c r="AL11" s="364"/>
      <c r="AM11" s="531"/>
      <c r="AN11" s="356"/>
      <c r="AO11" s="356"/>
      <c r="AP11" s="356"/>
      <c r="AR11" s="24"/>
      <c r="AS11" s="24"/>
      <c r="AT11" s="24"/>
    </row>
    <row r="12" spans="1:57" s="23" customFormat="1" ht="15" customHeight="1">
      <c r="A12" s="407"/>
      <c r="B12" s="377"/>
      <c r="C12" s="405"/>
      <c r="D12" s="405"/>
      <c r="E12" s="405"/>
      <c r="F12" s="372"/>
      <c r="G12" s="377"/>
      <c r="H12" s="378"/>
      <c r="I12" s="383"/>
      <c r="J12" s="384"/>
      <c r="K12" s="385"/>
      <c r="L12" s="377"/>
      <c r="M12" s="405"/>
      <c r="N12" s="405"/>
      <c r="O12" s="405"/>
      <c r="P12" s="405"/>
      <c r="Q12" s="405"/>
      <c r="R12" s="405"/>
      <c r="S12" s="405"/>
      <c r="T12" s="405"/>
      <c r="U12" s="405"/>
      <c r="V12" s="405"/>
      <c r="W12" s="405"/>
      <c r="X12" s="405"/>
      <c r="Y12" s="405"/>
      <c r="Z12" s="405"/>
      <c r="AA12" s="405"/>
      <c r="AB12" s="405"/>
      <c r="AC12" s="405"/>
      <c r="AD12" s="378"/>
      <c r="AE12" s="388" t="s">
        <v>40</v>
      </c>
      <c r="AF12" s="389"/>
      <c r="AG12" s="27" t="s">
        <v>41</v>
      </c>
      <c r="AH12" s="27" t="s">
        <v>41</v>
      </c>
      <c r="AI12" s="27" t="s">
        <v>41</v>
      </c>
      <c r="AJ12" s="74" t="s">
        <v>41</v>
      </c>
      <c r="AK12" s="28" t="s">
        <v>42</v>
      </c>
      <c r="AL12" s="74" t="s">
        <v>43</v>
      </c>
      <c r="AM12" s="201" t="s">
        <v>40</v>
      </c>
      <c r="AN12" s="27" t="s">
        <v>42</v>
      </c>
      <c r="AO12" s="27" t="s">
        <v>40</v>
      </c>
      <c r="AP12" s="27" t="s">
        <v>44</v>
      </c>
      <c r="AR12" s="29" t="s">
        <v>45</v>
      </c>
      <c r="AS12" s="29" t="s">
        <v>23</v>
      </c>
      <c r="AT12" s="29" t="s">
        <v>46</v>
      </c>
      <c r="AX12" s="29"/>
      <c r="AY12" s="29"/>
      <c r="AZ12" s="30"/>
      <c r="BD12" s="29"/>
      <c r="BE12" s="29"/>
    </row>
    <row r="13" spans="1:57" s="30" customFormat="1" ht="12" customHeight="1">
      <c r="A13" s="390">
        <v>1</v>
      </c>
      <c r="B13" s="443" t="s">
        <v>141</v>
      </c>
      <c r="C13" s="445" t="s">
        <v>50</v>
      </c>
      <c r="D13" s="447" t="s">
        <v>161</v>
      </c>
      <c r="E13" s="448"/>
      <c r="F13" s="393">
        <v>1</v>
      </c>
      <c r="G13" s="396" t="str">
        <f>$B$13</f>
        <v>MF1</v>
      </c>
      <c r="H13" s="397"/>
      <c r="I13" s="400" t="s">
        <v>10</v>
      </c>
      <c r="J13" s="419" t="s">
        <v>47</v>
      </c>
      <c r="K13" s="422">
        <v>10</v>
      </c>
      <c r="L13" s="31"/>
      <c r="M13" s="32"/>
      <c r="N13" s="32"/>
      <c r="O13" s="32"/>
      <c r="P13" s="32"/>
      <c r="Q13" s="38"/>
      <c r="R13" s="38"/>
      <c r="S13" s="254"/>
      <c r="T13" s="38"/>
      <c r="U13" s="38"/>
      <c r="V13" s="254"/>
      <c r="W13" s="254"/>
      <c r="X13" s="254"/>
      <c r="Y13" s="254"/>
      <c r="Z13" s="254"/>
      <c r="AA13" s="254"/>
      <c r="AB13" s="254"/>
      <c r="AC13" s="32"/>
      <c r="AD13" s="268"/>
      <c r="AE13" s="524">
        <f>SUM(L13:AD17)</f>
        <v>10</v>
      </c>
      <c r="AF13" s="525"/>
      <c r="AG13" s="429">
        <v>65</v>
      </c>
      <c r="AH13" s="432">
        <f>AG13*F13</f>
        <v>65</v>
      </c>
      <c r="AI13" s="440"/>
      <c r="AJ13" s="435">
        <f>IF(AE13=0,0,ROUNDDOWN(K13/AE13,0))</f>
        <v>1</v>
      </c>
      <c r="AK13" s="406">
        <f>IF(AJ13=0,0,ROUNDUP((AH13-AI16)/AJ13,0))</f>
        <v>65</v>
      </c>
      <c r="AL13" s="82"/>
      <c r="AM13" s="202"/>
      <c r="AN13" s="71"/>
      <c r="AO13" s="415">
        <f>AE13*AH13</f>
        <v>650</v>
      </c>
      <c r="AP13" s="418">
        <f>IF(AO13=0,0,AO13*HLOOKUP(I13,$AR$1:$BG$3,3))</f>
        <v>1605.5000000000002</v>
      </c>
      <c r="AQ13" s="33">
        <v>1</v>
      </c>
      <c r="AR13" s="29" t="str">
        <f>I13</f>
        <v>DB 20</v>
      </c>
      <c r="AS13" s="29">
        <f>K13</f>
        <v>10</v>
      </c>
      <c r="AT13" s="29">
        <f>AK13</f>
        <v>65</v>
      </c>
      <c r="AX13" s="29"/>
      <c r="AY13" s="29"/>
      <c r="BD13" s="29"/>
      <c r="BE13" s="29"/>
    </row>
    <row r="14" spans="1:57" s="30" customFormat="1" ht="12" customHeight="1">
      <c r="A14" s="391"/>
      <c r="B14" s="444"/>
      <c r="C14" s="446"/>
      <c r="D14" s="449"/>
      <c r="E14" s="450"/>
      <c r="F14" s="394"/>
      <c r="G14" s="398"/>
      <c r="H14" s="399"/>
      <c r="I14" s="401"/>
      <c r="J14" s="420"/>
      <c r="K14" s="423"/>
      <c r="L14" s="34"/>
      <c r="M14" s="35"/>
      <c r="N14" s="35"/>
      <c r="O14" s="267"/>
      <c r="P14" s="451">
        <v>0.6</v>
      </c>
      <c r="Q14" s="522">
        <v>9.4</v>
      </c>
      <c r="R14" s="522"/>
      <c r="S14" s="522"/>
      <c r="T14" s="522"/>
      <c r="U14" s="522"/>
      <c r="V14" s="522"/>
      <c r="W14" s="522"/>
      <c r="X14" s="522"/>
      <c r="Y14" s="267"/>
      <c r="Z14" s="267"/>
      <c r="AA14" s="36"/>
      <c r="AB14" s="36"/>
      <c r="AC14" s="35"/>
      <c r="AD14" s="37"/>
      <c r="AE14" s="506"/>
      <c r="AF14" s="507"/>
      <c r="AG14" s="430"/>
      <c r="AH14" s="433"/>
      <c r="AI14" s="433"/>
      <c r="AJ14" s="361"/>
      <c r="AK14" s="406"/>
      <c r="AL14" s="76"/>
      <c r="AM14" s="203"/>
      <c r="AN14" s="190"/>
      <c r="AO14" s="416"/>
      <c r="AP14" s="391"/>
      <c r="AQ14" s="33">
        <v>2</v>
      </c>
      <c r="AR14" s="29" t="str">
        <f>I18</f>
        <v>DB 20</v>
      </c>
      <c r="AS14" s="29">
        <f>K18</f>
        <v>10</v>
      </c>
      <c r="AT14" s="29">
        <f>AK18</f>
        <v>65</v>
      </c>
      <c r="BD14" s="29"/>
      <c r="BE14" s="29"/>
    </row>
    <row r="15" spans="1:57" s="30" customFormat="1" ht="12" customHeight="1">
      <c r="A15" s="391"/>
      <c r="B15" s="408" t="s">
        <v>162</v>
      </c>
      <c r="C15" s="409"/>
      <c r="D15" s="409"/>
      <c r="E15" s="410"/>
      <c r="F15" s="394"/>
      <c r="G15" s="398" t="s">
        <v>184</v>
      </c>
      <c r="H15" s="399"/>
      <c r="I15" s="401"/>
      <c r="J15" s="420"/>
      <c r="K15" s="423"/>
      <c r="L15" s="34"/>
      <c r="M15" s="35"/>
      <c r="N15" s="35"/>
      <c r="O15" s="267"/>
      <c r="P15" s="451"/>
      <c r="Q15" s="309"/>
      <c r="R15" s="281"/>
      <c r="S15" s="281"/>
      <c r="T15" s="281"/>
      <c r="U15" s="47"/>
      <c r="V15" s="47"/>
      <c r="W15" s="47"/>
      <c r="X15" s="47"/>
      <c r="Y15" s="267"/>
      <c r="Z15" s="267"/>
      <c r="AA15" s="36"/>
      <c r="AB15" s="36"/>
      <c r="AC15" s="35"/>
      <c r="AD15" s="37"/>
      <c r="AE15" s="506"/>
      <c r="AF15" s="507"/>
      <c r="AG15" s="430"/>
      <c r="AH15" s="433"/>
      <c r="AI15" s="433"/>
      <c r="AJ15" s="361"/>
      <c r="AK15" s="406"/>
      <c r="AL15" s="76"/>
      <c r="AM15" s="203"/>
      <c r="AN15" s="69"/>
      <c r="AO15" s="416"/>
      <c r="AP15" s="391"/>
      <c r="AQ15" s="33">
        <v>3</v>
      </c>
      <c r="AR15" s="29" t="str">
        <f>I23</f>
        <v>DB 20</v>
      </c>
      <c r="AS15" s="29">
        <f>K23</f>
        <v>10</v>
      </c>
      <c r="AT15" s="29">
        <f>AK23</f>
        <v>128</v>
      </c>
      <c r="BD15" s="29"/>
      <c r="BE15" s="29"/>
    </row>
    <row r="16" spans="1:46" s="30" customFormat="1" ht="12" customHeight="1">
      <c r="A16" s="391"/>
      <c r="B16" s="411"/>
      <c r="C16" s="409"/>
      <c r="D16" s="409"/>
      <c r="E16" s="410"/>
      <c r="F16" s="394"/>
      <c r="G16" s="398"/>
      <c r="H16" s="399"/>
      <c r="I16" s="401"/>
      <c r="J16" s="420"/>
      <c r="K16" s="423"/>
      <c r="L16" s="34"/>
      <c r="M16" s="35"/>
      <c r="N16" s="35"/>
      <c r="O16" s="267"/>
      <c r="P16" s="451"/>
      <c r="Q16" s="310"/>
      <c r="R16" s="300"/>
      <c r="S16" s="300"/>
      <c r="T16" s="300"/>
      <c r="U16" s="300"/>
      <c r="V16" s="300"/>
      <c r="W16" s="300"/>
      <c r="X16" s="207"/>
      <c r="Y16" s="267"/>
      <c r="Z16" s="267"/>
      <c r="AA16" s="36"/>
      <c r="AB16" s="36"/>
      <c r="AC16" s="35"/>
      <c r="AD16" s="37"/>
      <c r="AE16" s="506"/>
      <c r="AF16" s="507"/>
      <c r="AG16" s="430"/>
      <c r="AH16" s="433"/>
      <c r="AI16" s="441">
        <f>IF(AI13=0,0,ROUNDDOWN(VLOOKUP(AI13,'SUM OF REMAIN BAR'!$D$11:$F$48,2,FALSE)/AE13,0)*VLOOKUP(AI13,'SUM OF REMAIN BAR'!$D$11:$F$48,3,FALSE))</f>
        <v>0</v>
      </c>
      <c r="AJ16" s="361"/>
      <c r="AK16" s="406"/>
      <c r="AL16" s="76"/>
      <c r="AM16" s="203"/>
      <c r="AN16" s="69"/>
      <c r="AO16" s="416"/>
      <c r="AP16" s="391"/>
      <c r="AQ16" s="33">
        <v>4</v>
      </c>
      <c r="AR16" s="29" t="str">
        <f>I28</f>
        <v>DB 20</v>
      </c>
      <c r="AS16" s="29">
        <f>K28</f>
        <v>12</v>
      </c>
      <c r="AT16" s="29">
        <f>AK28</f>
        <v>128</v>
      </c>
    </row>
    <row r="17" spans="1:46" s="43" customFormat="1" ht="12" customHeight="1">
      <c r="A17" s="392"/>
      <c r="B17" s="412"/>
      <c r="C17" s="413"/>
      <c r="D17" s="413"/>
      <c r="E17" s="414"/>
      <c r="F17" s="395"/>
      <c r="G17" s="438"/>
      <c r="H17" s="439"/>
      <c r="I17" s="402"/>
      <c r="J17" s="421"/>
      <c r="K17" s="424"/>
      <c r="L17" s="40"/>
      <c r="M17" s="41"/>
      <c r="N17" s="41"/>
      <c r="O17" s="41"/>
      <c r="P17" s="41"/>
      <c r="Q17" s="282"/>
      <c r="R17" s="282"/>
      <c r="S17" s="282"/>
      <c r="T17" s="282"/>
      <c r="U17" s="41"/>
      <c r="V17" s="41"/>
      <c r="W17" s="41"/>
      <c r="X17" s="41"/>
      <c r="Y17" s="41"/>
      <c r="Z17" s="41"/>
      <c r="AA17" s="41"/>
      <c r="AB17" s="41"/>
      <c r="AC17" s="41"/>
      <c r="AD17" s="42"/>
      <c r="AE17" s="508"/>
      <c r="AF17" s="509"/>
      <c r="AG17" s="431"/>
      <c r="AH17" s="434"/>
      <c r="AI17" s="442"/>
      <c r="AJ17" s="362"/>
      <c r="AK17" s="406"/>
      <c r="AL17" s="81"/>
      <c r="AM17" s="204"/>
      <c r="AN17" s="69"/>
      <c r="AO17" s="417"/>
      <c r="AP17" s="392"/>
      <c r="AQ17" s="33">
        <v>5</v>
      </c>
      <c r="AR17" s="29" t="str">
        <f>I33</f>
        <v>DB 20</v>
      </c>
      <c r="AS17" s="29">
        <f>K33</f>
        <v>12</v>
      </c>
      <c r="AT17" s="29">
        <f>AK33</f>
        <v>128</v>
      </c>
    </row>
    <row r="18" spans="1:46" s="30" customFormat="1" ht="12" customHeight="1">
      <c r="A18" s="391">
        <v>2</v>
      </c>
      <c r="B18" s="408"/>
      <c r="C18" s="409"/>
      <c r="D18" s="409"/>
      <c r="E18" s="410"/>
      <c r="F18" s="394">
        <v>1</v>
      </c>
      <c r="G18" s="452" t="str">
        <f>$B$13</f>
        <v>MF1</v>
      </c>
      <c r="H18" s="453"/>
      <c r="I18" s="401" t="s">
        <v>10</v>
      </c>
      <c r="J18" s="420" t="s">
        <v>47</v>
      </c>
      <c r="K18" s="423">
        <v>10</v>
      </c>
      <c r="L18" s="34"/>
      <c r="M18" s="35"/>
      <c r="N18" s="35"/>
      <c r="O18" s="35"/>
      <c r="P18" s="35"/>
      <c r="Q18" s="35"/>
      <c r="R18" s="36"/>
      <c r="S18" s="36"/>
      <c r="T18" s="533">
        <v>7.05</v>
      </c>
      <c r="U18" s="533"/>
      <c r="V18" s="533"/>
      <c r="W18" s="533"/>
      <c r="X18" s="533"/>
      <c r="Y18" s="36"/>
      <c r="Z18" s="36"/>
      <c r="AA18" s="36"/>
      <c r="AB18" s="36"/>
      <c r="AC18" s="35"/>
      <c r="AD18" s="37"/>
      <c r="AE18" s="506">
        <f>SUM(L18:AD22)</f>
        <v>9.165</v>
      </c>
      <c r="AF18" s="507"/>
      <c r="AG18" s="430">
        <v>65</v>
      </c>
      <c r="AH18" s="440">
        <f>AG18*F18</f>
        <v>65</v>
      </c>
      <c r="AI18" s="440"/>
      <c r="AJ18" s="360">
        <f>IF(AE18=0,0,ROUNDDOWN(K18/AE18,0))</f>
        <v>1</v>
      </c>
      <c r="AK18" s="406">
        <f>IF(AJ18=0,0,ROUNDUP((AH18-AI21)/AJ18,0))</f>
        <v>65</v>
      </c>
      <c r="AL18" s="82" t="s">
        <v>193</v>
      </c>
      <c r="AM18" s="202">
        <f>IF(ISERR(K18-(AJ18*AE18)),0,(K18-(AJ18*AE18)))</f>
        <v>0.8350000000000009</v>
      </c>
      <c r="AN18" s="71">
        <f>AK18</f>
        <v>65</v>
      </c>
      <c r="AO18" s="416">
        <f>AE18*AH18</f>
        <v>595.7249999999999</v>
      </c>
      <c r="AP18" s="418">
        <f>IF(AO18=0,0,AO18*HLOOKUP(I18,$AR$1:$BG$3,3))</f>
        <v>1471.44075</v>
      </c>
      <c r="AQ18" s="33">
        <v>6</v>
      </c>
      <c r="AR18" s="29" t="str">
        <f>I38</f>
        <v>DB 20</v>
      </c>
      <c r="AS18" s="29">
        <f>K38</f>
        <v>12</v>
      </c>
      <c r="AT18" s="29">
        <f>AK38</f>
        <v>128</v>
      </c>
    </row>
    <row r="19" spans="1:46" s="30" customFormat="1" ht="12" customHeight="1">
      <c r="A19" s="391"/>
      <c r="B19" s="411"/>
      <c r="C19" s="409"/>
      <c r="D19" s="409"/>
      <c r="E19" s="410"/>
      <c r="F19" s="394"/>
      <c r="G19" s="398"/>
      <c r="H19" s="399"/>
      <c r="I19" s="401"/>
      <c r="J19" s="420"/>
      <c r="K19" s="423"/>
      <c r="L19" s="34"/>
      <c r="M19" s="35"/>
      <c r="N19" s="35"/>
      <c r="O19" s="267"/>
      <c r="P19" s="455">
        <v>1.515</v>
      </c>
      <c r="Q19" s="455"/>
      <c r="R19" s="455"/>
      <c r="S19" s="311"/>
      <c r="T19" s="284"/>
      <c r="U19" s="284"/>
      <c r="V19" s="284"/>
      <c r="W19" s="284"/>
      <c r="X19" s="312"/>
      <c r="Y19" s="527">
        <v>0.6</v>
      </c>
      <c r="Z19" s="267"/>
      <c r="AA19" s="36"/>
      <c r="AB19" s="36"/>
      <c r="AC19" s="35"/>
      <c r="AD19" s="37"/>
      <c r="AE19" s="506"/>
      <c r="AF19" s="507"/>
      <c r="AG19" s="430"/>
      <c r="AH19" s="433"/>
      <c r="AI19" s="433"/>
      <c r="AJ19" s="361"/>
      <c r="AK19" s="406"/>
      <c r="AL19" s="76"/>
      <c r="AM19" s="203"/>
      <c r="AN19" s="190"/>
      <c r="AO19" s="416"/>
      <c r="AP19" s="391"/>
      <c r="AQ19" s="33">
        <v>7</v>
      </c>
      <c r="AR19" s="29" t="str">
        <f>I43</f>
        <v>DB 20</v>
      </c>
      <c r="AS19" s="29">
        <f>K43</f>
        <v>12</v>
      </c>
      <c r="AT19" s="29">
        <f>AK43</f>
        <v>128</v>
      </c>
    </row>
    <row r="20" spans="1:46" s="30" customFormat="1" ht="12" customHeight="1">
      <c r="A20" s="391"/>
      <c r="B20" s="408"/>
      <c r="C20" s="409"/>
      <c r="D20" s="409"/>
      <c r="E20" s="410"/>
      <c r="F20" s="394"/>
      <c r="G20" s="398" t="s">
        <v>185</v>
      </c>
      <c r="H20" s="399"/>
      <c r="I20" s="401"/>
      <c r="J20" s="420"/>
      <c r="K20" s="423"/>
      <c r="L20" s="34"/>
      <c r="M20" s="35"/>
      <c r="N20" s="35"/>
      <c r="O20" s="267"/>
      <c r="P20" s="284"/>
      <c r="Q20" s="284"/>
      <c r="R20" s="38"/>
      <c r="S20" s="299"/>
      <c r="T20" s="299"/>
      <c r="U20" s="299"/>
      <c r="V20" s="299"/>
      <c r="W20" s="299"/>
      <c r="X20" s="252"/>
      <c r="Y20" s="527"/>
      <c r="Z20" s="267"/>
      <c r="AA20" s="36"/>
      <c r="AB20" s="36"/>
      <c r="AC20" s="35"/>
      <c r="AD20" s="37"/>
      <c r="AE20" s="506"/>
      <c r="AF20" s="507"/>
      <c r="AG20" s="430"/>
      <c r="AH20" s="433"/>
      <c r="AI20" s="433"/>
      <c r="AJ20" s="361"/>
      <c r="AK20" s="406"/>
      <c r="AL20" s="76"/>
      <c r="AM20" s="203"/>
      <c r="AN20" s="69"/>
      <c r="AO20" s="416"/>
      <c r="AP20" s="391"/>
      <c r="AQ20" s="33">
        <v>8</v>
      </c>
      <c r="AR20" s="29" t="str">
        <f>I48</f>
        <v>DB 20</v>
      </c>
      <c r="AS20" s="29">
        <f>K48</f>
        <v>12</v>
      </c>
      <c r="AT20" s="29">
        <f>AK48</f>
        <v>64</v>
      </c>
    </row>
    <row r="21" spans="1:46" s="30" customFormat="1" ht="12" customHeight="1">
      <c r="A21" s="391"/>
      <c r="B21" s="411"/>
      <c r="C21" s="409"/>
      <c r="D21" s="409"/>
      <c r="E21" s="410"/>
      <c r="F21" s="394"/>
      <c r="G21" s="398"/>
      <c r="H21" s="399"/>
      <c r="I21" s="401"/>
      <c r="J21" s="420"/>
      <c r="K21" s="423"/>
      <c r="L21" s="34"/>
      <c r="M21" s="35"/>
      <c r="N21" s="35"/>
      <c r="O21" s="267"/>
      <c r="P21" s="207"/>
      <c r="Q21" s="207"/>
      <c r="R21" s="207"/>
      <c r="S21" s="207"/>
      <c r="T21" s="207"/>
      <c r="U21" s="207"/>
      <c r="V21" s="207"/>
      <c r="W21" s="207"/>
      <c r="X21" s="210"/>
      <c r="Y21" s="527"/>
      <c r="Z21" s="267"/>
      <c r="AA21" s="36"/>
      <c r="AB21" s="36"/>
      <c r="AC21" s="35"/>
      <c r="AD21" s="37"/>
      <c r="AE21" s="506"/>
      <c r="AF21" s="507"/>
      <c r="AG21" s="430"/>
      <c r="AH21" s="433"/>
      <c r="AI21" s="441">
        <f>IF(AI18=0,0,ROUNDDOWN(VLOOKUP(AI18,'SUM OF REMAIN BAR'!$D$11:$F$48,2,FALSE)/AE18,0)*VLOOKUP(AI18,'SUM OF REMAIN BAR'!$D$11:$F$48,3,FALSE))</f>
        <v>0</v>
      </c>
      <c r="AJ21" s="361"/>
      <c r="AK21" s="406"/>
      <c r="AL21" s="76"/>
      <c r="AM21" s="203"/>
      <c r="AN21" s="69"/>
      <c r="AO21" s="416"/>
      <c r="AP21" s="391"/>
      <c r="AR21" s="29"/>
      <c r="AS21" s="29"/>
      <c r="AT21" s="29"/>
    </row>
    <row r="22" spans="1:46" s="43" customFormat="1" ht="12" customHeight="1">
      <c r="A22" s="392"/>
      <c r="B22" s="412"/>
      <c r="C22" s="413"/>
      <c r="D22" s="413"/>
      <c r="E22" s="414"/>
      <c r="F22" s="395"/>
      <c r="G22" s="438"/>
      <c r="H22" s="439"/>
      <c r="I22" s="402"/>
      <c r="J22" s="421"/>
      <c r="K22" s="424"/>
      <c r="L22" s="40"/>
      <c r="M22" s="41"/>
      <c r="N22" s="41"/>
      <c r="O22" s="41"/>
      <c r="P22" s="41"/>
      <c r="Q22" s="41"/>
      <c r="R22" s="41"/>
      <c r="S22" s="41"/>
      <c r="T22" s="282"/>
      <c r="U22" s="282"/>
      <c r="V22" s="41"/>
      <c r="W22" s="41"/>
      <c r="X22" s="41"/>
      <c r="Y22" s="41"/>
      <c r="Z22" s="41"/>
      <c r="AA22" s="41"/>
      <c r="AB22" s="41"/>
      <c r="AC22" s="41"/>
      <c r="AD22" s="42"/>
      <c r="AE22" s="508"/>
      <c r="AF22" s="509"/>
      <c r="AG22" s="431"/>
      <c r="AH22" s="434"/>
      <c r="AI22" s="442"/>
      <c r="AJ22" s="362"/>
      <c r="AK22" s="406"/>
      <c r="AL22" s="81"/>
      <c r="AM22" s="204"/>
      <c r="AN22" s="72"/>
      <c r="AO22" s="417"/>
      <c r="AP22" s="392"/>
      <c r="AR22" s="29"/>
      <c r="AS22" s="29"/>
      <c r="AT22" s="29"/>
    </row>
    <row r="23" spans="1:46" s="30" customFormat="1" ht="12" customHeight="1">
      <c r="A23" s="391">
        <v>3</v>
      </c>
      <c r="B23" s="401" t="s">
        <v>165</v>
      </c>
      <c r="C23" s="420"/>
      <c r="D23" s="420"/>
      <c r="E23" s="454"/>
      <c r="F23" s="394">
        <v>1</v>
      </c>
      <c r="G23" s="452" t="str">
        <f>$B$13</f>
        <v>MF1</v>
      </c>
      <c r="H23" s="453"/>
      <c r="I23" s="401" t="s">
        <v>10</v>
      </c>
      <c r="J23" s="420" t="s">
        <v>47</v>
      </c>
      <c r="K23" s="423">
        <v>10</v>
      </c>
      <c r="L23" s="34"/>
      <c r="M23" s="35"/>
      <c r="N23" s="35"/>
      <c r="O23" s="35"/>
      <c r="P23" s="35"/>
      <c r="Q23" s="272"/>
      <c r="R23" s="272"/>
      <c r="S23" s="36"/>
      <c r="T23" s="50"/>
      <c r="U23" s="272"/>
      <c r="V23" s="272"/>
      <c r="W23" s="36"/>
      <c r="X23" s="36"/>
      <c r="Y23" s="36"/>
      <c r="Z23" s="36"/>
      <c r="AA23" s="36"/>
      <c r="AB23" s="36"/>
      <c r="AC23" s="35"/>
      <c r="AD23" s="37"/>
      <c r="AE23" s="506">
        <f>SUM(L23:AD27)</f>
        <v>10</v>
      </c>
      <c r="AF23" s="507"/>
      <c r="AG23" s="430">
        <v>128</v>
      </c>
      <c r="AH23" s="433">
        <f>AG23*F23</f>
        <v>128</v>
      </c>
      <c r="AI23" s="440"/>
      <c r="AJ23" s="360">
        <f>IF(AE23=0,0,ROUNDDOWN(K23/AE23,0))</f>
        <v>1</v>
      </c>
      <c r="AK23" s="406">
        <f>IF(AJ23=0,0,ROUNDUP((AH23-AI26)/AJ23,0))</f>
        <v>128</v>
      </c>
      <c r="AL23" s="82"/>
      <c r="AM23" s="202"/>
      <c r="AN23" s="71"/>
      <c r="AO23" s="416">
        <f>AE23*AH23</f>
        <v>1280</v>
      </c>
      <c r="AP23" s="418">
        <f>IF(AO23=0,0,AO23*HLOOKUP(I23,$AR$1:$BG$3,3))</f>
        <v>3161.6000000000004</v>
      </c>
      <c r="AR23" s="29"/>
      <c r="AS23" s="29"/>
      <c r="AT23" s="29"/>
    </row>
    <row r="24" spans="1:46" s="30" customFormat="1" ht="12" customHeight="1">
      <c r="A24" s="391"/>
      <c r="B24" s="401"/>
      <c r="C24" s="420"/>
      <c r="D24" s="420"/>
      <c r="E24" s="454"/>
      <c r="F24" s="394"/>
      <c r="G24" s="398"/>
      <c r="H24" s="399"/>
      <c r="I24" s="401"/>
      <c r="J24" s="420"/>
      <c r="K24" s="423"/>
      <c r="L24" s="34"/>
      <c r="M24" s="35"/>
      <c r="N24" s="35"/>
      <c r="O24" s="267"/>
      <c r="P24" s="521">
        <v>0.6</v>
      </c>
      <c r="Q24" s="534">
        <v>9.4</v>
      </c>
      <c r="R24" s="437"/>
      <c r="S24" s="437"/>
      <c r="T24" s="437"/>
      <c r="U24" s="437"/>
      <c r="V24" s="437"/>
      <c r="W24" s="437"/>
      <c r="X24" s="437"/>
      <c r="Y24" s="288"/>
      <c r="Z24" s="267"/>
      <c r="AA24" s="36"/>
      <c r="AB24" s="36"/>
      <c r="AC24" s="35"/>
      <c r="AD24" s="37"/>
      <c r="AE24" s="506"/>
      <c r="AF24" s="507"/>
      <c r="AG24" s="430"/>
      <c r="AH24" s="433"/>
      <c r="AI24" s="433"/>
      <c r="AJ24" s="361"/>
      <c r="AK24" s="406"/>
      <c r="AL24" s="76"/>
      <c r="AM24" s="203"/>
      <c r="AN24" s="190"/>
      <c r="AO24" s="416"/>
      <c r="AP24" s="391"/>
      <c r="AR24" s="29"/>
      <c r="AS24" s="29"/>
      <c r="AT24" s="29"/>
    </row>
    <row r="25" spans="1:46" s="30" customFormat="1" ht="12" customHeight="1">
      <c r="A25" s="391"/>
      <c r="B25" s="408" t="s">
        <v>186</v>
      </c>
      <c r="C25" s="409"/>
      <c r="D25" s="409"/>
      <c r="E25" s="410"/>
      <c r="F25" s="394"/>
      <c r="G25" s="398" t="s">
        <v>187</v>
      </c>
      <c r="H25" s="399"/>
      <c r="I25" s="401"/>
      <c r="J25" s="420"/>
      <c r="K25" s="423"/>
      <c r="L25" s="34"/>
      <c r="M25" s="35"/>
      <c r="N25" s="35"/>
      <c r="O25" s="267"/>
      <c r="P25" s="521"/>
      <c r="Q25" s="313"/>
      <c r="R25" s="47"/>
      <c r="S25" s="289"/>
      <c r="T25" s="47"/>
      <c r="U25" s="47"/>
      <c r="V25" s="47"/>
      <c r="W25" s="47"/>
      <c r="X25" s="298"/>
      <c r="Y25" s="288"/>
      <c r="Z25" s="267"/>
      <c r="AA25" s="36"/>
      <c r="AB25" s="36"/>
      <c r="AC25" s="35"/>
      <c r="AD25" s="37"/>
      <c r="AE25" s="506"/>
      <c r="AF25" s="507"/>
      <c r="AG25" s="430"/>
      <c r="AH25" s="433"/>
      <c r="AI25" s="433"/>
      <c r="AJ25" s="361"/>
      <c r="AK25" s="406"/>
      <c r="AL25" s="76"/>
      <c r="AM25" s="203"/>
      <c r="AN25" s="69"/>
      <c r="AO25" s="416"/>
      <c r="AP25" s="391"/>
      <c r="AR25" s="29"/>
      <c r="AS25" s="29"/>
      <c r="AT25" s="29"/>
    </row>
    <row r="26" spans="1:46" s="30" customFormat="1" ht="12" customHeight="1">
      <c r="A26" s="391"/>
      <c r="B26" s="411"/>
      <c r="C26" s="409"/>
      <c r="D26" s="409"/>
      <c r="E26" s="410"/>
      <c r="F26" s="394"/>
      <c r="G26" s="398"/>
      <c r="H26" s="399"/>
      <c r="I26" s="401"/>
      <c r="J26" s="420"/>
      <c r="K26" s="423"/>
      <c r="L26" s="34"/>
      <c r="M26" s="35"/>
      <c r="N26" s="35"/>
      <c r="O26" s="267"/>
      <c r="P26" s="521"/>
      <c r="Q26" s="209"/>
      <c r="R26" s="207"/>
      <c r="S26" s="314"/>
      <c r="T26" s="314"/>
      <c r="U26" s="314"/>
      <c r="V26" s="314"/>
      <c r="W26" s="314"/>
      <c r="X26" s="298"/>
      <c r="Y26" s="288"/>
      <c r="Z26" s="267"/>
      <c r="AA26" s="36"/>
      <c r="AB26" s="36"/>
      <c r="AC26" s="35"/>
      <c r="AD26" s="37"/>
      <c r="AE26" s="506"/>
      <c r="AF26" s="507"/>
      <c r="AG26" s="430"/>
      <c r="AH26" s="433"/>
      <c r="AI26" s="441">
        <f>IF(AI23=0,0,ROUNDDOWN(VLOOKUP(AI23,'SUM OF REMAIN BAR'!$D$11:$F$48,2,FALSE)/AE23,0)*VLOOKUP(AI23,'SUM OF REMAIN BAR'!$D$11:$F$48,3,FALSE))</f>
        <v>0</v>
      </c>
      <c r="AJ26" s="361"/>
      <c r="AK26" s="406"/>
      <c r="AL26" s="76"/>
      <c r="AM26" s="203"/>
      <c r="AN26" s="69"/>
      <c r="AO26" s="416"/>
      <c r="AP26" s="391"/>
      <c r="AR26" s="29"/>
      <c r="AS26" s="29"/>
      <c r="AT26" s="29"/>
    </row>
    <row r="27" spans="1:46" s="43" customFormat="1" ht="12" customHeight="1">
      <c r="A27" s="392"/>
      <c r="B27" s="412"/>
      <c r="C27" s="413"/>
      <c r="D27" s="413"/>
      <c r="E27" s="414"/>
      <c r="F27" s="395"/>
      <c r="G27" s="438"/>
      <c r="H27" s="439"/>
      <c r="I27" s="402"/>
      <c r="J27" s="421"/>
      <c r="K27" s="424"/>
      <c r="L27" s="40"/>
      <c r="M27" s="41"/>
      <c r="N27" s="41"/>
      <c r="O27" s="290"/>
      <c r="P27" s="41"/>
      <c r="Q27" s="41"/>
      <c r="R27" s="41"/>
      <c r="S27" s="291"/>
      <c r="T27" s="291"/>
      <c r="U27" s="282"/>
      <c r="V27" s="282"/>
      <c r="W27" s="41"/>
      <c r="X27" s="41"/>
      <c r="Y27" s="41"/>
      <c r="Z27" s="267"/>
      <c r="AA27" s="41"/>
      <c r="AB27" s="41"/>
      <c r="AC27" s="41"/>
      <c r="AD27" s="42"/>
      <c r="AE27" s="508"/>
      <c r="AF27" s="509"/>
      <c r="AG27" s="431"/>
      <c r="AH27" s="434"/>
      <c r="AI27" s="442"/>
      <c r="AJ27" s="362"/>
      <c r="AK27" s="406"/>
      <c r="AL27" s="81"/>
      <c r="AM27" s="204"/>
      <c r="AN27" s="72"/>
      <c r="AO27" s="417"/>
      <c r="AP27" s="392"/>
      <c r="AR27" s="29"/>
      <c r="AS27" s="29"/>
      <c r="AT27" s="29"/>
    </row>
    <row r="28" spans="1:46" s="30" customFormat="1" ht="12" customHeight="1">
      <c r="A28" s="391">
        <v>4</v>
      </c>
      <c r="B28" s="401"/>
      <c r="C28" s="420"/>
      <c r="D28" s="420"/>
      <c r="E28" s="454"/>
      <c r="F28" s="394">
        <v>1</v>
      </c>
      <c r="G28" s="452" t="str">
        <f>$B$13</f>
        <v>MF1</v>
      </c>
      <c r="H28" s="453"/>
      <c r="I28" s="401" t="s">
        <v>10</v>
      </c>
      <c r="J28" s="420" t="s">
        <v>47</v>
      </c>
      <c r="K28" s="423">
        <v>12</v>
      </c>
      <c r="L28" s="34"/>
      <c r="M28" s="35"/>
      <c r="N28" s="35"/>
      <c r="O28" s="35"/>
      <c r="P28" s="35"/>
      <c r="Q28" s="35"/>
      <c r="R28" s="36"/>
      <c r="S28" s="36"/>
      <c r="T28" s="36"/>
      <c r="U28" s="36"/>
      <c r="V28" s="36"/>
      <c r="W28" s="36"/>
      <c r="X28" s="36"/>
      <c r="Y28" s="36"/>
      <c r="Z28" s="50"/>
      <c r="AA28" s="36"/>
      <c r="AB28" s="36"/>
      <c r="AC28" s="35"/>
      <c r="AD28" s="37"/>
      <c r="AE28" s="506">
        <f>SUM(L28:AD32)</f>
        <v>12</v>
      </c>
      <c r="AF28" s="507"/>
      <c r="AG28" s="430">
        <v>128</v>
      </c>
      <c r="AH28" s="433">
        <f>AG28*F28</f>
        <v>128</v>
      </c>
      <c r="AI28" s="440"/>
      <c r="AJ28" s="360">
        <f>IF(AE28=0,0,ROUNDDOWN(K28/AE28,0))</f>
        <v>1</v>
      </c>
      <c r="AK28" s="406">
        <f>IF(AJ28=0,0,ROUNDUP((AH28-AI31)/AJ28,0))</f>
        <v>128</v>
      </c>
      <c r="AL28" s="76"/>
      <c r="AM28" s="202"/>
      <c r="AN28" s="69"/>
      <c r="AO28" s="416">
        <f>AE28*AH28</f>
        <v>1536</v>
      </c>
      <c r="AP28" s="418">
        <f>IF(AO28=0,0,AO28*HLOOKUP(I28,$AR$1:$BG$3,3))</f>
        <v>3793.92</v>
      </c>
      <c r="AR28" s="29"/>
      <c r="AS28" s="29"/>
      <c r="AT28" s="29"/>
    </row>
    <row r="29" spans="1:46" s="30" customFormat="1" ht="12" customHeight="1">
      <c r="A29" s="391"/>
      <c r="B29" s="401"/>
      <c r="C29" s="420"/>
      <c r="D29" s="420"/>
      <c r="E29" s="454"/>
      <c r="F29" s="394"/>
      <c r="G29" s="398"/>
      <c r="H29" s="399"/>
      <c r="I29" s="401"/>
      <c r="J29" s="420"/>
      <c r="K29" s="423"/>
      <c r="L29" s="34"/>
      <c r="M29" s="35"/>
      <c r="N29" s="35"/>
      <c r="O29" s="250"/>
      <c r="P29" s="286"/>
      <c r="Q29" s="286"/>
      <c r="R29" s="286"/>
      <c r="S29" s="437">
        <v>10.485</v>
      </c>
      <c r="T29" s="437"/>
      <c r="U29" s="437"/>
      <c r="V29" s="437"/>
      <c r="W29" s="437"/>
      <c r="X29" s="437"/>
      <c r="Y29" s="288"/>
      <c r="Z29" s="267"/>
      <c r="AA29" s="36"/>
      <c r="AB29" s="36"/>
      <c r="AC29" s="35"/>
      <c r="AD29" s="37"/>
      <c r="AE29" s="506"/>
      <c r="AF29" s="507"/>
      <c r="AG29" s="430"/>
      <c r="AH29" s="433"/>
      <c r="AI29" s="433"/>
      <c r="AJ29" s="361"/>
      <c r="AK29" s="406"/>
      <c r="AL29" s="76"/>
      <c r="AM29" s="203"/>
      <c r="AN29" s="69"/>
      <c r="AO29" s="416"/>
      <c r="AP29" s="391"/>
      <c r="AR29" s="29"/>
      <c r="AS29" s="29"/>
      <c r="AT29" s="29"/>
    </row>
    <row r="30" spans="1:46" s="30" customFormat="1" ht="12" customHeight="1">
      <c r="A30" s="391"/>
      <c r="B30" s="408"/>
      <c r="C30" s="409"/>
      <c r="D30" s="409"/>
      <c r="E30" s="410"/>
      <c r="F30" s="394"/>
      <c r="G30" s="398" t="s">
        <v>188</v>
      </c>
      <c r="H30" s="399"/>
      <c r="I30" s="401"/>
      <c r="J30" s="420"/>
      <c r="K30" s="423"/>
      <c r="L30" s="34"/>
      <c r="M30" s="35"/>
      <c r="N30" s="35"/>
      <c r="O30" s="250"/>
      <c r="P30" s="455">
        <v>1.515</v>
      </c>
      <c r="Q30" s="455"/>
      <c r="R30" s="256"/>
      <c r="S30" s="47"/>
      <c r="T30" s="47"/>
      <c r="U30" s="47"/>
      <c r="V30" s="299"/>
      <c r="W30" s="299"/>
      <c r="X30" s="47"/>
      <c r="Y30" s="288"/>
      <c r="Z30" s="267"/>
      <c r="AA30" s="36"/>
      <c r="AB30" s="36"/>
      <c r="AC30" s="35"/>
      <c r="AD30" s="37"/>
      <c r="AE30" s="506"/>
      <c r="AF30" s="507"/>
      <c r="AG30" s="430"/>
      <c r="AH30" s="433"/>
      <c r="AI30" s="433"/>
      <c r="AJ30" s="361"/>
      <c r="AK30" s="406"/>
      <c r="AL30" s="76"/>
      <c r="AM30" s="203"/>
      <c r="AN30" s="69"/>
      <c r="AO30" s="416"/>
      <c r="AP30" s="391"/>
      <c r="AR30" s="29"/>
      <c r="AS30" s="29"/>
      <c r="AT30" s="29"/>
    </row>
    <row r="31" spans="1:46" s="30" customFormat="1" ht="12" customHeight="1">
      <c r="A31" s="391"/>
      <c r="B31" s="411"/>
      <c r="C31" s="409"/>
      <c r="D31" s="409"/>
      <c r="E31" s="410"/>
      <c r="F31" s="394"/>
      <c r="G31" s="398"/>
      <c r="H31" s="399"/>
      <c r="I31" s="401"/>
      <c r="J31" s="420"/>
      <c r="K31" s="423"/>
      <c r="L31" s="34"/>
      <c r="M31" s="35"/>
      <c r="N31" s="35"/>
      <c r="O31" s="250"/>
      <c r="P31" s="300"/>
      <c r="Q31" s="300"/>
      <c r="R31" s="300"/>
      <c r="S31" s="314"/>
      <c r="T31" s="314"/>
      <c r="U31" s="314"/>
      <c r="V31" s="314"/>
      <c r="W31" s="314"/>
      <c r="X31" s="211"/>
      <c r="Y31" s="288"/>
      <c r="Z31" s="267"/>
      <c r="AA31" s="36"/>
      <c r="AB31" s="36"/>
      <c r="AC31" s="35"/>
      <c r="AD31" s="37"/>
      <c r="AE31" s="506"/>
      <c r="AF31" s="507"/>
      <c r="AG31" s="430"/>
      <c r="AH31" s="433"/>
      <c r="AI31" s="441">
        <f>IF(AI28=0,0,ROUNDDOWN(VLOOKUP(AI28,'SUM OF REMAIN BAR'!$D$11:$F$48,2,FALSE)/AE28,0)*VLOOKUP(AI28,'SUM OF REMAIN BAR'!$D$11:$F$48,3,FALSE))</f>
        <v>0</v>
      </c>
      <c r="AJ31" s="361"/>
      <c r="AK31" s="406"/>
      <c r="AL31" s="76"/>
      <c r="AM31" s="203"/>
      <c r="AN31" s="69"/>
      <c r="AO31" s="416"/>
      <c r="AP31" s="391"/>
      <c r="AR31" s="29"/>
      <c r="AS31" s="29"/>
      <c r="AT31" s="29"/>
    </row>
    <row r="32" spans="1:46" s="43" customFormat="1" ht="12" customHeight="1">
      <c r="A32" s="392"/>
      <c r="B32" s="412"/>
      <c r="C32" s="413"/>
      <c r="D32" s="413"/>
      <c r="E32" s="414"/>
      <c r="F32" s="395"/>
      <c r="G32" s="438"/>
      <c r="H32" s="439"/>
      <c r="I32" s="402"/>
      <c r="J32" s="421"/>
      <c r="K32" s="424"/>
      <c r="L32" s="40"/>
      <c r="M32" s="41"/>
      <c r="N32" s="41"/>
      <c r="O32" s="267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290"/>
      <c r="AA32" s="41"/>
      <c r="AB32" s="41"/>
      <c r="AC32" s="41"/>
      <c r="AD32" s="42"/>
      <c r="AE32" s="508"/>
      <c r="AF32" s="509"/>
      <c r="AG32" s="431"/>
      <c r="AH32" s="434"/>
      <c r="AI32" s="442"/>
      <c r="AJ32" s="362"/>
      <c r="AK32" s="406"/>
      <c r="AL32" s="81"/>
      <c r="AM32" s="204"/>
      <c r="AN32" s="72"/>
      <c r="AO32" s="417"/>
      <c r="AP32" s="392"/>
      <c r="AR32" s="29"/>
      <c r="AS32" s="29"/>
      <c r="AT32" s="29"/>
    </row>
    <row r="33" spans="1:46" s="30" customFormat="1" ht="12" customHeight="1">
      <c r="A33" s="391">
        <v>5</v>
      </c>
      <c r="B33" s="458"/>
      <c r="C33" s="459"/>
      <c r="D33" s="459"/>
      <c r="E33" s="460"/>
      <c r="F33" s="394">
        <v>1</v>
      </c>
      <c r="G33" s="452" t="str">
        <f>$B$13</f>
        <v>MF1</v>
      </c>
      <c r="H33" s="453"/>
      <c r="I33" s="401" t="s">
        <v>10</v>
      </c>
      <c r="J33" s="420" t="s">
        <v>47</v>
      </c>
      <c r="K33" s="423">
        <v>12</v>
      </c>
      <c r="L33" s="34"/>
      <c r="M33" s="35"/>
      <c r="N33" s="35"/>
      <c r="O33" s="45"/>
      <c r="P33" s="35"/>
      <c r="Q33" s="35"/>
      <c r="R33" s="36"/>
      <c r="S33" s="295"/>
      <c r="T33" s="295"/>
      <c r="U33" s="36"/>
      <c r="V33" s="36"/>
      <c r="W33" s="36"/>
      <c r="X33" s="36"/>
      <c r="Y33" s="36"/>
      <c r="Z33" s="36"/>
      <c r="AA33" s="36"/>
      <c r="AB33" s="36"/>
      <c r="AC33" s="35"/>
      <c r="AD33" s="37"/>
      <c r="AE33" s="506">
        <f>SUM(L33:AD37)</f>
        <v>12</v>
      </c>
      <c r="AF33" s="507"/>
      <c r="AG33" s="456">
        <v>128</v>
      </c>
      <c r="AH33" s="486">
        <f>AG33*F33</f>
        <v>128</v>
      </c>
      <c r="AI33" s="440"/>
      <c r="AJ33" s="360">
        <f>IF(AE33=0,0,ROUNDDOWN(K33/AE33,0))</f>
        <v>1</v>
      </c>
      <c r="AK33" s="406">
        <f>IF(AJ33=0,0,ROUNDUP((AH33-AI36)/AJ33,0))</f>
        <v>128</v>
      </c>
      <c r="AL33" s="82"/>
      <c r="AM33" s="202"/>
      <c r="AN33" s="71"/>
      <c r="AO33" s="416">
        <f>AE33*AH33</f>
        <v>1536</v>
      </c>
      <c r="AP33" s="418">
        <f>IF(AO33=0,0,AO33*HLOOKUP(I33,$AR$1:$BG$3,3))</f>
        <v>3793.92</v>
      </c>
      <c r="AR33" s="29"/>
      <c r="AS33" s="29"/>
      <c r="AT33" s="29"/>
    </row>
    <row r="34" spans="1:46" s="30" customFormat="1" ht="12" customHeight="1">
      <c r="A34" s="391"/>
      <c r="B34" s="461"/>
      <c r="C34" s="459"/>
      <c r="D34" s="459"/>
      <c r="E34" s="460"/>
      <c r="F34" s="394"/>
      <c r="G34" s="398"/>
      <c r="H34" s="399"/>
      <c r="I34" s="401"/>
      <c r="J34" s="420"/>
      <c r="K34" s="423"/>
      <c r="L34" s="34"/>
      <c r="M34" s="35"/>
      <c r="N34" s="35"/>
      <c r="O34" s="35"/>
      <c r="P34" s="253"/>
      <c r="Q34" s="253"/>
      <c r="R34" s="253"/>
      <c r="S34" s="522">
        <v>10.485</v>
      </c>
      <c r="T34" s="522"/>
      <c r="U34" s="522"/>
      <c r="V34" s="522"/>
      <c r="W34" s="522"/>
      <c r="X34" s="522"/>
      <c r="Y34" s="253"/>
      <c r="Z34" s="36"/>
      <c r="AA34" s="36"/>
      <c r="AB34" s="36"/>
      <c r="AC34" s="35"/>
      <c r="AD34" s="37"/>
      <c r="AE34" s="506"/>
      <c r="AF34" s="507"/>
      <c r="AG34" s="456"/>
      <c r="AH34" s="486"/>
      <c r="AI34" s="433"/>
      <c r="AJ34" s="361"/>
      <c r="AK34" s="406"/>
      <c r="AL34" s="195"/>
      <c r="AM34" s="203"/>
      <c r="AN34" s="69"/>
      <c r="AO34" s="416"/>
      <c r="AP34" s="391"/>
      <c r="AR34" s="29"/>
      <c r="AS34" s="29"/>
      <c r="AT34" s="29"/>
    </row>
    <row r="35" spans="1:46" s="30" customFormat="1" ht="12" customHeight="1">
      <c r="A35" s="391"/>
      <c r="B35" s="408"/>
      <c r="C35" s="409"/>
      <c r="D35" s="409"/>
      <c r="E35" s="410"/>
      <c r="F35" s="394"/>
      <c r="G35" s="398" t="s">
        <v>189</v>
      </c>
      <c r="H35" s="399"/>
      <c r="I35" s="401"/>
      <c r="J35" s="420"/>
      <c r="K35" s="423"/>
      <c r="L35" s="34"/>
      <c r="M35" s="35"/>
      <c r="N35" s="35"/>
      <c r="O35" s="267"/>
      <c r="P35" s="455">
        <v>1.515</v>
      </c>
      <c r="Q35" s="455"/>
      <c r="R35" s="315"/>
      <c r="S35" s="299"/>
      <c r="T35" s="299"/>
      <c r="U35" s="47"/>
      <c r="V35" s="250"/>
      <c r="W35" s="47"/>
      <c r="X35" s="281"/>
      <c r="Y35" s="36"/>
      <c r="Z35" s="267"/>
      <c r="AA35" s="36"/>
      <c r="AB35" s="36"/>
      <c r="AC35" s="35"/>
      <c r="AD35" s="37"/>
      <c r="AE35" s="506"/>
      <c r="AF35" s="507"/>
      <c r="AG35" s="456"/>
      <c r="AH35" s="486"/>
      <c r="AI35" s="433"/>
      <c r="AJ35" s="361"/>
      <c r="AK35" s="406"/>
      <c r="AL35" s="195"/>
      <c r="AM35" s="203"/>
      <c r="AN35" s="69"/>
      <c r="AO35" s="416"/>
      <c r="AP35" s="391"/>
      <c r="AR35" s="29"/>
      <c r="AS35" s="29"/>
      <c r="AT35" s="29"/>
    </row>
    <row r="36" spans="1:46" s="30" customFormat="1" ht="12" customHeight="1">
      <c r="A36" s="391"/>
      <c r="B36" s="411"/>
      <c r="C36" s="409"/>
      <c r="D36" s="409"/>
      <c r="E36" s="410"/>
      <c r="F36" s="394"/>
      <c r="G36" s="398"/>
      <c r="H36" s="399"/>
      <c r="I36" s="401"/>
      <c r="J36" s="420"/>
      <c r="K36" s="423"/>
      <c r="L36" s="34"/>
      <c r="M36" s="35"/>
      <c r="N36" s="35"/>
      <c r="O36" s="267"/>
      <c r="P36" s="49"/>
      <c r="Q36" s="250"/>
      <c r="R36" s="36"/>
      <c r="S36" s="303"/>
      <c r="T36" s="36"/>
      <c r="U36" s="299"/>
      <c r="V36" s="299"/>
      <c r="W36" s="299"/>
      <c r="X36" s="281"/>
      <c r="Y36" s="49"/>
      <c r="Z36" s="267"/>
      <c r="AA36" s="36"/>
      <c r="AB36" s="36"/>
      <c r="AC36" s="35"/>
      <c r="AD36" s="37"/>
      <c r="AE36" s="506"/>
      <c r="AF36" s="507"/>
      <c r="AG36" s="456"/>
      <c r="AH36" s="486"/>
      <c r="AI36" s="441">
        <f>IF(AI33=0,0,ROUNDDOWN(VLOOKUP(AI33,'SUM OF REMAIN BAR'!$D$11:$F$48,2,FALSE)/AE33,0)*VLOOKUP(AI33,'SUM OF REMAIN BAR'!$D$11:$F$48,3,FALSE))</f>
        <v>0</v>
      </c>
      <c r="AJ36" s="361"/>
      <c r="AK36" s="406"/>
      <c r="AL36" s="195"/>
      <c r="AM36" s="203"/>
      <c r="AN36" s="69"/>
      <c r="AO36" s="416"/>
      <c r="AP36" s="391"/>
      <c r="AR36" s="29"/>
      <c r="AS36" s="29"/>
      <c r="AT36" s="29"/>
    </row>
    <row r="37" spans="1:46" s="43" customFormat="1" ht="12" customHeight="1">
      <c r="A37" s="392"/>
      <c r="B37" s="412"/>
      <c r="C37" s="413"/>
      <c r="D37" s="413"/>
      <c r="E37" s="414"/>
      <c r="F37" s="395"/>
      <c r="G37" s="438"/>
      <c r="H37" s="439"/>
      <c r="I37" s="402"/>
      <c r="J37" s="421"/>
      <c r="K37" s="424"/>
      <c r="L37" s="40"/>
      <c r="M37" s="41"/>
      <c r="N37" s="41"/>
      <c r="O37" s="290"/>
      <c r="P37" s="41"/>
      <c r="Q37" s="251"/>
      <c r="R37" s="41"/>
      <c r="S37" s="41"/>
      <c r="T37" s="41"/>
      <c r="U37" s="41"/>
      <c r="V37" s="251"/>
      <c r="W37" s="41"/>
      <c r="X37" s="41"/>
      <c r="Y37" s="41"/>
      <c r="Z37" s="290"/>
      <c r="AA37" s="41"/>
      <c r="AB37" s="41"/>
      <c r="AC37" s="41"/>
      <c r="AD37" s="42"/>
      <c r="AE37" s="508"/>
      <c r="AF37" s="509"/>
      <c r="AG37" s="457"/>
      <c r="AH37" s="511"/>
      <c r="AI37" s="442"/>
      <c r="AJ37" s="362"/>
      <c r="AK37" s="406"/>
      <c r="AL37" s="197"/>
      <c r="AM37" s="204"/>
      <c r="AN37" s="72"/>
      <c r="AO37" s="417"/>
      <c r="AP37" s="392"/>
      <c r="AR37" s="29"/>
      <c r="AS37" s="29"/>
      <c r="AT37" s="29"/>
    </row>
    <row r="38" spans="1:46" s="30" customFormat="1" ht="12" customHeight="1">
      <c r="A38" s="391">
        <v>6</v>
      </c>
      <c r="B38" s="401"/>
      <c r="C38" s="420"/>
      <c r="D38" s="420"/>
      <c r="E38" s="454"/>
      <c r="F38" s="394">
        <v>1</v>
      </c>
      <c r="G38" s="452" t="str">
        <f>$B$13</f>
        <v>MF1</v>
      </c>
      <c r="H38" s="453"/>
      <c r="I38" s="401" t="s">
        <v>10</v>
      </c>
      <c r="J38" s="420" t="s">
        <v>47</v>
      </c>
      <c r="K38" s="423">
        <v>12</v>
      </c>
      <c r="L38" s="34"/>
      <c r="M38" s="35"/>
      <c r="N38" s="35"/>
      <c r="O38" s="35"/>
      <c r="P38" s="35"/>
      <c r="Q38" s="35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5"/>
      <c r="AD38" s="37"/>
      <c r="AE38" s="506">
        <f>SUM(L38:AD42)</f>
        <v>12</v>
      </c>
      <c r="AF38" s="507"/>
      <c r="AG38" s="456">
        <v>128</v>
      </c>
      <c r="AH38" s="486">
        <f>AG38*F38</f>
        <v>128</v>
      </c>
      <c r="AI38" s="440"/>
      <c r="AJ38" s="360">
        <f>IF(AE38=0,0,ROUNDDOWN(K38/AE38,0))</f>
        <v>1</v>
      </c>
      <c r="AK38" s="406">
        <f>IF(AJ38=0,0,ROUNDUP((AH38-AI41)/AJ38,0))</f>
        <v>128</v>
      </c>
      <c r="AL38" s="82"/>
      <c r="AM38" s="202"/>
      <c r="AN38" s="71"/>
      <c r="AO38" s="416">
        <f>AE38*AH38</f>
        <v>1536</v>
      </c>
      <c r="AP38" s="418">
        <f>IF(AO38=0,0,AO38*HLOOKUP(I38,$AR$1:$BG$3,3))</f>
        <v>3793.92</v>
      </c>
      <c r="AR38" s="29"/>
      <c r="AS38" s="29"/>
      <c r="AT38" s="29"/>
    </row>
    <row r="39" spans="1:46" s="30" customFormat="1" ht="12" customHeight="1">
      <c r="A39" s="391"/>
      <c r="B39" s="401"/>
      <c r="C39" s="420"/>
      <c r="D39" s="420"/>
      <c r="E39" s="454"/>
      <c r="F39" s="394"/>
      <c r="G39" s="398"/>
      <c r="H39" s="399"/>
      <c r="I39" s="401"/>
      <c r="J39" s="420"/>
      <c r="K39" s="423"/>
      <c r="L39" s="34"/>
      <c r="M39" s="35"/>
      <c r="N39" s="35"/>
      <c r="O39" s="35"/>
      <c r="P39" s="253"/>
      <c r="Q39" s="253"/>
      <c r="R39" s="253"/>
      <c r="S39" s="522">
        <v>10.485</v>
      </c>
      <c r="T39" s="522"/>
      <c r="U39" s="522"/>
      <c r="V39" s="522"/>
      <c r="W39" s="522"/>
      <c r="X39" s="522"/>
      <c r="Y39" s="253"/>
      <c r="Z39" s="36"/>
      <c r="AA39" s="36"/>
      <c r="AB39" s="36"/>
      <c r="AC39" s="35"/>
      <c r="AD39" s="37"/>
      <c r="AE39" s="506"/>
      <c r="AF39" s="507"/>
      <c r="AG39" s="456"/>
      <c r="AH39" s="486"/>
      <c r="AI39" s="433"/>
      <c r="AJ39" s="361"/>
      <c r="AK39" s="406"/>
      <c r="AL39" s="84"/>
      <c r="AM39" s="203"/>
      <c r="AN39" s="69"/>
      <c r="AO39" s="416"/>
      <c r="AP39" s="391"/>
      <c r="AR39" s="29"/>
      <c r="AS39" s="29"/>
      <c r="AT39" s="29"/>
    </row>
    <row r="40" spans="1:46" s="30" customFormat="1" ht="12" customHeight="1">
      <c r="A40" s="391"/>
      <c r="B40" s="401"/>
      <c r="C40" s="420"/>
      <c r="D40" s="420"/>
      <c r="E40" s="454"/>
      <c r="F40" s="394"/>
      <c r="G40" s="398" t="s">
        <v>190</v>
      </c>
      <c r="H40" s="399"/>
      <c r="I40" s="401"/>
      <c r="J40" s="420"/>
      <c r="K40" s="423"/>
      <c r="L40" s="34"/>
      <c r="M40" s="35"/>
      <c r="N40" s="35"/>
      <c r="O40" s="267"/>
      <c r="P40" s="455">
        <v>1.515</v>
      </c>
      <c r="Q40" s="455"/>
      <c r="R40" s="315"/>
      <c r="S40" s="299"/>
      <c r="T40" s="299"/>
      <c r="U40" s="47"/>
      <c r="V40" s="47"/>
      <c r="W40" s="47"/>
      <c r="X40" s="253"/>
      <c r="Y40" s="36"/>
      <c r="Z40" s="267"/>
      <c r="AA40" s="36"/>
      <c r="AB40" s="36"/>
      <c r="AC40" s="35"/>
      <c r="AD40" s="37"/>
      <c r="AE40" s="506"/>
      <c r="AF40" s="507"/>
      <c r="AG40" s="456"/>
      <c r="AH40" s="486"/>
      <c r="AI40" s="433"/>
      <c r="AJ40" s="361"/>
      <c r="AK40" s="406"/>
      <c r="AL40" s="84"/>
      <c r="AM40" s="203"/>
      <c r="AN40" s="69"/>
      <c r="AO40" s="416"/>
      <c r="AP40" s="391"/>
      <c r="AR40" s="29"/>
      <c r="AS40" s="29"/>
      <c r="AT40" s="29"/>
    </row>
    <row r="41" spans="1:46" s="30" customFormat="1" ht="12" customHeight="1">
      <c r="A41" s="391"/>
      <c r="B41" s="401"/>
      <c r="C41" s="420"/>
      <c r="D41" s="420"/>
      <c r="E41" s="454"/>
      <c r="F41" s="394"/>
      <c r="G41" s="398"/>
      <c r="H41" s="399"/>
      <c r="I41" s="401"/>
      <c r="J41" s="420"/>
      <c r="K41" s="423"/>
      <c r="L41" s="34"/>
      <c r="M41" s="35"/>
      <c r="N41" s="35"/>
      <c r="O41" s="267"/>
      <c r="P41" s="49"/>
      <c r="Q41" s="35"/>
      <c r="R41" s="36"/>
      <c r="S41" s="36"/>
      <c r="T41" s="36"/>
      <c r="U41" s="36"/>
      <c r="V41" s="36"/>
      <c r="W41" s="36"/>
      <c r="X41" s="253"/>
      <c r="Y41" s="49"/>
      <c r="Z41" s="267"/>
      <c r="AA41" s="36"/>
      <c r="AB41" s="36"/>
      <c r="AC41" s="35"/>
      <c r="AD41" s="37"/>
      <c r="AE41" s="506"/>
      <c r="AF41" s="507"/>
      <c r="AG41" s="456"/>
      <c r="AH41" s="486"/>
      <c r="AI41" s="441">
        <f>IF(AI38=0,0,ROUNDDOWN(VLOOKUP(AI38,'SUM OF REMAIN BAR'!$D$11:$F$48,2,FALSE)/AE38,0)*VLOOKUP(AI38,'SUM OF REMAIN BAR'!$D$11:$F$48,3,FALSE))</f>
        <v>0</v>
      </c>
      <c r="AJ41" s="361"/>
      <c r="AK41" s="406"/>
      <c r="AL41" s="84"/>
      <c r="AM41" s="203"/>
      <c r="AN41" s="69"/>
      <c r="AO41" s="416"/>
      <c r="AP41" s="391"/>
      <c r="AR41" s="29"/>
      <c r="AS41" s="29"/>
      <c r="AT41" s="29"/>
    </row>
    <row r="42" spans="1:46" s="43" customFormat="1" ht="12" customHeight="1">
      <c r="A42" s="392"/>
      <c r="B42" s="402"/>
      <c r="C42" s="421"/>
      <c r="D42" s="421"/>
      <c r="E42" s="462"/>
      <c r="F42" s="395"/>
      <c r="G42" s="438"/>
      <c r="H42" s="439"/>
      <c r="I42" s="402"/>
      <c r="J42" s="421"/>
      <c r="K42" s="424"/>
      <c r="L42" s="40"/>
      <c r="M42" s="41"/>
      <c r="N42" s="41"/>
      <c r="O42" s="290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290"/>
      <c r="AA42" s="41"/>
      <c r="AB42" s="41"/>
      <c r="AC42" s="41"/>
      <c r="AD42" s="42"/>
      <c r="AE42" s="508"/>
      <c r="AF42" s="509"/>
      <c r="AG42" s="457"/>
      <c r="AH42" s="511"/>
      <c r="AI42" s="442"/>
      <c r="AJ42" s="362"/>
      <c r="AK42" s="406"/>
      <c r="AL42" s="85"/>
      <c r="AM42" s="204"/>
      <c r="AN42" s="72"/>
      <c r="AO42" s="417"/>
      <c r="AP42" s="392"/>
      <c r="AR42" s="29"/>
      <c r="AS42" s="29"/>
      <c r="AT42" s="29"/>
    </row>
    <row r="43" spans="1:46" s="30" customFormat="1" ht="12" customHeight="1">
      <c r="A43" s="391">
        <v>7</v>
      </c>
      <c r="B43" s="401"/>
      <c r="C43" s="420"/>
      <c r="D43" s="420"/>
      <c r="E43" s="454"/>
      <c r="F43" s="394">
        <v>1</v>
      </c>
      <c r="G43" s="452" t="str">
        <f>$B$13</f>
        <v>MF1</v>
      </c>
      <c r="H43" s="453"/>
      <c r="I43" s="401" t="s">
        <v>10</v>
      </c>
      <c r="J43" s="420" t="s">
        <v>47</v>
      </c>
      <c r="K43" s="423">
        <v>12</v>
      </c>
      <c r="L43" s="34"/>
      <c r="M43" s="35"/>
      <c r="N43" s="35"/>
      <c r="O43" s="35"/>
      <c r="P43" s="35"/>
      <c r="Q43" s="35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5"/>
      <c r="AD43" s="37"/>
      <c r="AE43" s="506">
        <f>SUM(L43:AD47)</f>
        <v>12</v>
      </c>
      <c r="AF43" s="507"/>
      <c r="AG43" s="456">
        <v>128</v>
      </c>
      <c r="AH43" s="486">
        <f>AG43*F43</f>
        <v>128</v>
      </c>
      <c r="AI43" s="440"/>
      <c r="AJ43" s="360">
        <f>IF(AE43=0,0,ROUNDDOWN(K43/AE43,0))</f>
        <v>1</v>
      </c>
      <c r="AK43" s="406">
        <f>IF(AJ43=0,0,ROUNDUP((AH43-AI46)/AJ43,0))</f>
        <v>128</v>
      </c>
      <c r="AL43" s="82"/>
      <c r="AM43" s="202"/>
      <c r="AN43" s="71"/>
      <c r="AO43" s="416">
        <f>AE43*AH43</f>
        <v>1536</v>
      </c>
      <c r="AP43" s="418">
        <f>IF(AO43=0,0,AO43*HLOOKUP(I43,$AR$1:$BG$3,3))</f>
        <v>3793.92</v>
      </c>
      <c r="AR43" s="29"/>
      <c r="AS43" s="29"/>
      <c r="AT43" s="29"/>
    </row>
    <row r="44" spans="1:46" s="30" customFormat="1" ht="12" customHeight="1">
      <c r="A44" s="391"/>
      <c r="B44" s="401"/>
      <c r="C44" s="420"/>
      <c r="D44" s="420"/>
      <c r="E44" s="454"/>
      <c r="F44" s="394"/>
      <c r="G44" s="398"/>
      <c r="H44" s="399"/>
      <c r="I44" s="401"/>
      <c r="J44" s="420"/>
      <c r="K44" s="423"/>
      <c r="L44" s="34"/>
      <c r="M44" s="35"/>
      <c r="N44" s="35"/>
      <c r="O44" s="35"/>
      <c r="P44" s="253"/>
      <c r="Q44" s="253"/>
      <c r="R44" s="253"/>
      <c r="S44" s="522">
        <v>10.485</v>
      </c>
      <c r="T44" s="522"/>
      <c r="U44" s="522"/>
      <c r="V44" s="522"/>
      <c r="W44" s="522"/>
      <c r="X44" s="522"/>
      <c r="Y44" s="253"/>
      <c r="Z44" s="36"/>
      <c r="AA44" s="36"/>
      <c r="AB44" s="36"/>
      <c r="AC44" s="35"/>
      <c r="AD44" s="37"/>
      <c r="AE44" s="506"/>
      <c r="AF44" s="507"/>
      <c r="AG44" s="456"/>
      <c r="AH44" s="486"/>
      <c r="AI44" s="433"/>
      <c r="AJ44" s="361"/>
      <c r="AK44" s="406"/>
      <c r="AL44" s="84"/>
      <c r="AM44" s="203"/>
      <c r="AN44" s="69"/>
      <c r="AO44" s="416"/>
      <c r="AP44" s="391"/>
      <c r="AR44" s="29"/>
      <c r="AS44" s="29"/>
      <c r="AT44" s="29"/>
    </row>
    <row r="45" spans="1:46" s="30" customFormat="1" ht="12" customHeight="1">
      <c r="A45" s="391"/>
      <c r="B45" s="401"/>
      <c r="C45" s="420"/>
      <c r="D45" s="420"/>
      <c r="E45" s="454"/>
      <c r="F45" s="394"/>
      <c r="G45" s="398" t="s">
        <v>191</v>
      </c>
      <c r="H45" s="399"/>
      <c r="I45" s="401"/>
      <c r="J45" s="420"/>
      <c r="K45" s="423"/>
      <c r="L45" s="34"/>
      <c r="M45" s="35"/>
      <c r="N45" s="35"/>
      <c r="O45" s="267"/>
      <c r="P45" s="455">
        <v>1.515</v>
      </c>
      <c r="Q45" s="455"/>
      <c r="R45" s="256"/>
      <c r="S45" s="47"/>
      <c r="T45" s="47"/>
      <c r="U45" s="47"/>
      <c r="V45" s="47"/>
      <c r="W45" s="47"/>
      <c r="X45" s="250"/>
      <c r="Y45" s="36"/>
      <c r="Z45" s="267"/>
      <c r="AA45" s="36"/>
      <c r="AB45" s="36"/>
      <c r="AC45" s="35"/>
      <c r="AD45" s="37"/>
      <c r="AE45" s="506"/>
      <c r="AF45" s="507"/>
      <c r="AG45" s="456"/>
      <c r="AH45" s="486"/>
      <c r="AI45" s="433"/>
      <c r="AJ45" s="361"/>
      <c r="AK45" s="406"/>
      <c r="AL45" s="84"/>
      <c r="AM45" s="203"/>
      <c r="AN45" s="69"/>
      <c r="AO45" s="416"/>
      <c r="AP45" s="391"/>
      <c r="AR45" s="29"/>
      <c r="AS45" s="29"/>
      <c r="AT45" s="29"/>
    </row>
    <row r="46" spans="1:46" s="30" customFormat="1" ht="12" customHeight="1">
      <c r="A46" s="391"/>
      <c r="B46" s="401"/>
      <c r="C46" s="420"/>
      <c r="D46" s="420"/>
      <c r="E46" s="454"/>
      <c r="F46" s="394"/>
      <c r="G46" s="398"/>
      <c r="H46" s="399"/>
      <c r="I46" s="401"/>
      <c r="J46" s="420"/>
      <c r="K46" s="423"/>
      <c r="L46" s="34"/>
      <c r="M46" s="35"/>
      <c r="N46" s="35"/>
      <c r="O46" s="267"/>
      <c r="P46" s="49"/>
      <c r="Q46" s="35"/>
      <c r="R46" s="36"/>
      <c r="S46" s="299"/>
      <c r="T46" s="299"/>
      <c r="U46" s="299"/>
      <c r="V46" s="299"/>
      <c r="W46" s="299"/>
      <c r="X46" s="250"/>
      <c r="Y46" s="49"/>
      <c r="Z46" s="267"/>
      <c r="AA46" s="36"/>
      <c r="AB46" s="36"/>
      <c r="AC46" s="35"/>
      <c r="AD46" s="37"/>
      <c r="AE46" s="506"/>
      <c r="AF46" s="507"/>
      <c r="AG46" s="456"/>
      <c r="AH46" s="486"/>
      <c r="AI46" s="441">
        <f>IF(AI43=0,0,ROUNDDOWN(VLOOKUP(AI43,'SUM OF REMAIN BAR'!$D$11:$F$48,2,FALSE)/AE43,0)*VLOOKUP(AI43,'SUM OF REMAIN BAR'!$D$11:$F$48,3,FALSE))</f>
        <v>0</v>
      </c>
      <c r="AJ46" s="361"/>
      <c r="AK46" s="406"/>
      <c r="AL46" s="84"/>
      <c r="AM46" s="203"/>
      <c r="AN46" s="69"/>
      <c r="AO46" s="416"/>
      <c r="AP46" s="391"/>
      <c r="AR46" s="29"/>
      <c r="AS46" s="29"/>
      <c r="AT46" s="29"/>
    </row>
    <row r="47" spans="1:46" s="43" customFormat="1" ht="12" customHeight="1">
      <c r="A47" s="392"/>
      <c r="B47" s="402"/>
      <c r="C47" s="421"/>
      <c r="D47" s="421"/>
      <c r="E47" s="462"/>
      <c r="F47" s="395"/>
      <c r="G47" s="438"/>
      <c r="H47" s="439"/>
      <c r="I47" s="402"/>
      <c r="J47" s="421"/>
      <c r="K47" s="424"/>
      <c r="L47" s="40"/>
      <c r="M47" s="41"/>
      <c r="N47" s="41"/>
      <c r="O47" s="290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290"/>
      <c r="AA47" s="41"/>
      <c r="AB47" s="41"/>
      <c r="AC47" s="41"/>
      <c r="AD47" s="42"/>
      <c r="AE47" s="508"/>
      <c r="AF47" s="509"/>
      <c r="AG47" s="457"/>
      <c r="AH47" s="511"/>
      <c r="AI47" s="442"/>
      <c r="AJ47" s="362"/>
      <c r="AK47" s="406"/>
      <c r="AL47" s="85"/>
      <c r="AM47" s="204"/>
      <c r="AN47" s="72"/>
      <c r="AO47" s="417"/>
      <c r="AP47" s="392"/>
      <c r="AR47" s="29"/>
      <c r="AS47" s="29"/>
      <c r="AT47" s="29"/>
    </row>
    <row r="48" spans="1:46" s="30" customFormat="1" ht="12" customHeight="1">
      <c r="A48" s="464">
        <v>8</v>
      </c>
      <c r="B48" s="466"/>
      <c r="C48" s="467"/>
      <c r="D48" s="467"/>
      <c r="E48" s="468"/>
      <c r="F48" s="469">
        <v>1</v>
      </c>
      <c r="G48" s="452" t="str">
        <f>$B$13</f>
        <v>MF1</v>
      </c>
      <c r="H48" s="453"/>
      <c r="I48" s="466" t="s">
        <v>10</v>
      </c>
      <c r="J48" s="467" t="s">
        <v>47</v>
      </c>
      <c r="K48" s="476">
        <v>12</v>
      </c>
      <c r="L48" s="44"/>
      <c r="M48" s="45"/>
      <c r="N48" s="45"/>
      <c r="O48" s="45"/>
      <c r="P48" s="45"/>
      <c r="Q48" s="45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45"/>
      <c r="AD48" s="46"/>
      <c r="AE48" s="506">
        <f>SUM(L48:AD52)</f>
        <v>5.225</v>
      </c>
      <c r="AF48" s="507"/>
      <c r="AG48" s="519">
        <v>128</v>
      </c>
      <c r="AH48" s="485">
        <f>AG48*F48</f>
        <v>128</v>
      </c>
      <c r="AI48" s="440"/>
      <c r="AJ48" s="360">
        <f>IF(AE48=0,0,ROUNDDOWN(K48/AE48,0))</f>
        <v>2</v>
      </c>
      <c r="AK48" s="406">
        <f>IF(AJ48=0,0,ROUNDUP((AH48-AI51)/AJ48,0))</f>
        <v>64</v>
      </c>
      <c r="AL48" s="82" t="s">
        <v>194</v>
      </c>
      <c r="AM48" s="202">
        <f>IF(ISERR(K48-(AJ48*AE48)),0,(K48-(AJ48*AE48)))</f>
        <v>1.5500000000000007</v>
      </c>
      <c r="AN48" s="71">
        <f>AK48</f>
        <v>64</v>
      </c>
      <c r="AO48" s="493">
        <f>AE48*AH48</f>
        <v>668.8</v>
      </c>
      <c r="AP48" s="501">
        <f>IF(AO48=0,0,AO48*HLOOKUP(I48,$AR$1:$BG$3,3))</f>
        <v>1651.936</v>
      </c>
      <c r="AR48" s="29"/>
      <c r="AS48" s="29"/>
      <c r="AT48" s="29"/>
    </row>
    <row r="49" spans="1:46" s="30" customFormat="1" ht="12" customHeight="1">
      <c r="A49" s="391"/>
      <c r="B49" s="401"/>
      <c r="C49" s="420"/>
      <c r="D49" s="420"/>
      <c r="E49" s="454"/>
      <c r="F49" s="394"/>
      <c r="G49" s="398"/>
      <c r="H49" s="399"/>
      <c r="I49" s="401"/>
      <c r="J49" s="420"/>
      <c r="K49" s="423"/>
      <c r="L49" s="34"/>
      <c r="M49" s="35"/>
      <c r="N49" s="35"/>
      <c r="O49" s="35"/>
      <c r="P49" s="253"/>
      <c r="Q49" s="253"/>
      <c r="R49" s="253"/>
      <c r="S49" s="522">
        <v>3.11</v>
      </c>
      <c r="T49" s="522"/>
      <c r="U49" s="522"/>
      <c r="V49" s="522"/>
      <c r="W49" s="522"/>
      <c r="X49" s="522"/>
      <c r="Y49" s="451">
        <v>0.6</v>
      </c>
      <c r="Z49" s="36"/>
      <c r="AA49" s="36"/>
      <c r="AB49" s="36"/>
      <c r="AC49" s="35"/>
      <c r="AD49" s="37"/>
      <c r="AE49" s="506"/>
      <c r="AF49" s="507"/>
      <c r="AG49" s="430"/>
      <c r="AH49" s="486"/>
      <c r="AI49" s="433"/>
      <c r="AJ49" s="361"/>
      <c r="AK49" s="406"/>
      <c r="AL49" s="84"/>
      <c r="AM49" s="103"/>
      <c r="AN49" s="190"/>
      <c r="AO49" s="416"/>
      <c r="AP49" s="391"/>
      <c r="AR49" s="29"/>
      <c r="AS49" s="29"/>
      <c r="AT49" s="29"/>
    </row>
    <row r="50" spans="1:46" s="30" customFormat="1" ht="12" customHeight="1">
      <c r="A50" s="391"/>
      <c r="B50" s="401"/>
      <c r="C50" s="420"/>
      <c r="D50" s="420"/>
      <c r="E50" s="454"/>
      <c r="F50" s="394"/>
      <c r="G50" s="398" t="s">
        <v>192</v>
      </c>
      <c r="H50" s="399"/>
      <c r="I50" s="401"/>
      <c r="J50" s="420"/>
      <c r="K50" s="423"/>
      <c r="L50" s="34"/>
      <c r="M50" s="35"/>
      <c r="N50" s="35"/>
      <c r="O50" s="267"/>
      <c r="P50" s="455">
        <v>1.515</v>
      </c>
      <c r="Q50" s="455"/>
      <c r="R50" s="256"/>
      <c r="S50" s="47"/>
      <c r="T50" s="47"/>
      <c r="U50" s="47"/>
      <c r="V50" s="47"/>
      <c r="W50" s="47"/>
      <c r="X50" s="265"/>
      <c r="Y50" s="451"/>
      <c r="Z50" s="267"/>
      <c r="AA50" s="36"/>
      <c r="AB50" s="36"/>
      <c r="AC50" s="35"/>
      <c r="AD50" s="37"/>
      <c r="AE50" s="506"/>
      <c r="AF50" s="507"/>
      <c r="AG50" s="430"/>
      <c r="AH50" s="486"/>
      <c r="AI50" s="433"/>
      <c r="AJ50" s="361"/>
      <c r="AK50" s="406"/>
      <c r="AL50" s="84"/>
      <c r="AM50" s="203"/>
      <c r="AN50" s="69"/>
      <c r="AO50" s="416"/>
      <c r="AP50" s="391"/>
      <c r="AR50" s="29"/>
      <c r="AS50" s="29"/>
      <c r="AT50" s="29"/>
    </row>
    <row r="51" spans="1:46" s="30" customFormat="1" ht="12" customHeight="1">
      <c r="A51" s="391"/>
      <c r="B51" s="401"/>
      <c r="C51" s="420"/>
      <c r="D51" s="420"/>
      <c r="E51" s="454"/>
      <c r="F51" s="394"/>
      <c r="G51" s="398"/>
      <c r="H51" s="399"/>
      <c r="I51" s="401"/>
      <c r="J51" s="420"/>
      <c r="K51" s="423"/>
      <c r="L51" s="34"/>
      <c r="M51" s="35"/>
      <c r="N51" s="35"/>
      <c r="O51" s="267"/>
      <c r="P51" s="49"/>
      <c r="Q51" s="35"/>
      <c r="R51" s="36"/>
      <c r="S51" s="36"/>
      <c r="T51" s="36"/>
      <c r="U51" s="36"/>
      <c r="V51" s="36"/>
      <c r="W51" s="36"/>
      <c r="X51" s="48"/>
      <c r="Y51" s="451"/>
      <c r="Z51" s="267"/>
      <c r="AA51" s="36"/>
      <c r="AB51" s="36"/>
      <c r="AC51" s="35"/>
      <c r="AD51" s="37"/>
      <c r="AE51" s="506"/>
      <c r="AF51" s="507"/>
      <c r="AG51" s="430"/>
      <c r="AH51" s="486"/>
      <c r="AI51" s="441"/>
      <c r="AJ51" s="361"/>
      <c r="AK51" s="406"/>
      <c r="AL51" s="84"/>
      <c r="AM51" s="203"/>
      <c r="AN51" s="69"/>
      <c r="AO51" s="416"/>
      <c r="AP51" s="391"/>
      <c r="AR51" s="29"/>
      <c r="AS51" s="29"/>
      <c r="AT51" s="29"/>
    </row>
    <row r="52" spans="1:46" s="43" customFormat="1" ht="12" customHeight="1">
      <c r="A52" s="465"/>
      <c r="B52" s="471"/>
      <c r="C52" s="472"/>
      <c r="D52" s="472"/>
      <c r="E52" s="473"/>
      <c r="F52" s="470"/>
      <c r="G52" s="474"/>
      <c r="H52" s="475"/>
      <c r="I52" s="471"/>
      <c r="J52" s="472"/>
      <c r="K52" s="477"/>
      <c r="L52" s="51"/>
      <c r="M52" s="52"/>
      <c r="N52" s="52"/>
      <c r="O52" s="308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308"/>
      <c r="AA52" s="52"/>
      <c r="AB52" s="52"/>
      <c r="AC52" s="52"/>
      <c r="AD52" s="53"/>
      <c r="AE52" s="514"/>
      <c r="AF52" s="515"/>
      <c r="AG52" s="520"/>
      <c r="AH52" s="487"/>
      <c r="AI52" s="532"/>
      <c r="AJ52" s="529"/>
      <c r="AK52" s="518"/>
      <c r="AL52" s="86"/>
      <c r="AM52" s="205"/>
      <c r="AN52" s="70"/>
      <c r="AO52" s="494"/>
      <c r="AP52" s="465"/>
      <c r="AR52" s="29"/>
      <c r="AS52" s="29"/>
      <c r="AT52" s="29"/>
    </row>
    <row r="53" spans="1:42" s="43" customFormat="1" ht="15.75" customHeight="1">
      <c r="A53" s="54"/>
      <c r="B53" s="55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E53" s="56"/>
      <c r="AF53" s="56"/>
      <c r="AG53" s="25"/>
      <c r="AH53" s="25"/>
      <c r="AI53" s="25"/>
      <c r="AJ53" s="25"/>
      <c r="AK53" s="57"/>
      <c r="AL53" s="57"/>
      <c r="AM53" s="206"/>
      <c r="AN53" s="25"/>
      <c r="AO53" s="27" t="s">
        <v>48</v>
      </c>
      <c r="AP53" s="58">
        <f>SUM(AP13:AP52)</f>
        <v>23066.156750000002</v>
      </c>
    </row>
    <row r="54" spans="1:51" s="43" customFormat="1" ht="15.75" customHeight="1">
      <c r="A54" s="54"/>
      <c r="B54" s="55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E54" s="56"/>
      <c r="AF54" s="56"/>
      <c r="AG54" s="25"/>
      <c r="AH54" s="25"/>
      <c r="AI54" s="25"/>
      <c r="AJ54" s="25"/>
      <c r="AK54" s="57"/>
      <c r="AL54" s="57"/>
      <c r="AM54" s="206"/>
      <c r="AN54" s="25"/>
      <c r="AO54" s="25"/>
      <c r="AP54" s="25"/>
      <c r="AR54" s="43" t="s">
        <v>45</v>
      </c>
      <c r="AS54" s="43" t="s">
        <v>23</v>
      </c>
      <c r="AU54" s="43" t="s">
        <v>45</v>
      </c>
      <c r="AV54" s="43" t="s">
        <v>23</v>
      </c>
      <c r="AX54" s="43" t="s">
        <v>45</v>
      </c>
      <c r="AY54" s="43" t="s">
        <v>23</v>
      </c>
    </row>
    <row r="55" spans="2:51" ht="16.5" customHeight="1">
      <c r="B55" s="59" t="s">
        <v>49</v>
      </c>
      <c r="C55" s="4" t="s">
        <v>50</v>
      </c>
      <c r="D55" s="60">
        <f>DSUM($AR$12:$AT$20,$AT$12,AR54:AS55)</f>
        <v>0</v>
      </c>
      <c r="E55" s="61" t="s">
        <v>51</v>
      </c>
      <c r="F55" s="59" t="s">
        <v>52</v>
      </c>
      <c r="G55" s="62" t="s">
        <v>50</v>
      </c>
      <c r="H55" s="63">
        <f>DSUM($AR$12:$AT$20,$AT$12,AR56:AS57)</f>
        <v>0</v>
      </c>
      <c r="I55" s="61" t="s">
        <v>51</v>
      </c>
      <c r="J55" s="17"/>
      <c r="K55" s="350" t="s">
        <v>268</v>
      </c>
      <c r="L55" s="350"/>
      <c r="M55" s="350" t="s">
        <v>269</v>
      </c>
      <c r="N55" s="350"/>
      <c r="O55" s="350"/>
      <c r="P55" s="350"/>
      <c r="Q55" s="350"/>
      <c r="R55" s="350"/>
      <c r="S55" s="350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  <c r="AG55" s="350"/>
      <c r="AH55" s="350"/>
      <c r="AI55" s="350" t="s">
        <v>270</v>
      </c>
      <c r="AJ55" s="350"/>
      <c r="AK55" s="350"/>
      <c r="AL55" s="350" t="s">
        <v>121</v>
      </c>
      <c r="AM55" s="350"/>
      <c r="AN55" s="59" t="s">
        <v>53</v>
      </c>
      <c r="AO55" s="88">
        <f>(D55*10)*BF3</f>
        <v>0</v>
      </c>
      <c r="AP55" s="4" t="s">
        <v>54</v>
      </c>
      <c r="AR55" s="4" t="str">
        <f>"=RB 6"</f>
        <v>=RB 6</v>
      </c>
      <c r="AS55" s="4" t="str">
        <f>"=10"</f>
        <v>=10</v>
      </c>
      <c r="AU55" s="4" t="str">
        <f>"=DB 10"</f>
        <v>=DB 10</v>
      </c>
      <c r="AV55" s="4" t="str">
        <f aca="true" t="shared" si="0" ref="AV55:AV67">"=10"</f>
        <v>=10</v>
      </c>
      <c r="AX55" s="4" t="str">
        <f>"=DB 10"</f>
        <v>=DB 10</v>
      </c>
      <c r="AY55" s="4" t="str">
        <f>"=12"</f>
        <v>=12</v>
      </c>
    </row>
    <row r="56" spans="2:51" ht="16.5" customHeight="1">
      <c r="B56" s="59" t="s">
        <v>55</v>
      </c>
      <c r="C56" s="4" t="s">
        <v>50</v>
      </c>
      <c r="D56" s="60">
        <f>DSUM($AR$12:$AT$20,$AT$12,AR58:AS59)</f>
        <v>0</v>
      </c>
      <c r="E56" s="61" t="s">
        <v>51</v>
      </c>
      <c r="F56" s="59" t="s">
        <v>56</v>
      </c>
      <c r="G56" s="62" t="s">
        <v>50</v>
      </c>
      <c r="H56" s="63">
        <f>DSUM($AR$12:$AT$20,$AT$12,AR60:AS61)</f>
        <v>0</v>
      </c>
      <c r="I56" s="61" t="s">
        <v>51</v>
      </c>
      <c r="J56" s="17"/>
      <c r="K56" s="350"/>
      <c r="L56" s="350"/>
      <c r="M56" s="350"/>
      <c r="N56" s="350"/>
      <c r="O56" s="350"/>
      <c r="P56" s="350"/>
      <c r="Q56" s="350"/>
      <c r="R56" s="350"/>
      <c r="S56" s="350"/>
      <c r="T56" s="350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G56" s="350"/>
      <c r="AH56" s="350"/>
      <c r="AI56" s="350"/>
      <c r="AJ56" s="350"/>
      <c r="AK56" s="350"/>
      <c r="AL56" s="350"/>
      <c r="AM56" s="350"/>
      <c r="AN56" s="59" t="s">
        <v>57</v>
      </c>
      <c r="AO56" s="87">
        <f>(H55*10)*BE3</f>
        <v>0</v>
      </c>
      <c r="AP56" s="4" t="s">
        <v>54</v>
      </c>
      <c r="AR56" s="43" t="s">
        <v>45</v>
      </c>
      <c r="AS56" s="43" t="s">
        <v>23</v>
      </c>
      <c r="AU56" s="43" t="s">
        <v>45</v>
      </c>
      <c r="AV56" s="43" t="s">
        <v>23</v>
      </c>
      <c r="AX56" s="43" t="s">
        <v>45</v>
      </c>
      <c r="AY56" s="43" t="s">
        <v>23</v>
      </c>
    </row>
    <row r="57" spans="2:51" ht="16.5" customHeight="1">
      <c r="B57" s="59" t="s">
        <v>58</v>
      </c>
      <c r="C57" s="4" t="s">
        <v>50</v>
      </c>
      <c r="D57" s="60">
        <f>DSUM($AR$12:$AT$20,$AT$12,AR62:AS63)</f>
        <v>0</v>
      </c>
      <c r="E57" s="61" t="s">
        <v>51</v>
      </c>
      <c r="F57" s="59" t="s">
        <v>59</v>
      </c>
      <c r="G57" s="62" t="s">
        <v>50</v>
      </c>
      <c r="H57" s="63">
        <f>DSUM($AR$12:$AT$20,$AT$12,AR64:AS65)</f>
        <v>0</v>
      </c>
      <c r="I57" s="61" t="s">
        <v>51</v>
      </c>
      <c r="J57" s="17"/>
      <c r="K57" s="351"/>
      <c r="L57" s="351"/>
      <c r="M57" s="351"/>
      <c r="N57" s="351"/>
      <c r="O57" s="351"/>
      <c r="P57" s="351"/>
      <c r="Q57" s="351"/>
      <c r="R57" s="351"/>
      <c r="S57" s="351"/>
      <c r="T57" s="351"/>
      <c r="U57" s="351"/>
      <c r="V57" s="351"/>
      <c r="W57" s="351"/>
      <c r="X57" s="351"/>
      <c r="Y57" s="351"/>
      <c r="Z57" s="351"/>
      <c r="AA57" s="351"/>
      <c r="AB57" s="351"/>
      <c r="AC57" s="351"/>
      <c r="AD57" s="351"/>
      <c r="AE57" s="351"/>
      <c r="AF57" s="351"/>
      <c r="AG57" s="351"/>
      <c r="AH57" s="351"/>
      <c r="AI57" s="351"/>
      <c r="AJ57" s="351"/>
      <c r="AK57" s="351"/>
      <c r="AL57" s="351"/>
      <c r="AM57" s="351"/>
      <c r="AN57" s="59" t="s">
        <v>60</v>
      </c>
      <c r="AO57" s="89">
        <f>(D56*10)*BD3</f>
        <v>0</v>
      </c>
      <c r="AP57" s="4" t="s">
        <v>54</v>
      </c>
      <c r="AR57" s="4" t="str">
        <f>"=RB 9"</f>
        <v>=RB 9</v>
      </c>
      <c r="AS57" s="4" t="str">
        <f aca="true" t="shared" si="1" ref="AS57:AS69">"=10"</f>
        <v>=10</v>
      </c>
      <c r="AU57" s="4" t="str">
        <f>"=DB 12"</f>
        <v>=DB 12</v>
      </c>
      <c r="AV57" s="4" t="str">
        <f t="shared" si="0"/>
        <v>=10</v>
      </c>
      <c r="AX57" s="4" t="str">
        <f>"=DB 12"</f>
        <v>=DB 12</v>
      </c>
      <c r="AY57" s="4" t="str">
        <f>"=12"</f>
        <v>=12</v>
      </c>
    </row>
    <row r="58" spans="2:51" ht="16.5" customHeight="1">
      <c r="B58" s="59" t="s">
        <v>61</v>
      </c>
      <c r="C58" s="4" t="s">
        <v>50</v>
      </c>
      <c r="D58" s="60">
        <f>DSUM($AR$12:$AT$20,$AT$12,AR66:AS67)</f>
        <v>0</v>
      </c>
      <c r="E58" s="61" t="s">
        <v>51</v>
      </c>
      <c r="F58" s="59" t="s">
        <v>62</v>
      </c>
      <c r="G58" s="62" t="s">
        <v>50</v>
      </c>
      <c r="H58" s="63">
        <f>DSUM($AR$12:$AT$20,$AT$12,AR68:AS69)</f>
        <v>0</v>
      </c>
      <c r="I58" s="61" t="s">
        <v>51</v>
      </c>
      <c r="J58" s="17"/>
      <c r="K58" s="345"/>
      <c r="L58" s="345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9"/>
      <c r="Z58" s="349"/>
      <c r="AA58" s="349"/>
      <c r="AB58" s="349"/>
      <c r="AC58" s="349"/>
      <c r="AD58" s="349"/>
      <c r="AE58" s="349"/>
      <c r="AF58" s="349"/>
      <c r="AG58" s="349"/>
      <c r="AH58" s="349"/>
      <c r="AI58" s="345"/>
      <c r="AJ58" s="345"/>
      <c r="AK58" s="345"/>
      <c r="AL58" s="345"/>
      <c r="AM58" s="345"/>
      <c r="AN58" s="59" t="s">
        <v>63</v>
      </c>
      <c r="AO58" s="89">
        <f>(H56*10)*BC3</f>
        <v>0</v>
      </c>
      <c r="AP58" s="4" t="s">
        <v>54</v>
      </c>
      <c r="AR58" s="43" t="s">
        <v>45</v>
      </c>
      <c r="AS58" s="43" t="s">
        <v>23</v>
      </c>
      <c r="AU58" s="43" t="s">
        <v>45</v>
      </c>
      <c r="AV58" s="43" t="s">
        <v>23</v>
      </c>
      <c r="AX58" s="43" t="s">
        <v>45</v>
      </c>
      <c r="AY58" s="43" t="s">
        <v>23</v>
      </c>
    </row>
    <row r="59" spans="2:51" ht="16.5" customHeight="1">
      <c r="B59" s="59" t="s">
        <v>64</v>
      </c>
      <c r="C59" s="4" t="s">
        <v>50</v>
      </c>
      <c r="D59" s="60">
        <f>DSUM($AR$12:$AT$20,$AT$12,AU54:AV55)</f>
        <v>0</v>
      </c>
      <c r="E59" s="61" t="s">
        <v>51</v>
      </c>
      <c r="F59" s="59" t="s">
        <v>65</v>
      </c>
      <c r="G59" s="62" t="s">
        <v>50</v>
      </c>
      <c r="H59" s="63">
        <f>DSUM($AR$12:$AT$20,$AT$12,AX54:AY55)</f>
        <v>0</v>
      </c>
      <c r="I59" s="61" t="s">
        <v>51</v>
      </c>
      <c r="J59" s="17"/>
      <c r="K59" s="345"/>
      <c r="L59" s="345"/>
      <c r="M59" s="345"/>
      <c r="N59" s="345"/>
      <c r="O59" s="345"/>
      <c r="P59" s="345"/>
      <c r="Q59" s="345"/>
      <c r="R59" s="345"/>
      <c r="S59" s="345"/>
      <c r="T59" s="345"/>
      <c r="U59" s="345"/>
      <c r="V59" s="345"/>
      <c r="W59" s="345"/>
      <c r="X59" s="345"/>
      <c r="Y59" s="345"/>
      <c r="Z59" s="345"/>
      <c r="AA59" s="345"/>
      <c r="AB59" s="345"/>
      <c r="AC59" s="345"/>
      <c r="AD59" s="345"/>
      <c r="AE59" s="345"/>
      <c r="AF59" s="345"/>
      <c r="AG59" s="345"/>
      <c r="AH59" s="345"/>
      <c r="AI59" s="345"/>
      <c r="AJ59" s="345"/>
      <c r="AK59" s="345"/>
      <c r="AL59" s="345"/>
      <c r="AM59" s="345"/>
      <c r="AN59" s="59" t="s">
        <v>66</v>
      </c>
      <c r="AO59" s="89">
        <f>(D57*10)*BB3</f>
        <v>0</v>
      </c>
      <c r="AP59" s="4" t="s">
        <v>54</v>
      </c>
      <c r="AR59" s="4" t="str">
        <f>"=RB 10"</f>
        <v>=RB 10</v>
      </c>
      <c r="AS59" s="4" t="str">
        <f t="shared" si="1"/>
        <v>=10</v>
      </c>
      <c r="AU59" s="4" t="str">
        <f>"=DB 16"</f>
        <v>=DB 16</v>
      </c>
      <c r="AV59" s="4" t="str">
        <f t="shared" si="0"/>
        <v>=10</v>
      </c>
      <c r="AX59" s="4" t="str">
        <f>"=DB 16"</f>
        <v>=DB 16</v>
      </c>
      <c r="AY59" s="4" t="str">
        <f>"=12"</f>
        <v>=12</v>
      </c>
    </row>
    <row r="60" spans="2:51" ht="16.5" customHeight="1">
      <c r="B60" s="59" t="s">
        <v>67</v>
      </c>
      <c r="C60" s="4" t="s">
        <v>50</v>
      </c>
      <c r="D60" s="60">
        <f>DSUM($AR$12:$AT$20,$AT$12,AU56:AV57)</f>
        <v>0</v>
      </c>
      <c r="E60" s="61" t="s">
        <v>51</v>
      </c>
      <c r="F60" s="59" t="s">
        <v>68</v>
      </c>
      <c r="G60" s="62" t="s">
        <v>50</v>
      </c>
      <c r="H60" s="63">
        <f>DSUM($AR$12:$AT$20,$AT$12,AX56:AY57)</f>
        <v>0</v>
      </c>
      <c r="I60" s="61" t="s">
        <v>51</v>
      </c>
      <c r="J60" s="17"/>
      <c r="K60" s="345"/>
      <c r="L60" s="345"/>
      <c r="M60" s="345"/>
      <c r="N60" s="345"/>
      <c r="O60" s="345"/>
      <c r="P60" s="345"/>
      <c r="Q60" s="345"/>
      <c r="R60" s="345"/>
      <c r="S60" s="345"/>
      <c r="T60" s="345"/>
      <c r="U60" s="345"/>
      <c r="V60" s="345"/>
      <c r="W60" s="345"/>
      <c r="X60" s="345"/>
      <c r="Y60" s="345"/>
      <c r="Z60" s="345"/>
      <c r="AA60" s="345"/>
      <c r="AB60" s="345"/>
      <c r="AC60" s="345"/>
      <c r="AD60" s="345"/>
      <c r="AE60" s="345"/>
      <c r="AF60" s="345"/>
      <c r="AG60" s="345"/>
      <c r="AH60" s="345"/>
      <c r="AI60" s="345"/>
      <c r="AJ60" s="345"/>
      <c r="AK60" s="345"/>
      <c r="AL60" s="345"/>
      <c r="AM60" s="345"/>
      <c r="AN60" s="59" t="s">
        <v>69</v>
      </c>
      <c r="AO60" s="89">
        <f>(H57*10)*BA3</f>
        <v>0</v>
      </c>
      <c r="AP60" s="4" t="s">
        <v>54</v>
      </c>
      <c r="AR60" s="43" t="s">
        <v>45</v>
      </c>
      <c r="AS60" s="43" t="s">
        <v>23</v>
      </c>
      <c r="AU60" s="43" t="s">
        <v>45</v>
      </c>
      <c r="AV60" s="43" t="s">
        <v>23</v>
      </c>
      <c r="AX60" s="43" t="s">
        <v>45</v>
      </c>
      <c r="AY60" s="43" t="s">
        <v>23</v>
      </c>
    </row>
    <row r="61" spans="2:51" ht="16.5" customHeight="1">
      <c r="B61" s="59" t="s">
        <v>70</v>
      </c>
      <c r="C61" s="4" t="s">
        <v>50</v>
      </c>
      <c r="D61" s="60">
        <f>DSUM($AR$12:$AT$20,$AT$12,AU58:AV59)</f>
        <v>0</v>
      </c>
      <c r="E61" s="61" t="s">
        <v>51</v>
      </c>
      <c r="F61" s="59" t="s">
        <v>71</v>
      </c>
      <c r="G61" s="62" t="s">
        <v>50</v>
      </c>
      <c r="H61" s="63">
        <f>DSUM($AR$12:$AT$20,$AT$12,AX58:AY59)</f>
        <v>0</v>
      </c>
      <c r="I61" s="61" t="s">
        <v>51</v>
      </c>
      <c r="J61" s="17"/>
      <c r="K61" s="345"/>
      <c r="L61" s="345"/>
      <c r="M61" s="345"/>
      <c r="N61" s="345"/>
      <c r="O61" s="345"/>
      <c r="P61" s="345"/>
      <c r="Q61" s="345"/>
      <c r="R61" s="345"/>
      <c r="S61" s="345"/>
      <c r="T61" s="345"/>
      <c r="U61" s="345"/>
      <c r="V61" s="345"/>
      <c r="W61" s="345"/>
      <c r="X61" s="345"/>
      <c r="Y61" s="345"/>
      <c r="Z61" s="345"/>
      <c r="AA61" s="345"/>
      <c r="AB61" s="345"/>
      <c r="AC61" s="345"/>
      <c r="AD61" s="345"/>
      <c r="AE61" s="345"/>
      <c r="AF61" s="345"/>
      <c r="AG61" s="345"/>
      <c r="AH61" s="345"/>
      <c r="AI61" s="345"/>
      <c r="AJ61" s="345"/>
      <c r="AK61" s="345"/>
      <c r="AL61" s="345"/>
      <c r="AM61" s="345"/>
      <c r="AN61" s="59" t="s">
        <v>72</v>
      </c>
      <c r="AO61" s="89">
        <f>(D58*10)*AZ3</f>
        <v>0</v>
      </c>
      <c r="AP61" s="4" t="s">
        <v>54</v>
      </c>
      <c r="AR61" s="4" t="str">
        <f>"=RB 12"</f>
        <v>=RB 12</v>
      </c>
      <c r="AS61" s="4" t="str">
        <f t="shared" si="1"/>
        <v>=10</v>
      </c>
      <c r="AU61" s="4" t="str">
        <f>"=DB 20"</f>
        <v>=DB 20</v>
      </c>
      <c r="AV61" s="4" t="str">
        <f t="shared" si="0"/>
        <v>=10</v>
      </c>
      <c r="AX61" s="4" t="str">
        <f>"=DB 20"</f>
        <v>=DB 20</v>
      </c>
      <c r="AY61" s="4" t="str">
        <f>"=12"</f>
        <v>=12</v>
      </c>
    </row>
    <row r="62" spans="2:51" ht="16.5" customHeight="1">
      <c r="B62" s="59" t="s">
        <v>73</v>
      </c>
      <c r="C62" s="4" t="s">
        <v>50</v>
      </c>
      <c r="D62" s="60">
        <f>DSUM($AR$12:$AT$20,$AT$12,AU60:AV61)</f>
        <v>258</v>
      </c>
      <c r="E62" s="61" t="s">
        <v>51</v>
      </c>
      <c r="F62" s="59" t="s">
        <v>74</v>
      </c>
      <c r="G62" s="62" t="s">
        <v>50</v>
      </c>
      <c r="H62" s="63">
        <f>DSUM($AR$12:$AT$20,$AT$12,AX60:AY61)</f>
        <v>576</v>
      </c>
      <c r="I62" s="61" t="s">
        <v>51</v>
      </c>
      <c r="J62" s="17"/>
      <c r="K62" s="345"/>
      <c r="L62" s="345"/>
      <c r="M62" s="345"/>
      <c r="N62" s="345"/>
      <c r="O62" s="345"/>
      <c r="P62" s="345"/>
      <c r="Q62" s="345"/>
      <c r="R62" s="345"/>
      <c r="S62" s="345"/>
      <c r="T62" s="345"/>
      <c r="U62" s="345"/>
      <c r="V62" s="345"/>
      <c r="W62" s="345"/>
      <c r="X62" s="345"/>
      <c r="Y62" s="345"/>
      <c r="Z62" s="345"/>
      <c r="AA62" s="345"/>
      <c r="AB62" s="345"/>
      <c r="AC62" s="345"/>
      <c r="AD62" s="345"/>
      <c r="AE62" s="345"/>
      <c r="AF62" s="345"/>
      <c r="AG62" s="345"/>
      <c r="AH62" s="345"/>
      <c r="AI62" s="345"/>
      <c r="AJ62" s="345"/>
      <c r="AK62" s="345"/>
      <c r="AL62" s="345"/>
      <c r="AM62" s="345"/>
      <c r="AN62" s="59" t="s">
        <v>75</v>
      </c>
      <c r="AO62" s="89">
        <f>(H58*10)*AY3</f>
        <v>0</v>
      </c>
      <c r="AP62" s="4" t="s">
        <v>54</v>
      </c>
      <c r="AR62" s="43" t="s">
        <v>45</v>
      </c>
      <c r="AS62" s="43" t="s">
        <v>23</v>
      </c>
      <c r="AU62" s="43" t="s">
        <v>45</v>
      </c>
      <c r="AV62" s="43" t="s">
        <v>23</v>
      </c>
      <c r="AX62" s="43" t="s">
        <v>45</v>
      </c>
      <c r="AY62" s="43" t="s">
        <v>23</v>
      </c>
    </row>
    <row r="63" spans="2:51" ht="16.5" customHeight="1">
      <c r="B63" s="59" t="s">
        <v>76</v>
      </c>
      <c r="C63" s="4" t="s">
        <v>50</v>
      </c>
      <c r="D63" s="60">
        <f>DSUM($AR$12:$AT$20,$AT$12,AU62:AV63)</f>
        <v>0</v>
      </c>
      <c r="E63" s="61" t="s">
        <v>51</v>
      </c>
      <c r="F63" s="59" t="s">
        <v>77</v>
      </c>
      <c r="G63" s="62" t="s">
        <v>50</v>
      </c>
      <c r="H63" s="63">
        <f>DSUM($AR$12:$AT$20,$AT$12,AX62:AY63)</f>
        <v>0</v>
      </c>
      <c r="I63" s="61" t="s">
        <v>51</v>
      </c>
      <c r="J63" s="17"/>
      <c r="K63" s="345"/>
      <c r="L63" s="345"/>
      <c r="M63" s="345"/>
      <c r="N63" s="345"/>
      <c r="O63" s="345"/>
      <c r="P63" s="345"/>
      <c r="Q63" s="345"/>
      <c r="R63" s="345"/>
      <c r="S63" s="345"/>
      <c r="T63" s="345"/>
      <c r="U63" s="345"/>
      <c r="V63" s="345"/>
      <c r="W63" s="345"/>
      <c r="X63" s="345"/>
      <c r="Y63" s="345"/>
      <c r="Z63" s="345"/>
      <c r="AA63" s="345"/>
      <c r="AB63" s="345"/>
      <c r="AC63" s="345"/>
      <c r="AD63" s="345"/>
      <c r="AE63" s="345"/>
      <c r="AF63" s="345"/>
      <c r="AG63" s="345"/>
      <c r="AH63" s="345"/>
      <c r="AI63" s="345"/>
      <c r="AJ63" s="345"/>
      <c r="AK63" s="345"/>
      <c r="AL63" s="345"/>
      <c r="AM63" s="345"/>
      <c r="AN63" s="59" t="s">
        <v>78</v>
      </c>
      <c r="AO63" s="89">
        <f>((D59*10)+(H59*12))*AR3</f>
        <v>0</v>
      </c>
      <c r="AP63" s="4" t="s">
        <v>54</v>
      </c>
      <c r="AR63" s="4" t="str">
        <f>"=RB 15"</f>
        <v>=RB 15</v>
      </c>
      <c r="AS63" s="4" t="str">
        <f t="shared" si="1"/>
        <v>=10</v>
      </c>
      <c r="AU63" s="4" t="str">
        <f>"=DB 25"</f>
        <v>=DB 25</v>
      </c>
      <c r="AV63" s="4" t="str">
        <f t="shared" si="0"/>
        <v>=10</v>
      </c>
      <c r="AX63" s="4" t="str">
        <f>"=DB 25"</f>
        <v>=DB 25</v>
      </c>
      <c r="AY63" s="4" t="str">
        <f>"=12"</f>
        <v>=12</v>
      </c>
    </row>
    <row r="64" spans="2:51" ht="16.5" customHeight="1">
      <c r="B64" s="59" t="s">
        <v>79</v>
      </c>
      <c r="C64" s="4" t="s">
        <v>50</v>
      </c>
      <c r="D64" s="60">
        <f>DSUM($AR$12:$AT$20,$AT$12,AU64:AV65)</f>
        <v>0</v>
      </c>
      <c r="E64" s="61" t="s">
        <v>51</v>
      </c>
      <c r="F64" s="59" t="s">
        <v>80</v>
      </c>
      <c r="G64" s="62" t="s">
        <v>50</v>
      </c>
      <c r="H64" s="63">
        <f>DSUM($AR$12:$AT$20,$AT$12,AX64:AY65)</f>
        <v>0</v>
      </c>
      <c r="I64" s="61" t="s">
        <v>51</v>
      </c>
      <c r="J64" s="17"/>
      <c r="K64" s="345"/>
      <c r="L64" s="345"/>
      <c r="M64" s="345"/>
      <c r="N64" s="345"/>
      <c r="O64" s="345"/>
      <c r="P64" s="345"/>
      <c r="Q64" s="345"/>
      <c r="R64" s="345"/>
      <c r="S64" s="345"/>
      <c r="T64" s="345"/>
      <c r="U64" s="345"/>
      <c r="V64" s="345"/>
      <c r="W64" s="345"/>
      <c r="X64" s="345"/>
      <c r="Y64" s="345"/>
      <c r="Z64" s="345"/>
      <c r="AA64" s="345"/>
      <c r="AB64" s="345"/>
      <c r="AC64" s="345"/>
      <c r="AD64" s="345"/>
      <c r="AE64" s="345"/>
      <c r="AF64" s="345"/>
      <c r="AG64" s="345"/>
      <c r="AH64" s="345"/>
      <c r="AI64" s="345"/>
      <c r="AJ64" s="345"/>
      <c r="AK64" s="345"/>
      <c r="AL64" s="345"/>
      <c r="AM64" s="345"/>
      <c r="AN64" s="59" t="s">
        <v>81</v>
      </c>
      <c r="AO64" s="89">
        <f>((D60*10)+(H60*12))*AS3</f>
        <v>0</v>
      </c>
      <c r="AP64" s="4" t="s">
        <v>54</v>
      </c>
      <c r="AR64" s="43" t="s">
        <v>45</v>
      </c>
      <c r="AS64" s="43" t="s">
        <v>23</v>
      </c>
      <c r="AU64" s="43" t="s">
        <v>45</v>
      </c>
      <c r="AV64" s="43" t="s">
        <v>23</v>
      </c>
      <c r="AX64" s="43" t="s">
        <v>45</v>
      </c>
      <c r="AY64" s="43" t="s">
        <v>23</v>
      </c>
    </row>
    <row r="65" spans="2:51" ht="16.5" customHeight="1">
      <c r="B65" s="59" t="s">
        <v>82</v>
      </c>
      <c r="C65" s="4" t="s">
        <v>50</v>
      </c>
      <c r="D65" s="60">
        <f>DSUM($AR$12:$AT$20,$AT$12,AU66:AV67)</f>
        <v>0</v>
      </c>
      <c r="E65" s="61" t="s">
        <v>51</v>
      </c>
      <c r="F65" s="59" t="s">
        <v>83</v>
      </c>
      <c r="G65" s="62" t="s">
        <v>50</v>
      </c>
      <c r="H65" s="63">
        <f>DSUM($AR$12:$AT$20,$AT$12,AX66:AY67)</f>
        <v>0</v>
      </c>
      <c r="I65" s="61" t="s">
        <v>51</v>
      </c>
      <c r="J65" s="17"/>
      <c r="K65" s="345"/>
      <c r="L65" s="345"/>
      <c r="M65" s="345"/>
      <c r="N65" s="345"/>
      <c r="O65" s="345"/>
      <c r="P65" s="345"/>
      <c r="Q65" s="345"/>
      <c r="R65" s="345"/>
      <c r="S65" s="345"/>
      <c r="T65" s="345"/>
      <c r="U65" s="345"/>
      <c r="V65" s="345"/>
      <c r="W65" s="345"/>
      <c r="X65" s="345"/>
      <c r="Y65" s="345"/>
      <c r="Z65" s="345"/>
      <c r="AA65" s="345"/>
      <c r="AB65" s="345"/>
      <c r="AC65" s="345"/>
      <c r="AD65" s="345"/>
      <c r="AE65" s="345"/>
      <c r="AF65" s="345"/>
      <c r="AG65" s="345"/>
      <c r="AH65" s="345"/>
      <c r="AI65" s="345"/>
      <c r="AJ65" s="345"/>
      <c r="AK65" s="345"/>
      <c r="AL65" s="345"/>
      <c r="AM65" s="345"/>
      <c r="AN65" s="59" t="s">
        <v>84</v>
      </c>
      <c r="AO65" s="89">
        <f>((D61*10)+(H61*12))*AT3</f>
        <v>0</v>
      </c>
      <c r="AP65" s="4" t="s">
        <v>54</v>
      </c>
      <c r="AR65" s="4" t="str">
        <f>"=RB 19"</f>
        <v>=RB 19</v>
      </c>
      <c r="AS65" s="4" t="str">
        <f t="shared" si="1"/>
        <v>=10</v>
      </c>
      <c r="AU65" s="4" t="str">
        <f>"=DB 28"</f>
        <v>=DB 28</v>
      </c>
      <c r="AV65" s="4" t="str">
        <f t="shared" si="0"/>
        <v>=10</v>
      </c>
      <c r="AX65" s="4" t="str">
        <f>"=DB 28"</f>
        <v>=DB 28</v>
      </c>
      <c r="AY65" s="4" t="str">
        <f>"=12"</f>
        <v>=12</v>
      </c>
    </row>
    <row r="66" spans="2:51" ht="16.5" customHeight="1">
      <c r="B66" s="59"/>
      <c r="E66" s="17"/>
      <c r="F66" s="17"/>
      <c r="G66" s="17"/>
      <c r="H66" s="64"/>
      <c r="I66" s="64"/>
      <c r="J66" s="64"/>
      <c r="K66" s="345"/>
      <c r="L66" s="345"/>
      <c r="M66" s="345"/>
      <c r="N66" s="345"/>
      <c r="O66" s="345"/>
      <c r="P66" s="345"/>
      <c r="Q66" s="345"/>
      <c r="R66" s="345"/>
      <c r="S66" s="345"/>
      <c r="T66" s="345"/>
      <c r="U66" s="345"/>
      <c r="V66" s="345"/>
      <c r="W66" s="345"/>
      <c r="X66" s="345"/>
      <c r="Y66" s="345"/>
      <c r="Z66" s="345"/>
      <c r="AA66" s="345"/>
      <c r="AB66" s="345"/>
      <c r="AC66" s="345"/>
      <c r="AD66" s="345"/>
      <c r="AE66" s="345"/>
      <c r="AF66" s="345"/>
      <c r="AG66" s="345"/>
      <c r="AH66" s="345"/>
      <c r="AI66" s="345"/>
      <c r="AJ66" s="345"/>
      <c r="AK66" s="345"/>
      <c r="AL66" s="345"/>
      <c r="AM66" s="345"/>
      <c r="AN66" s="59" t="s">
        <v>85</v>
      </c>
      <c r="AO66" s="89">
        <f>((D62*10)+(H62*12))*AU3</f>
        <v>23445.24</v>
      </c>
      <c r="AP66" s="4" t="s">
        <v>54</v>
      </c>
      <c r="AR66" s="43" t="s">
        <v>45</v>
      </c>
      <c r="AS66" s="43" t="s">
        <v>23</v>
      </c>
      <c r="AU66" s="43" t="s">
        <v>45</v>
      </c>
      <c r="AV66" s="43" t="s">
        <v>23</v>
      </c>
      <c r="AX66" s="43" t="s">
        <v>45</v>
      </c>
      <c r="AY66" s="43" t="s">
        <v>23</v>
      </c>
    </row>
    <row r="67" spans="11:51" ht="16.5" customHeight="1">
      <c r="K67" s="346"/>
      <c r="L67" s="346"/>
      <c r="M67" s="346"/>
      <c r="N67" s="346"/>
      <c r="O67" s="346"/>
      <c r="P67" s="346"/>
      <c r="Q67" s="346"/>
      <c r="R67" s="346"/>
      <c r="S67" s="346"/>
      <c r="T67" s="346"/>
      <c r="U67" s="346"/>
      <c r="V67" s="346"/>
      <c r="W67" s="346"/>
      <c r="X67" s="346"/>
      <c r="Y67" s="346"/>
      <c r="Z67" s="346"/>
      <c r="AA67" s="346"/>
      <c r="AB67" s="346"/>
      <c r="AC67" s="346"/>
      <c r="AD67" s="346"/>
      <c r="AE67" s="346"/>
      <c r="AF67" s="346"/>
      <c r="AG67" s="346"/>
      <c r="AH67" s="346"/>
      <c r="AI67" s="347"/>
      <c r="AJ67" s="347"/>
      <c r="AK67" s="347"/>
      <c r="AL67" s="348"/>
      <c r="AM67" s="348"/>
      <c r="AN67" s="59" t="s">
        <v>86</v>
      </c>
      <c r="AO67" s="89">
        <f>((D63*10)+(H63*12))*AV3</f>
        <v>0</v>
      </c>
      <c r="AP67" s="4" t="s">
        <v>54</v>
      </c>
      <c r="AR67" s="4" t="str">
        <f>"=RB 20"</f>
        <v>=RB 20</v>
      </c>
      <c r="AS67" s="4" t="str">
        <f t="shared" si="1"/>
        <v>=10</v>
      </c>
      <c r="AU67" s="4" t="str">
        <f>"=DB 32"</f>
        <v>=DB 32</v>
      </c>
      <c r="AV67" s="4" t="str">
        <f t="shared" si="0"/>
        <v>=10</v>
      </c>
      <c r="AX67" s="4" t="str">
        <f>"=DB 32"</f>
        <v>=DB 32</v>
      </c>
      <c r="AY67" s="4" t="str">
        <f>"=12"</f>
        <v>=12</v>
      </c>
    </row>
    <row r="68" spans="34:45" ht="16.5" customHeight="1">
      <c r="AH68" s="14"/>
      <c r="AI68" s="14"/>
      <c r="AK68" s="62"/>
      <c r="AL68" s="62"/>
      <c r="AN68" s="59" t="s">
        <v>87</v>
      </c>
      <c r="AO68" s="89">
        <f>((D64*10)+(H64*12))*AW3</f>
        <v>0</v>
      </c>
      <c r="AP68" s="4" t="s">
        <v>54</v>
      </c>
      <c r="AR68" s="43" t="s">
        <v>45</v>
      </c>
      <c r="AS68" s="43" t="s">
        <v>23</v>
      </c>
    </row>
    <row r="69" spans="34:45" ht="21.75" customHeight="1">
      <c r="AH69" s="14"/>
      <c r="AI69" s="14"/>
      <c r="AJ69" s="14" t="s">
        <v>93</v>
      </c>
      <c r="AK69" s="96">
        <f>(AK70/AO70)*100</f>
        <v>1.616887905604718</v>
      </c>
      <c r="AL69" s="65" t="s">
        <v>88</v>
      </c>
      <c r="AN69" s="59" t="s">
        <v>89</v>
      </c>
      <c r="AO69" s="89">
        <f>((D65*10)+(H65*12))*AX3</f>
        <v>0</v>
      </c>
      <c r="AP69" s="4" t="s">
        <v>54</v>
      </c>
      <c r="AR69" s="4" t="str">
        <f>"=RB 25"</f>
        <v>=RB 25</v>
      </c>
      <c r="AS69" s="4" t="str">
        <f t="shared" si="1"/>
        <v>=10</v>
      </c>
    </row>
    <row r="70" spans="34:45" ht="21.75" customHeight="1" thickBot="1">
      <c r="AH70" s="14"/>
      <c r="AI70" s="14"/>
      <c r="AJ70" s="14" t="s">
        <v>94</v>
      </c>
      <c r="AK70" s="95">
        <f>AO70-AP53</f>
        <v>379.0832499999997</v>
      </c>
      <c r="AL70" s="66" t="s">
        <v>90</v>
      </c>
      <c r="AN70" s="14" t="s">
        <v>91</v>
      </c>
      <c r="AO70" s="90">
        <f>SUM(AO55:AO69)</f>
        <v>23445.24</v>
      </c>
      <c r="AP70" s="4" t="s">
        <v>54</v>
      </c>
      <c r="AR70" s="43"/>
      <c r="AS70" s="43"/>
    </row>
    <row r="71" spans="44:60" ht="24" thickTop="1">
      <c r="AR71" s="495" t="s">
        <v>99</v>
      </c>
      <c r="AS71" s="496"/>
      <c r="AT71" s="496"/>
      <c r="AU71" s="497" t="s">
        <v>100</v>
      </c>
      <c r="AV71" s="498"/>
      <c r="AW71" s="498"/>
      <c r="AX71" s="498"/>
      <c r="AY71" s="498"/>
      <c r="AZ71" s="498"/>
      <c r="BA71" s="498"/>
      <c r="BB71" s="498"/>
      <c r="BC71" s="498"/>
      <c r="BD71" s="498"/>
      <c r="BE71" s="498"/>
      <c r="BF71" s="498"/>
      <c r="BG71" s="498"/>
      <c r="BH71" s="499"/>
    </row>
    <row r="72" spans="44:60" ht="23.25">
      <c r="AR72" s="117" t="s">
        <v>101</v>
      </c>
      <c r="AS72" s="117" t="s">
        <v>102</v>
      </c>
      <c r="AT72" s="117" t="s">
        <v>103</v>
      </c>
      <c r="AU72" s="496" t="s">
        <v>104</v>
      </c>
      <c r="AV72" s="500"/>
      <c r="AW72" s="496" t="s">
        <v>105</v>
      </c>
      <c r="AX72" s="500"/>
      <c r="AY72" s="495" t="s">
        <v>106</v>
      </c>
      <c r="AZ72" s="500"/>
      <c r="BA72" s="495" t="s">
        <v>107</v>
      </c>
      <c r="BB72" s="500"/>
      <c r="BC72" s="495" t="s">
        <v>108</v>
      </c>
      <c r="BD72" s="500"/>
      <c r="BE72" s="495" t="s">
        <v>109</v>
      </c>
      <c r="BF72" s="500"/>
      <c r="BG72" s="495" t="s">
        <v>110</v>
      </c>
      <c r="BH72" s="500"/>
    </row>
    <row r="73" spans="44:60" ht="23.25">
      <c r="AR73" s="229">
        <v>10</v>
      </c>
      <c r="AS73" s="229">
        <v>10</v>
      </c>
      <c r="AT73" s="229">
        <v>10</v>
      </c>
      <c r="AU73" s="229">
        <v>10</v>
      </c>
      <c r="AV73" s="229">
        <v>12</v>
      </c>
      <c r="AW73" s="229">
        <v>10</v>
      </c>
      <c r="AX73" s="229">
        <v>12</v>
      </c>
      <c r="AY73" s="229">
        <v>10</v>
      </c>
      <c r="AZ73" s="229">
        <v>12</v>
      </c>
      <c r="BA73" s="229">
        <v>10</v>
      </c>
      <c r="BB73" s="229">
        <v>12</v>
      </c>
      <c r="BC73" s="229">
        <v>10</v>
      </c>
      <c r="BD73" s="229">
        <v>12</v>
      </c>
      <c r="BE73" s="229">
        <v>10</v>
      </c>
      <c r="BF73" s="229">
        <v>12</v>
      </c>
      <c r="BG73" s="229">
        <v>10</v>
      </c>
      <c r="BH73" s="229">
        <v>12</v>
      </c>
    </row>
    <row r="74" spans="44:60" ht="20.25">
      <c r="AR74" s="230">
        <f>$D$55</f>
        <v>0</v>
      </c>
      <c r="AS74" s="231">
        <f>$H$55</f>
        <v>0</v>
      </c>
      <c r="AT74" s="231">
        <f>$H$56</f>
        <v>0</v>
      </c>
      <c r="AU74" s="230">
        <f>$D$59</f>
        <v>0</v>
      </c>
      <c r="AV74" s="231">
        <f>$H$59</f>
        <v>0</v>
      </c>
      <c r="AW74" s="230">
        <f>$D$60</f>
        <v>0</v>
      </c>
      <c r="AX74" s="231">
        <f>$H$60</f>
        <v>0</v>
      </c>
      <c r="AY74" s="230">
        <f>$D$61</f>
        <v>0</v>
      </c>
      <c r="AZ74" s="231">
        <f>$H$61</f>
        <v>0</v>
      </c>
      <c r="BA74" s="230">
        <f>$D$62</f>
        <v>258</v>
      </c>
      <c r="BB74" s="231">
        <f>$H$62</f>
        <v>576</v>
      </c>
      <c r="BC74" s="230">
        <f>$D$63</f>
        <v>0</v>
      </c>
      <c r="BD74" s="231">
        <f>$H$63</f>
        <v>0</v>
      </c>
      <c r="BE74" s="230">
        <f>$D$64</f>
        <v>0</v>
      </c>
      <c r="BF74" s="231">
        <f>$H$64</f>
        <v>0</v>
      </c>
      <c r="BG74" s="230">
        <f>$D$65</f>
        <v>0</v>
      </c>
      <c r="BH74" s="231">
        <f>$H$65</f>
        <v>0</v>
      </c>
    </row>
    <row r="75" ht="20.25">
      <c r="AH75" s="4" t="str">
        <f>SpellNumber(213000)</f>
        <v>Two Hundred Thirteen Thousand  Baht and No Satang</v>
      </c>
    </row>
  </sheetData>
  <sheetProtection/>
  <mergeCells count="243">
    <mergeCell ref="P35:Q35"/>
    <mergeCell ref="S39:X39"/>
    <mergeCell ref="P40:Q40"/>
    <mergeCell ref="S44:X44"/>
    <mergeCell ref="P45:Q45"/>
    <mergeCell ref="S49:X49"/>
    <mergeCell ref="AU71:BH71"/>
    <mergeCell ref="AU72:AV72"/>
    <mergeCell ref="AW72:AX72"/>
    <mergeCell ref="AY72:AZ72"/>
    <mergeCell ref="BA72:BB72"/>
    <mergeCell ref="BC72:BD72"/>
    <mergeCell ref="BE72:BF72"/>
    <mergeCell ref="BG72:BH72"/>
    <mergeCell ref="AK48:AK52"/>
    <mergeCell ref="AO48:AO52"/>
    <mergeCell ref="AP48:AP52"/>
    <mergeCell ref="B50:E52"/>
    <mergeCell ref="G50:H52"/>
    <mergeCell ref="AI51:AI52"/>
    <mergeCell ref="K48:K52"/>
    <mergeCell ref="AE48:AF52"/>
    <mergeCell ref="AG48:AG52"/>
    <mergeCell ref="AH48:AH52"/>
    <mergeCell ref="AI48:AI50"/>
    <mergeCell ref="AJ48:AJ52"/>
    <mergeCell ref="A48:A52"/>
    <mergeCell ref="B48:E49"/>
    <mergeCell ref="F48:F52"/>
    <mergeCell ref="G48:H49"/>
    <mergeCell ref="I48:I52"/>
    <mergeCell ref="J48:J52"/>
    <mergeCell ref="Y49:Y51"/>
    <mergeCell ref="P50:Q50"/>
    <mergeCell ref="AK43:AK47"/>
    <mergeCell ref="AO43:AO47"/>
    <mergeCell ref="AP43:AP47"/>
    <mergeCell ref="B45:E47"/>
    <mergeCell ref="G45:H47"/>
    <mergeCell ref="AI46:AI47"/>
    <mergeCell ref="K43:K47"/>
    <mergeCell ref="AE43:AF47"/>
    <mergeCell ref="AG43:AG47"/>
    <mergeCell ref="AH43:AH47"/>
    <mergeCell ref="AI43:AI45"/>
    <mergeCell ref="AJ43:AJ47"/>
    <mergeCell ref="A43:A47"/>
    <mergeCell ref="B43:E44"/>
    <mergeCell ref="F43:F47"/>
    <mergeCell ref="G43:H44"/>
    <mergeCell ref="I43:I47"/>
    <mergeCell ref="J43:J47"/>
    <mergeCell ref="AK38:AK42"/>
    <mergeCell ref="AO38:AO42"/>
    <mergeCell ref="AP38:AP42"/>
    <mergeCell ref="B40:E42"/>
    <mergeCell ref="G40:H42"/>
    <mergeCell ref="AI41:AI42"/>
    <mergeCell ref="K38:K42"/>
    <mergeCell ref="AE38:AF42"/>
    <mergeCell ref="AG38:AG42"/>
    <mergeCell ref="AH38:AH42"/>
    <mergeCell ref="AI38:AI40"/>
    <mergeCell ref="AJ38:AJ42"/>
    <mergeCell ref="A38:A42"/>
    <mergeCell ref="B38:E39"/>
    <mergeCell ref="F38:F42"/>
    <mergeCell ref="G38:H39"/>
    <mergeCell ref="I38:I42"/>
    <mergeCell ref="J38:J42"/>
    <mergeCell ref="AK33:AK37"/>
    <mergeCell ref="AO33:AO37"/>
    <mergeCell ref="AP33:AP37"/>
    <mergeCell ref="B35:E37"/>
    <mergeCell ref="G35:H37"/>
    <mergeCell ref="AI36:AI37"/>
    <mergeCell ref="K33:K37"/>
    <mergeCell ref="AE33:AF37"/>
    <mergeCell ref="AG33:AG37"/>
    <mergeCell ref="AH33:AH37"/>
    <mergeCell ref="AI33:AI35"/>
    <mergeCell ref="AJ33:AJ37"/>
    <mergeCell ref="B30:E32"/>
    <mergeCell ref="G30:H32"/>
    <mergeCell ref="AI31:AI32"/>
    <mergeCell ref="K28:K32"/>
    <mergeCell ref="AJ28:AJ32"/>
    <mergeCell ref="S29:X29"/>
    <mergeCell ref="P30:Q30"/>
    <mergeCell ref="S34:X34"/>
    <mergeCell ref="A33:A37"/>
    <mergeCell ref="B33:E34"/>
    <mergeCell ref="F33:F37"/>
    <mergeCell ref="G33:H34"/>
    <mergeCell ref="I33:I37"/>
    <mergeCell ref="J33:J37"/>
    <mergeCell ref="AK28:AK32"/>
    <mergeCell ref="AO28:AO32"/>
    <mergeCell ref="AP28:AP32"/>
    <mergeCell ref="AE28:AF32"/>
    <mergeCell ref="AG28:AG32"/>
    <mergeCell ref="AH28:AH32"/>
    <mergeCell ref="AI28:AI30"/>
    <mergeCell ref="AI26:AI27"/>
    <mergeCell ref="A28:A32"/>
    <mergeCell ref="B28:E29"/>
    <mergeCell ref="F28:F32"/>
    <mergeCell ref="G28:H29"/>
    <mergeCell ref="I28:I32"/>
    <mergeCell ref="J28:J32"/>
    <mergeCell ref="K23:K27"/>
    <mergeCell ref="P24:P26"/>
    <mergeCell ref="Q24:X24"/>
    <mergeCell ref="A18:A22"/>
    <mergeCell ref="AK23:AK27"/>
    <mergeCell ref="AO23:AO27"/>
    <mergeCell ref="AP23:AP27"/>
    <mergeCell ref="AR71:AT71"/>
    <mergeCell ref="AE23:AF27"/>
    <mergeCell ref="AG23:AG27"/>
    <mergeCell ref="AH23:AH27"/>
    <mergeCell ref="AI23:AI25"/>
    <mergeCell ref="AJ23:AJ27"/>
    <mergeCell ref="A23:A27"/>
    <mergeCell ref="B23:E24"/>
    <mergeCell ref="F23:F27"/>
    <mergeCell ref="G23:H24"/>
    <mergeCell ref="I23:I27"/>
    <mergeCell ref="J23:J27"/>
    <mergeCell ref="B25:E27"/>
    <mergeCell ref="G25:H27"/>
    <mergeCell ref="AJ18:AJ22"/>
    <mergeCell ref="AK18:AK22"/>
    <mergeCell ref="AO18:AO22"/>
    <mergeCell ref="AP18:AP22"/>
    <mergeCell ref="T18:X18"/>
    <mergeCell ref="P19:R19"/>
    <mergeCell ref="Y19:Y21"/>
    <mergeCell ref="AI21:AI22"/>
    <mergeCell ref="K13:K17"/>
    <mergeCell ref="K18:K22"/>
    <mergeCell ref="AE18:AF22"/>
    <mergeCell ref="AG18:AG22"/>
    <mergeCell ref="AH18:AH22"/>
    <mergeCell ref="AI18:AI20"/>
    <mergeCell ref="P14:P16"/>
    <mergeCell ref="Q14:X14"/>
    <mergeCell ref="B18:E19"/>
    <mergeCell ref="F18:F22"/>
    <mergeCell ref="G18:H19"/>
    <mergeCell ref="I18:I22"/>
    <mergeCell ref="J18:J22"/>
    <mergeCell ref="I13:I17"/>
    <mergeCell ref="B20:E22"/>
    <mergeCell ref="G20:H22"/>
    <mergeCell ref="AK13:AK17"/>
    <mergeCell ref="AO13:AO17"/>
    <mergeCell ref="AP13:AP17"/>
    <mergeCell ref="AE13:AF17"/>
    <mergeCell ref="AG13:AG17"/>
    <mergeCell ref="AH13:AH17"/>
    <mergeCell ref="A13:A17"/>
    <mergeCell ref="B13:B14"/>
    <mergeCell ref="C13:C14"/>
    <mergeCell ref="D13:E14"/>
    <mergeCell ref="F13:F17"/>
    <mergeCell ref="G13:H14"/>
    <mergeCell ref="B15:E17"/>
    <mergeCell ref="G15:H17"/>
    <mergeCell ref="AP9:AP11"/>
    <mergeCell ref="AE10:AF11"/>
    <mergeCell ref="AG10:AJ10"/>
    <mergeCell ref="AK10:AK11"/>
    <mergeCell ref="AL10:AL11"/>
    <mergeCell ref="AJ13:AJ17"/>
    <mergeCell ref="AN10:AN11"/>
    <mergeCell ref="AE12:AF12"/>
    <mergeCell ref="AI13:AI15"/>
    <mergeCell ref="AI16:AI17"/>
    <mergeCell ref="L1:AD1"/>
    <mergeCell ref="L2:AD2"/>
    <mergeCell ref="AO3:AP3"/>
    <mergeCell ref="AO4:AP4"/>
    <mergeCell ref="AO5:AP5"/>
    <mergeCell ref="J13:J17"/>
    <mergeCell ref="L9:AD12"/>
    <mergeCell ref="AE9:AK9"/>
    <mergeCell ref="AL9:AN9"/>
    <mergeCell ref="AO9:AO11"/>
    <mergeCell ref="A9:A12"/>
    <mergeCell ref="B9:E12"/>
    <mergeCell ref="F9:F12"/>
    <mergeCell ref="G9:H12"/>
    <mergeCell ref="I9:K12"/>
    <mergeCell ref="AM10:AM11"/>
    <mergeCell ref="K55:L56"/>
    <mergeCell ref="M55:AH56"/>
    <mergeCell ref="AI55:AK56"/>
    <mergeCell ref="AL55:AM56"/>
    <mergeCell ref="K57:L57"/>
    <mergeCell ref="M57:AH57"/>
    <mergeCell ref="AI57:AK57"/>
    <mergeCell ref="AL57:AM57"/>
    <mergeCell ref="K58:L58"/>
    <mergeCell ref="M58:AH58"/>
    <mergeCell ref="AI58:AK58"/>
    <mergeCell ref="AL58:AM58"/>
    <mergeCell ref="K59:L59"/>
    <mergeCell ref="M59:AH59"/>
    <mergeCell ref="AI59:AK59"/>
    <mergeCell ref="AL59:AM59"/>
    <mergeCell ref="K60:L60"/>
    <mergeCell ref="M60:AH60"/>
    <mergeCell ref="AI60:AK60"/>
    <mergeCell ref="AL60:AM60"/>
    <mergeCell ref="K61:L61"/>
    <mergeCell ref="M61:AH61"/>
    <mergeCell ref="AI61:AK61"/>
    <mergeCell ref="AL61:AM61"/>
    <mergeCell ref="K62:L62"/>
    <mergeCell ref="M62:AH62"/>
    <mergeCell ref="AI62:AK62"/>
    <mergeCell ref="AL62:AM62"/>
    <mergeCell ref="K63:L63"/>
    <mergeCell ref="M63:AH63"/>
    <mergeCell ref="AI63:AK63"/>
    <mergeCell ref="AL63:AM63"/>
    <mergeCell ref="K64:L64"/>
    <mergeCell ref="M64:AH64"/>
    <mergeCell ref="AI64:AK64"/>
    <mergeCell ref="AL64:AM64"/>
    <mergeCell ref="K65:L65"/>
    <mergeCell ref="M65:AH65"/>
    <mergeCell ref="AI65:AK65"/>
    <mergeCell ref="AL65:AM65"/>
    <mergeCell ref="K66:L66"/>
    <mergeCell ref="M66:AH66"/>
    <mergeCell ref="AI66:AK66"/>
    <mergeCell ref="AL66:AM66"/>
    <mergeCell ref="K67:L67"/>
    <mergeCell ref="M67:AH67"/>
    <mergeCell ref="AI67:AK67"/>
    <mergeCell ref="AL67:AM67"/>
  </mergeCells>
  <dataValidations count="3">
    <dataValidation type="list" allowBlank="1" showInputMessage="1" showErrorMessage="1" sqref="AI13:AI15 AI48:AI50 AI43:AI45 AI38:AI40 AI33:AI35 AI28:AI30 AI23:AI25 AI18:AI20">
      <formula1>'SUM OF REMAIN BAR'!$D$11:$D$48</formula1>
    </dataValidation>
    <dataValidation type="list" allowBlank="1" showInputMessage="1" showErrorMessage="1" sqref="I13:I52">
      <formula1>DB_16</formula1>
    </dataValidation>
    <dataValidation type="list" allowBlank="1" showInputMessage="1" showErrorMessage="1" sqref="K13:K52">
      <formula1>$BH$1:$BJ$1</formula1>
    </dataValidation>
  </dataValidations>
  <hyperlinks>
    <hyperlink ref="B15" r:id="rId1" display="65-DB20@0.20 m."/>
    <hyperlink ref="B25" r:id="rId2" display="128-DB20@0.20 m."/>
  </hyperlinks>
  <printOptions horizontalCentered="1"/>
  <pageMargins left="0.11811023622047245" right="0.11811023622047245" top="0.11811023622047245" bottom="0.15748031496062992" header="0.11811023622047245" footer="0"/>
  <pageSetup horizontalDpi="600" verticalDpi="600" orientation="landscape" paperSize="9" scale="60"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5"/>
  <dimension ref="A1:BJ75"/>
  <sheetViews>
    <sheetView view="pageBreakPreview" zoomScaleSheetLayoutView="100" workbookViewId="0" topLeftCell="A1">
      <selection activeCell="AO5" sqref="AO5:AP5"/>
    </sheetView>
  </sheetViews>
  <sheetFormatPr defaultColWidth="9.140625" defaultRowHeight="21.75"/>
  <cols>
    <col min="1" max="1" width="5.7109375" style="4" customWidth="1"/>
    <col min="2" max="2" width="9.8515625" style="4" customWidth="1"/>
    <col min="3" max="3" width="1.57421875" style="4" customWidth="1"/>
    <col min="4" max="4" width="11.140625" style="4" customWidth="1"/>
    <col min="5" max="5" width="10.28125" style="4" customWidth="1"/>
    <col min="6" max="6" width="8.8515625" style="4" customWidth="1"/>
    <col min="7" max="7" width="2.7109375" style="4" customWidth="1"/>
    <col min="8" max="8" width="11.140625" style="4" customWidth="1"/>
    <col min="9" max="9" width="7.57421875" style="4" customWidth="1"/>
    <col min="10" max="10" width="2.28125" style="4" customWidth="1"/>
    <col min="11" max="11" width="6.00390625" style="4" customWidth="1"/>
    <col min="12" max="30" width="3.28125" style="4" customWidth="1"/>
    <col min="31" max="31" width="1.57421875" style="4" customWidth="1"/>
    <col min="32" max="32" width="9.140625" style="4" customWidth="1"/>
    <col min="33" max="33" width="10.7109375" style="4" customWidth="1"/>
    <col min="34" max="35" width="11.57421875" style="4" customWidth="1"/>
    <col min="36" max="36" width="10.00390625" style="4" customWidth="1"/>
    <col min="37" max="37" width="10.8515625" style="4" customWidth="1"/>
    <col min="38" max="38" width="12.8515625" style="4" customWidth="1"/>
    <col min="39" max="39" width="9.8515625" style="200" customWidth="1"/>
    <col min="40" max="40" width="9.8515625" style="4" customWidth="1"/>
    <col min="41" max="41" width="12.140625" style="4" customWidth="1"/>
    <col min="42" max="42" width="10.7109375" style="4" customWidth="1"/>
    <col min="43" max="16384" width="9.140625" style="4" customWidth="1"/>
  </cols>
  <sheetData>
    <row r="1" spans="1:62" ht="20.2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59" t="s">
        <v>6</v>
      </c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2"/>
      <c r="AF1" s="2"/>
      <c r="AG1" s="2"/>
      <c r="AH1" s="2"/>
      <c r="AI1" s="2"/>
      <c r="AJ1" s="2"/>
      <c r="AK1" s="2"/>
      <c r="AL1" s="2"/>
      <c r="AM1" s="199"/>
      <c r="AN1" s="2"/>
      <c r="AO1" s="2"/>
      <c r="AP1" s="3" t="str">
        <f>MF1!AP1</f>
        <v>REV.000</v>
      </c>
      <c r="AR1" s="5" t="s">
        <v>7</v>
      </c>
      <c r="AS1" s="5" t="s">
        <v>8</v>
      </c>
      <c r="AT1" s="5" t="s">
        <v>9</v>
      </c>
      <c r="AU1" s="5" t="s">
        <v>10</v>
      </c>
      <c r="AV1" s="5" t="s">
        <v>11</v>
      </c>
      <c r="AW1" s="5" t="s">
        <v>12</v>
      </c>
      <c r="AX1" s="5" t="s">
        <v>13</v>
      </c>
      <c r="AY1" s="6" t="s">
        <v>14</v>
      </c>
      <c r="AZ1" s="6" t="s">
        <v>15</v>
      </c>
      <c r="BA1" s="6" t="s">
        <v>16</v>
      </c>
      <c r="BB1" s="6" t="s">
        <v>17</v>
      </c>
      <c r="BC1" s="6" t="s">
        <v>18</v>
      </c>
      <c r="BD1" s="6" t="s">
        <v>19</v>
      </c>
      <c r="BE1" s="6" t="s">
        <v>20</v>
      </c>
      <c r="BF1" s="6" t="s">
        <v>21</v>
      </c>
      <c r="BG1" s="7" t="s">
        <v>22</v>
      </c>
      <c r="BH1" s="4">
        <v>10</v>
      </c>
      <c r="BI1" s="4">
        <v>12</v>
      </c>
      <c r="BJ1" s="4" t="s">
        <v>133</v>
      </c>
    </row>
    <row r="2" spans="1:59" ht="20.25" customHeight="1">
      <c r="A2" s="8" t="s">
        <v>0</v>
      </c>
      <c r="C2" s="4" t="s">
        <v>3</v>
      </c>
      <c r="D2" s="198"/>
      <c r="E2" s="9"/>
      <c r="F2" s="10"/>
      <c r="G2" s="10"/>
      <c r="H2" s="1"/>
      <c r="I2" s="1"/>
      <c r="J2" s="1"/>
      <c r="K2" s="8"/>
      <c r="L2" s="359" t="str">
        <f>MF1!L2:AD2</f>
        <v>MAIN CONTROL BUILDING</v>
      </c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2"/>
      <c r="AF2" s="2"/>
      <c r="AG2" s="2"/>
      <c r="AH2" s="2"/>
      <c r="AI2" s="2"/>
      <c r="AJ2" s="2"/>
      <c r="AK2" s="2"/>
      <c r="AL2" s="2"/>
      <c r="AM2" s="199"/>
      <c r="AN2" s="2"/>
      <c r="AO2" s="2"/>
      <c r="AP2" s="2"/>
      <c r="AR2" s="5">
        <v>10</v>
      </c>
      <c r="AS2" s="5">
        <v>12</v>
      </c>
      <c r="AT2" s="5">
        <v>16</v>
      </c>
      <c r="AU2" s="5">
        <v>20</v>
      </c>
      <c r="AV2" s="5">
        <v>25</v>
      </c>
      <c r="AW2" s="5">
        <v>28</v>
      </c>
      <c r="AX2" s="5">
        <v>32</v>
      </c>
      <c r="AY2" s="6">
        <v>25</v>
      </c>
      <c r="AZ2" s="6">
        <v>20</v>
      </c>
      <c r="BA2" s="6">
        <v>19</v>
      </c>
      <c r="BB2" s="6">
        <v>15</v>
      </c>
      <c r="BC2" s="6">
        <v>12</v>
      </c>
      <c r="BD2" s="6">
        <v>10</v>
      </c>
      <c r="BE2" s="6">
        <v>9</v>
      </c>
      <c r="BF2" s="6">
        <v>6</v>
      </c>
      <c r="BG2" s="11"/>
    </row>
    <row r="3" spans="1:59" ht="22.5" thickBot="1">
      <c r="A3" s="8" t="s">
        <v>1</v>
      </c>
      <c r="C3" s="4" t="s">
        <v>3</v>
      </c>
      <c r="D3" s="12"/>
      <c r="E3" s="12"/>
      <c r="F3" s="12"/>
      <c r="G3" s="12"/>
      <c r="H3" s="13"/>
      <c r="I3" s="13"/>
      <c r="J3" s="13"/>
      <c r="K3" s="13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N3" s="14" t="s">
        <v>5</v>
      </c>
      <c r="AO3" s="352" t="s">
        <v>262</v>
      </c>
      <c r="AP3" s="352"/>
      <c r="AR3" s="5">
        <v>0.617</v>
      </c>
      <c r="AS3" s="5">
        <v>0.888</v>
      </c>
      <c r="AT3" s="5">
        <v>1.58</v>
      </c>
      <c r="AU3" s="5">
        <v>2.47</v>
      </c>
      <c r="AV3" s="5">
        <v>3.85</v>
      </c>
      <c r="AW3" s="5">
        <v>4.83</v>
      </c>
      <c r="AX3" s="5">
        <v>6.31</v>
      </c>
      <c r="AY3" s="6">
        <v>3.85</v>
      </c>
      <c r="AZ3" s="6">
        <v>2.47</v>
      </c>
      <c r="BA3" s="6">
        <v>2.23</v>
      </c>
      <c r="BB3" s="6">
        <v>1.39</v>
      </c>
      <c r="BC3" s="6">
        <v>0.888</v>
      </c>
      <c r="BD3" s="6">
        <v>0.617</v>
      </c>
      <c r="BE3" s="6">
        <v>0.499</v>
      </c>
      <c r="BF3" s="6">
        <v>0.222</v>
      </c>
      <c r="BG3" s="15"/>
    </row>
    <row r="4" spans="1:42" ht="21.75">
      <c r="A4" s="8" t="s">
        <v>2</v>
      </c>
      <c r="C4" s="4" t="s">
        <v>3</v>
      </c>
      <c r="D4" s="16"/>
      <c r="E4" s="16"/>
      <c r="F4" s="13"/>
      <c r="G4" s="13"/>
      <c r="H4" s="13"/>
      <c r="I4" s="13"/>
      <c r="J4" s="13"/>
      <c r="K4" s="13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N4" s="14" t="s">
        <v>4</v>
      </c>
      <c r="AO4" s="353">
        <f ca="1">TODAY()</f>
        <v>41830</v>
      </c>
      <c r="AP4" s="354"/>
    </row>
    <row r="5" spans="1:42" ht="21">
      <c r="A5" s="8" t="s">
        <v>24</v>
      </c>
      <c r="C5" s="4" t="s">
        <v>3</v>
      </c>
      <c r="D5" s="68"/>
      <c r="E5" s="18"/>
      <c r="F5" s="12"/>
      <c r="G5" s="12"/>
      <c r="H5" s="12"/>
      <c r="I5" s="12"/>
      <c r="J5" s="12"/>
      <c r="K5" s="12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N5" s="14" t="s">
        <v>25</v>
      </c>
      <c r="AO5" s="354"/>
      <c r="AP5" s="354"/>
    </row>
    <row r="6" spans="1:29" ht="21">
      <c r="A6" s="8" t="s">
        <v>26</v>
      </c>
      <c r="C6" s="4" t="s">
        <v>3</v>
      </c>
      <c r="D6" s="99"/>
      <c r="E6" s="19"/>
      <c r="F6" s="13"/>
      <c r="G6" s="13"/>
      <c r="H6" s="13"/>
      <c r="I6" s="13"/>
      <c r="J6" s="13"/>
      <c r="K6" s="13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13.5" customHeight="1">
      <c r="A7" s="8"/>
      <c r="E7" s="20"/>
      <c r="F7" s="21"/>
      <c r="G7" s="21"/>
      <c r="H7" s="21"/>
      <c r="I7" s="21"/>
      <c r="J7" s="21"/>
      <c r="K7" s="21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</row>
    <row r="8" ht="10.5" customHeight="1"/>
    <row r="9" spans="1:46" s="23" customFormat="1" ht="17.25" customHeight="1">
      <c r="A9" s="357" t="s">
        <v>27</v>
      </c>
      <c r="B9" s="373" t="s">
        <v>28</v>
      </c>
      <c r="C9" s="403"/>
      <c r="D9" s="403"/>
      <c r="E9" s="403"/>
      <c r="F9" s="355" t="s">
        <v>29</v>
      </c>
      <c r="G9" s="373" t="s">
        <v>129</v>
      </c>
      <c r="H9" s="374"/>
      <c r="I9" s="363" t="s">
        <v>132</v>
      </c>
      <c r="J9" s="379"/>
      <c r="K9" s="380"/>
      <c r="L9" s="373" t="s">
        <v>30</v>
      </c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  <c r="AA9" s="403"/>
      <c r="AB9" s="403"/>
      <c r="AC9" s="403"/>
      <c r="AD9" s="374"/>
      <c r="AE9" s="365" t="s">
        <v>31</v>
      </c>
      <c r="AF9" s="366"/>
      <c r="AG9" s="366"/>
      <c r="AH9" s="366"/>
      <c r="AI9" s="366"/>
      <c r="AJ9" s="366"/>
      <c r="AK9" s="367"/>
      <c r="AL9" s="365" t="s">
        <v>32</v>
      </c>
      <c r="AM9" s="366"/>
      <c r="AN9" s="367"/>
      <c r="AO9" s="355" t="s">
        <v>134</v>
      </c>
      <c r="AP9" s="355" t="s">
        <v>33</v>
      </c>
      <c r="AR9" s="24"/>
      <c r="AS9" s="24"/>
      <c r="AT9" s="24"/>
    </row>
    <row r="10" spans="1:46" s="23" customFormat="1" ht="17.25" customHeight="1">
      <c r="A10" s="358"/>
      <c r="B10" s="375"/>
      <c r="C10" s="404"/>
      <c r="D10" s="404"/>
      <c r="E10" s="404"/>
      <c r="F10" s="356"/>
      <c r="G10" s="375"/>
      <c r="H10" s="376"/>
      <c r="I10" s="364"/>
      <c r="J10" s="381"/>
      <c r="K10" s="382"/>
      <c r="L10" s="375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376"/>
      <c r="AE10" s="363" t="s">
        <v>133</v>
      </c>
      <c r="AF10" s="380"/>
      <c r="AG10" s="386" t="s">
        <v>34</v>
      </c>
      <c r="AH10" s="387"/>
      <c r="AI10" s="387"/>
      <c r="AJ10" s="387"/>
      <c r="AK10" s="355" t="s">
        <v>35</v>
      </c>
      <c r="AL10" s="363" t="s">
        <v>129</v>
      </c>
      <c r="AM10" s="530" t="s">
        <v>133</v>
      </c>
      <c r="AN10" s="355" t="s">
        <v>36</v>
      </c>
      <c r="AO10" s="356"/>
      <c r="AP10" s="356"/>
      <c r="AR10" s="24"/>
      <c r="AS10" s="24"/>
      <c r="AT10" s="24"/>
    </row>
    <row r="11" spans="1:46" s="23" customFormat="1" ht="15" customHeight="1">
      <c r="A11" s="358"/>
      <c r="B11" s="375"/>
      <c r="C11" s="404"/>
      <c r="D11" s="404"/>
      <c r="E11" s="404"/>
      <c r="F11" s="356"/>
      <c r="G11" s="375"/>
      <c r="H11" s="376"/>
      <c r="I11" s="364"/>
      <c r="J11" s="381"/>
      <c r="K11" s="382"/>
      <c r="L11" s="375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  <c r="AD11" s="376"/>
      <c r="AE11" s="364"/>
      <c r="AF11" s="382"/>
      <c r="AG11" s="22" t="s">
        <v>37</v>
      </c>
      <c r="AH11" s="26" t="s">
        <v>38</v>
      </c>
      <c r="AI11" s="75" t="s">
        <v>92</v>
      </c>
      <c r="AJ11" s="75" t="s">
        <v>39</v>
      </c>
      <c r="AK11" s="356"/>
      <c r="AL11" s="364"/>
      <c r="AM11" s="531"/>
      <c r="AN11" s="356"/>
      <c r="AO11" s="356"/>
      <c r="AP11" s="356"/>
      <c r="AR11" s="24"/>
      <c r="AS11" s="24"/>
      <c r="AT11" s="24"/>
    </row>
    <row r="12" spans="1:57" s="23" customFormat="1" ht="15" customHeight="1">
      <c r="A12" s="407"/>
      <c r="B12" s="377"/>
      <c r="C12" s="405"/>
      <c r="D12" s="405"/>
      <c r="E12" s="405"/>
      <c r="F12" s="372"/>
      <c r="G12" s="377"/>
      <c r="H12" s="378"/>
      <c r="I12" s="383"/>
      <c r="J12" s="384"/>
      <c r="K12" s="385"/>
      <c r="L12" s="377"/>
      <c r="M12" s="405"/>
      <c r="N12" s="405"/>
      <c r="O12" s="405"/>
      <c r="P12" s="405"/>
      <c r="Q12" s="405"/>
      <c r="R12" s="405"/>
      <c r="S12" s="405"/>
      <c r="T12" s="405"/>
      <c r="U12" s="405"/>
      <c r="V12" s="405"/>
      <c r="W12" s="405"/>
      <c r="X12" s="405"/>
      <c r="Y12" s="405"/>
      <c r="Z12" s="405"/>
      <c r="AA12" s="405"/>
      <c r="AB12" s="405"/>
      <c r="AC12" s="405"/>
      <c r="AD12" s="378"/>
      <c r="AE12" s="388" t="s">
        <v>40</v>
      </c>
      <c r="AF12" s="389"/>
      <c r="AG12" s="27" t="s">
        <v>41</v>
      </c>
      <c r="AH12" s="27" t="s">
        <v>41</v>
      </c>
      <c r="AI12" s="27" t="s">
        <v>41</v>
      </c>
      <c r="AJ12" s="74" t="s">
        <v>41</v>
      </c>
      <c r="AK12" s="28" t="s">
        <v>42</v>
      </c>
      <c r="AL12" s="74" t="s">
        <v>43</v>
      </c>
      <c r="AM12" s="201" t="s">
        <v>40</v>
      </c>
      <c r="AN12" s="27" t="s">
        <v>42</v>
      </c>
      <c r="AO12" s="27" t="s">
        <v>40</v>
      </c>
      <c r="AP12" s="27" t="s">
        <v>44</v>
      </c>
      <c r="AR12" s="29" t="s">
        <v>45</v>
      </c>
      <c r="AS12" s="29" t="s">
        <v>23</v>
      </c>
      <c r="AT12" s="29" t="s">
        <v>46</v>
      </c>
      <c r="AX12" s="29"/>
      <c r="AY12" s="29"/>
      <c r="AZ12" s="30"/>
      <c r="BD12" s="29"/>
      <c r="BE12" s="29"/>
    </row>
    <row r="13" spans="1:57" s="30" customFormat="1" ht="12" customHeight="1">
      <c r="A13" s="390">
        <v>1</v>
      </c>
      <c r="B13" s="443" t="s">
        <v>141</v>
      </c>
      <c r="C13" s="445" t="s">
        <v>50</v>
      </c>
      <c r="D13" s="447" t="s">
        <v>175</v>
      </c>
      <c r="E13" s="448"/>
      <c r="F13" s="393">
        <v>1</v>
      </c>
      <c r="G13" s="396" t="str">
        <f>$B$13</f>
        <v>MF1</v>
      </c>
      <c r="H13" s="397"/>
      <c r="I13" s="400" t="s">
        <v>10</v>
      </c>
      <c r="J13" s="419" t="s">
        <v>47</v>
      </c>
      <c r="K13" s="422">
        <v>10</v>
      </c>
      <c r="L13" s="31"/>
      <c r="M13" s="32"/>
      <c r="N13" s="32"/>
      <c r="O13" s="35"/>
      <c r="P13" s="35"/>
      <c r="Q13" s="38"/>
      <c r="R13" s="38"/>
      <c r="S13" s="254"/>
      <c r="T13" s="38"/>
      <c r="U13" s="38"/>
      <c r="V13" s="36"/>
      <c r="W13" s="36"/>
      <c r="X13" s="36"/>
      <c r="Y13" s="36"/>
      <c r="Z13" s="36"/>
      <c r="AA13" s="36"/>
      <c r="AB13" s="36"/>
      <c r="AC13" s="35"/>
      <c r="AD13" s="37"/>
      <c r="AE13" s="506">
        <f>SUM(L13:AD17)</f>
        <v>10</v>
      </c>
      <c r="AF13" s="507"/>
      <c r="AG13" s="429">
        <v>25</v>
      </c>
      <c r="AH13" s="432">
        <f>AG13*F13</f>
        <v>25</v>
      </c>
      <c r="AI13" s="440"/>
      <c r="AJ13" s="435">
        <f>IF(AE13=0,0,ROUNDDOWN(K13/AE13,0))</f>
        <v>1</v>
      </c>
      <c r="AK13" s="406">
        <f>IF(AJ13=0,0,ROUNDUP((AH13-AI16)/AJ13,0))</f>
        <v>25</v>
      </c>
      <c r="AL13" s="82"/>
      <c r="AM13" s="202"/>
      <c r="AN13" s="71"/>
      <c r="AO13" s="415">
        <f>AE13*AH13</f>
        <v>250</v>
      </c>
      <c r="AP13" s="418">
        <f>IF(AO13=0,0,AO13*HLOOKUP(I13,$AR$1:$BG$3,3))</f>
        <v>617.5</v>
      </c>
      <c r="AQ13" s="33">
        <v>1</v>
      </c>
      <c r="AR13" s="29" t="str">
        <f>I13</f>
        <v>DB 20</v>
      </c>
      <c r="AS13" s="29">
        <f>K13</f>
        <v>10</v>
      </c>
      <c r="AT13" s="29">
        <f>AK13</f>
        <v>25</v>
      </c>
      <c r="AX13" s="29"/>
      <c r="AY13" s="29"/>
      <c r="BD13" s="29"/>
      <c r="BE13" s="29"/>
    </row>
    <row r="14" spans="1:57" s="30" customFormat="1" ht="12" customHeight="1">
      <c r="A14" s="391"/>
      <c r="B14" s="444"/>
      <c r="C14" s="446"/>
      <c r="D14" s="449"/>
      <c r="E14" s="450"/>
      <c r="F14" s="394"/>
      <c r="G14" s="398"/>
      <c r="H14" s="399"/>
      <c r="I14" s="401"/>
      <c r="J14" s="420"/>
      <c r="K14" s="423"/>
      <c r="L14" s="34"/>
      <c r="M14" s="35"/>
      <c r="N14" s="35"/>
      <c r="O14" s="267"/>
      <c r="P14" s="451">
        <v>0.6</v>
      </c>
      <c r="Q14" s="522">
        <v>9.4</v>
      </c>
      <c r="R14" s="522"/>
      <c r="S14" s="522"/>
      <c r="T14" s="522"/>
      <c r="U14" s="522"/>
      <c r="V14" s="522"/>
      <c r="W14" s="522"/>
      <c r="X14" s="253"/>
      <c r="Y14" s="267"/>
      <c r="Z14" s="267"/>
      <c r="AA14" s="36"/>
      <c r="AB14" s="36"/>
      <c r="AC14" s="35"/>
      <c r="AD14" s="37"/>
      <c r="AE14" s="506"/>
      <c r="AF14" s="507"/>
      <c r="AG14" s="430"/>
      <c r="AH14" s="433"/>
      <c r="AI14" s="433"/>
      <c r="AJ14" s="361"/>
      <c r="AK14" s="406"/>
      <c r="AL14" s="76"/>
      <c r="AM14" s="203"/>
      <c r="AN14" s="190"/>
      <c r="AO14" s="416"/>
      <c r="AP14" s="391"/>
      <c r="AQ14" s="33">
        <v>2</v>
      </c>
      <c r="AR14" s="29" t="str">
        <f>I18</f>
        <v>DB 20</v>
      </c>
      <c r="AS14" s="29">
        <f>K18</f>
        <v>12</v>
      </c>
      <c r="AT14" s="29">
        <f>AK18</f>
        <v>25</v>
      </c>
      <c r="BD14" s="29"/>
      <c r="BE14" s="29"/>
    </row>
    <row r="15" spans="1:57" s="30" customFormat="1" ht="12" customHeight="1">
      <c r="A15" s="391"/>
      <c r="B15" s="408" t="s">
        <v>176</v>
      </c>
      <c r="C15" s="409"/>
      <c r="D15" s="409"/>
      <c r="E15" s="410"/>
      <c r="F15" s="394"/>
      <c r="G15" s="398" t="s">
        <v>195</v>
      </c>
      <c r="H15" s="399"/>
      <c r="I15" s="401"/>
      <c r="J15" s="420"/>
      <c r="K15" s="423"/>
      <c r="L15" s="34"/>
      <c r="M15" s="35"/>
      <c r="N15" s="35"/>
      <c r="O15" s="267"/>
      <c r="P15" s="451"/>
      <c r="Q15" s="309"/>
      <c r="R15" s="281"/>
      <c r="S15" s="281"/>
      <c r="T15" s="281"/>
      <c r="U15" s="47"/>
      <c r="V15" s="47"/>
      <c r="W15" s="38"/>
      <c r="X15" s="47"/>
      <c r="Y15" s="267"/>
      <c r="Z15" s="267"/>
      <c r="AA15" s="36"/>
      <c r="AB15" s="36"/>
      <c r="AC15" s="35"/>
      <c r="AD15" s="37"/>
      <c r="AE15" s="506"/>
      <c r="AF15" s="507"/>
      <c r="AG15" s="430"/>
      <c r="AH15" s="433"/>
      <c r="AI15" s="433"/>
      <c r="AJ15" s="361"/>
      <c r="AK15" s="406"/>
      <c r="AL15" s="76"/>
      <c r="AM15" s="203"/>
      <c r="AN15" s="69"/>
      <c r="AO15" s="416"/>
      <c r="AP15" s="391"/>
      <c r="AQ15" s="33">
        <v>3</v>
      </c>
      <c r="AR15" s="29" t="str">
        <f>I23</f>
        <v>DB 20</v>
      </c>
      <c r="AS15" s="29">
        <f>K23</f>
        <v>12</v>
      </c>
      <c r="AT15" s="29">
        <f>AK23</f>
        <v>25</v>
      </c>
      <c r="BD15" s="29"/>
      <c r="BE15" s="29"/>
    </row>
    <row r="16" spans="1:46" s="30" customFormat="1" ht="12" customHeight="1">
      <c r="A16" s="391"/>
      <c r="B16" s="411"/>
      <c r="C16" s="409"/>
      <c r="D16" s="409"/>
      <c r="E16" s="410"/>
      <c r="F16" s="394"/>
      <c r="G16" s="398"/>
      <c r="H16" s="399"/>
      <c r="I16" s="401"/>
      <c r="J16" s="420"/>
      <c r="K16" s="423"/>
      <c r="L16" s="34"/>
      <c r="M16" s="35"/>
      <c r="N16" s="35"/>
      <c r="O16" s="267"/>
      <c r="P16" s="451"/>
      <c r="Q16" s="310"/>
      <c r="R16" s="300"/>
      <c r="S16" s="300"/>
      <c r="T16" s="300"/>
      <c r="U16" s="300"/>
      <c r="V16" s="300"/>
      <c r="W16" s="300"/>
      <c r="X16" s="207"/>
      <c r="Y16" s="267"/>
      <c r="Z16" s="267"/>
      <c r="AA16" s="36"/>
      <c r="AB16" s="36"/>
      <c r="AC16" s="35"/>
      <c r="AD16" s="37"/>
      <c r="AE16" s="506"/>
      <c r="AF16" s="507"/>
      <c r="AG16" s="430"/>
      <c r="AH16" s="433"/>
      <c r="AI16" s="441">
        <f>IF(AI13=0,0,ROUNDDOWN(VLOOKUP(AI13,'SUM OF REMAIN BAR'!$D$11:$F$48,2,FALSE)/AE13,0)*VLOOKUP(AI13,'SUM OF REMAIN BAR'!$D$11:$F$48,3,FALSE))</f>
        <v>0</v>
      </c>
      <c r="AJ16" s="361"/>
      <c r="AK16" s="406"/>
      <c r="AL16" s="76"/>
      <c r="AM16" s="203"/>
      <c r="AN16" s="69"/>
      <c r="AO16" s="416"/>
      <c r="AP16" s="391"/>
      <c r="AQ16" s="33">
        <v>4</v>
      </c>
      <c r="AR16" s="29" t="str">
        <f>I28</f>
        <v>DB 20</v>
      </c>
      <c r="AS16" s="29">
        <f>K28</f>
        <v>12</v>
      </c>
      <c r="AT16" s="29">
        <f>AK28</f>
        <v>25</v>
      </c>
    </row>
    <row r="17" spans="1:46" s="43" customFormat="1" ht="12" customHeight="1">
      <c r="A17" s="392"/>
      <c r="B17" s="412"/>
      <c r="C17" s="413"/>
      <c r="D17" s="413"/>
      <c r="E17" s="414"/>
      <c r="F17" s="395"/>
      <c r="G17" s="438"/>
      <c r="H17" s="439"/>
      <c r="I17" s="402"/>
      <c r="J17" s="421"/>
      <c r="K17" s="424"/>
      <c r="L17" s="40"/>
      <c r="M17" s="41"/>
      <c r="N17" s="41"/>
      <c r="O17" s="41"/>
      <c r="P17" s="41"/>
      <c r="Q17" s="282"/>
      <c r="R17" s="282"/>
      <c r="S17" s="282"/>
      <c r="T17" s="282"/>
      <c r="U17" s="41"/>
      <c r="V17" s="41"/>
      <c r="W17" s="41"/>
      <c r="X17" s="41"/>
      <c r="Y17" s="41"/>
      <c r="Z17" s="41"/>
      <c r="AA17" s="41"/>
      <c r="AB17" s="41"/>
      <c r="AC17" s="41"/>
      <c r="AD17" s="42"/>
      <c r="AE17" s="508"/>
      <c r="AF17" s="509"/>
      <c r="AG17" s="431"/>
      <c r="AH17" s="434"/>
      <c r="AI17" s="442"/>
      <c r="AJ17" s="362"/>
      <c r="AK17" s="406"/>
      <c r="AL17" s="81"/>
      <c r="AM17" s="204"/>
      <c r="AN17" s="69"/>
      <c r="AO17" s="417"/>
      <c r="AP17" s="392"/>
      <c r="AQ17" s="33">
        <v>5</v>
      </c>
      <c r="AR17" s="29" t="str">
        <f>I33</f>
        <v>DB 20</v>
      </c>
      <c r="AS17" s="29">
        <f>K33</f>
        <v>12</v>
      </c>
      <c r="AT17" s="29">
        <f>AK33</f>
        <v>12</v>
      </c>
    </row>
    <row r="18" spans="1:46" s="30" customFormat="1" ht="12" customHeight="1">
      <c r="A18" s="391">
        <v>2</v>
      </c>
      <c r="B18" s="408"/>
      <c r="C18" s="409"/>
      <c r="D18" s="409"/>
      <c r="E18" s="410"/>
      <c r="F18" s="394">
        <v>1</v>
      </c>
      <c r="G18" s="452" t="str">
        <f>$B$13</f>
        <v>MF1</v>
      </c>
      <c r="H18" s="453"/>
      <c r="I18" s="401" t="s">
        <v>10</v>
      </c>
      <c r="J18" s="420" t="s">
        <v>47</v>
      </c>
      <c r="K18" s="423">
        <v>12</v>
      </c>
      <c r="L18" s="34"/>
      <c r="M18" s="35"/>
      <c r="N18" s="35"/>
      <c r="O18" s="35"/>
      <c r="P18" s="35"/>
      <c r="Q18" s="35"/>
      <c r="R18" s="36"/>
      <c r="S18" s="36"/>
      <c r="T18" s="36"/>
      <c r="U18" s="36"/>
      <c r="W18" s="283"/>
      <c r="X18" s="36"/>
      <c r="Y18" s="36"/>
      <c r="Z18" s="36"/>
      <c r="AA18" s="36"/>
      <c r="AB18" s="36"/>
      <c r="AC18" s="35"/>
      <c r="AD18" s="37"/>
      <c r="AE18" s="506">
        <f>SUM(L18:AD22)</f>
        <v>12</v>
      </c>
      <c r="AF18" s="507"/>
      <c r="AG18" s="430">
        <v>25</v>
      </c>
      <c r="AH18" s="440">
        <f>AG18*F18</f>
        <v>25</v>
      </c>
      <c r="AI18" s="440"/>
      <c r="AJ18" s="360">
        <f>IF(AE18=0,0,ROUNDDOWN(K18/AE18,0))</f>
        <v>1</v>
      </c>
      <c r="AK18" s="406">
        <f>IF(AJ18=0,0,ROUNDUP((AH18-AI21)/AJ18,0))</f>
        <v>25</v>
      </c>
      <c r="AL18" s="82"/>
      <c r="AM18" s="202"/>
      <c r="AN18" s="71"/>
      <c r="AO18" s="416">
        <f>AE18*AH18</f>
        <v>300</v>
      </c>
      <c r="AP18" s="418">
        <f>IF(AO18=0,0,AO18*HLOOKUP(I18,$AR$1:$BG$3,3))</f>
        <v>741.0000000000001</v>
      </c>
      <c r="AQ18" s="33">
        <v>6</v>
      </c>
      <c r="AR18" s="29">
        <f>I38</f>
        <v>0</v>
      </c>
      <c r="AS18" s="29">
        <f>K38</f>
        <v>0</v>
      </c>
      <c r="AT18" s="29">
        <f>AK38</f>
        <v>0</v>
      </c>
    </row>
    <row r="19" spans="1:46" s="30" customFormat="1" ht="12" customHeight="1">
      <c r="A19" s="391"/>
      <c r="B19" s="411"/>
      <c r="C19" s="409"/>
      <c r="D19" s="409"/>
      <c r="E19" s="410"/>
      <c r="F19" s="394"/>
      <c r="G19" s="398"/>
      <c r="H19" s="399"/>
      <c r="I19" s="401"/>
      <c r="J19" s="420"/>
      <c r="K19" s="423"/>
      <c r="L19" s="34"/>
      <c r="M19" s="35"/>
      <c r="N19" s="35"/>
      <c r="O19" s="267"/>
      <c r="P19" s="299"/>
      <c r="Q19" s="299"/>
      <c r="R19" s="253"/>
      <c r="S19" s="455">
        <v>10.485</v>
      </c>
      <c r="T19" s="455"/>
      <c r="U19" s="455"/>
      <c r="V19" s="455"/>
      <c r="W19" s="455"/>
      <c r="X19" s="253"/>
      <c r="Y19" s="267"/>
      <c r="Z19" s="267"/>
      <c r="AA19" s="36"/>
      <c r="AB19" s="36"/>
      <c r="AC19" s="35"/>
      <c r="AD19" s="37"/>
      <c r="AE19" s="506"/>
      <c r="AF19" s="507"/>
      <c r="AG19" s="430"/>
      <c r="AH19" s="433"/>
      <c r="AI19" s="433"/>
      <c r="AJ19" s="361"/>
      <c r="AK19" s="406"/>
      <c r="AL19" s="76"/>
      <c r="AM19" s="203"/>
      <c r="AN19" s="190"/>
      <c r="AO19" s="416"/>
      <c r="AP19" s="391"/>
      <c r="AQ19" s="33">
        <v>7</v>
      </c>
      <c r="AR19" s="29">
        <f>I43</f>
        <v>0</v>
      </c>
      <c r="AS19" s="29">
        <f>K43</f>
        <v>0</v>
      </c>
      <c r="AT19" s="29">
        <f>AK43</f>
        <v>0</v>
      </c>
    </row>
    <row r="20" spans="1:46" s="30" customFormat="1" ht="12" customHeight="1">
      <c r="A20" s="391"/>
      <c r="B20" s="408"/>
      <c r="C20" s="409"/>
      <c r="D20" s="409"/>
      <c r="E20" s="410"/>
      <c r="F20" s="394"/>
      <c r="G20" s="398" t="s">
        <v>196</v>
      </c>
      <c r="H20" s="399"/>
      <c r="I20" s="401"/>
      <c r="J20" s="420"/>
      <c r="K20" s="423"/>
      <c r="L20" s="34"/>
      <c r="M20" s="35"/>
      <c r="N20" s="35"/>
      <c r="O20" s="267"/>
      <c r="P20" s="455">
        <v>1.515</v>
      </c>
      <c r="Q20" s="455"/>
      <c r="R20" s="256"/>
      <c r="S20" s="299"/>
      <c r="T20" s="299"/>
      <c r="U20" s="299"/>
      <c r="V20" s="299"/>
      <c r="W20" s="299"/>
      <c r="X20" s="47"/>
      <c r="Y20" s="267"/>
      <c r="Z20" s="267"/>
      <c r="AA20" s="36"/>
      <c r="AB20" s="36"/>
      <c r="AC20" s="35"/>
      <c r="AD20" s="37"/>
      <c r="AE20" s="506"/>
      <c r="AF20" s="507"/>
      <c r="AG20" s="430"/>
      <c r="AH20" s="433"/>
      <c r="AI20" s="433"/>
      <c r="AJ20" s="361"/>
      <c r="AK20" s="406"/>
      <c r="AL20" s="76"/>
      <c r="AM20" s="203"/>
      <c r="AN20" s="69"/>
      <c r="AO20" s="416"/>
      <c r="AP20" s="391"/>
      <c r="AQ20" s="33">
        <v>8</v>
      </c>
      <c r="AR20" s="29">
        <f>I48</f>
        <v>0</v>
      </c>
      <c r="AS20" s="29">
        <f>K48</f>
        <v>0</v>
      </c>
      <c r="AT20" s="29">
        <f>AK48</f>
        <v>0</v>
      </c>
    </row>
    <row r="21" spans="1:46" s="30" customFormat="1" ht="12" customHeight="1">
      <c r="A21" s="391"/>
      <c r="B21" s="411"/>
      <c r="C21" s="409"/>
      <c r="D21" s="409"/>
      <c r="E21" s="410"/>
      <c r="F21" s="394"/>
      <c r="G21" s="398"/>
      <c r="H21" s="399"/>
      <c r="I21" s="401"/>
      <c r="J21" s="420"/>
      <c r="K21" s="423"/>
      <c r="L21" s="34"/>
      <c r="M21" s="35"/>
      <c r="N21" s="35"/>
      <c r="O21" s="267"/>
      <c r="P21" s="207"/>
      <c r="Q21" s="207"/>
      <c r="R21" s="207"/>
      <c r="S21" s="207"/>
      <c r="T21" s="207"/>
      <c r="U21" s="207"/>
      <c r="V21" s="207"/>
      <c r="W21" s="207"/>
      <c r="X21" s="207"/>
      <c r="Y21" s="267"/>
      <c r="Z21" s="267"/>
      <c r="AA21" s="36"/>
      <c r="AB21" s="36"/>
      <c r="AC21" s="35"/>
      <c r="AD21" s="37"/>
      <c r="AE21" s="506"/>
      <c r="AF21" s="507"/>
      <c r="AG21" s="430"/>
      <c r="AH21" s="433"/>
      <c r="AI21" s="441"/>
      <c r="AJ21" s="361"/>
      <c r="AK21" s="406"/>
      <c r="AL21" s="76"/>
      <c r="AM21" s="203"/>
      <c r="AN21" s="69"/>
      <c r="AO21" s="416"/>
      <c r="AP21" s="391"/>
      <c r="AR21" s="29"/>
      <c r="AS21" s="29"/>
      <c r="AT21" s="29"/>
    </row>
    <row r="22" spans="1:46" s="43" customFormat="1" ht="12" customHeight="1">
      <c r="A22" s="392"/>
      <c r="B22" s="412"/>
      <c r="C22" s="413"/>
      <c r="D22" s="413"/>
      <c r="E22" s="414"/>
      <c r="F22" s="395"/>
      <c r="G22" s="438"/>
      <c r="H22" s="439"/>
      <c r="I22" s="402"/>
      <c r="J22" s="421"/>
      <c r="K22" s="424"/>
      <c r="L22" s="40"/>
      <c r="M22" s="41"/>
      <c r="N22" s="41"/>
      <c r="O22" s="41"/>
      <c r="P22" s="41"/>
      <c r="Q22" s="41"/>
      <c r="R22" s="41"/>
      <c r="S22" s="41"/>
      <c r="T22" s="282"/>
      <c r="U22" s="282"/>
      <c r="V22" s="41"/>
      <c r="W22" s="41"/>
      <c r="X22" s="41"/>
      <c r="Y22" s="41"/>
      <c r="Z22" s="41"/>
      <c r="AA22" s="41"/>
      <c r="AB22" s="41"/>
      <c r="AC22" s="41"/>
      <c r="AD22" s="42"/>
      <c r="AE22" s="508"/>
      <c r="AF22" s="509"/>
      <c r="AG22" s="431"/>
      <c r="AH22" s="434"/>
      <c r="AI22" s="442"/>
      <c r="AJ22" s="362"/>
      <c r="AK22" s="406"/>
      <c r="AL22" s="81"/>
      <c r="AM22" s="204"/>
      <c r="AN22" s="72"/>
      <c r="AO22" s="417"/>
      <c r="AP22" s="392"/>
      <c r="AR22" s="29"/>
      <c r="AS22" s="29"/>
      <c r="AT22" s="29"/>
    </row>
    <row r="23" spans="1:46" s="30" customFormat="1" ht="12" customHeight="1">
      <c r="A23" s="391">
        <v>3</v>
      </c>
      <c r="B23" s="401"/>
      <c r="C23" s="420"/>
      <c r="D23" s="420"/>
      <c r="E23" s="454"/>
      <c r="F23" s="394">
        <v>1</v>
      </c>
      <c r="G23" s="452" t="str">
        <f>$B$13</f>
        <v>MF1</v>
      </c>
      <c r="H23" s="453"/>
      <c r="I23" s="401" t="s">
        <v>10</v>
      </c>
      <c r="J23" s="420" t="s">
        <v>47</v>
      </c>
      <c r="K23" s="423">
        <v>12</v>
      </c>
      <c r="L23" s="34"/>
      <c r="M23" s="35"/>
      <c r="N23" s="35"/>
      <c r="O23" s="35"/>
      <c r="P23" s="35"/>
      <c r="Q23" s="272"/>
      <c r="R23" s="272"/>
      <c r="S23" s="36"/>
      <c r="T23" s="50"/>
      <c r="U23" s="272"/>
      <c r="V23" s="272"/>
      <c r="W23" s="36"/>
      <c r="X23" s="36"/>
      <c r="Y23" s="36"/>
      <c r="Z23" s="36"/>
      <c r="AA23" s="36"/>
      <c r="AB23" s="36"/>
      <c r="AC23" s="35"/>
      <c r="AD23" s="37"/>
      <c r="AE23" s="506">
        <f>SUM(L23:AD27)</f>
        <v>12</v>
      </c>
      <c r="AF23" s="507"/>
      <c r="AG23" s="430">
        <v>25</v>
      </c>
      <c r="AH23" s="433">
        <f>AG23*F23</f>
        <v>25</v>
      </c>
      <c r="AI23" s="440"/>
      <c r="AJ23" s="360">
        <f>IF(AE23=0,0,ROUNDDOWN(K23/AE23,0))</f>
        <v>1</v>
      </c>
      <c r="AK23" s="406">
        <f>IF(AJ23=0,0,ROUNDUP((AH23-AI26)/AJ23,0))</f>
        <v>25</v>
      </c>
      <c r="AL23" s="82"/>
      <c r="AM23" s="202"/>
      <c r="AN23" s="71"/>
      <c r="AO23" s="416">
        <f>AE23*AH23</f>
        <v>300</v>
      </c>
      <c r="AP23" s="418">
        <f>IF(AO23=0,0,AO23*HLOOKUP(I23,$AR$1:$BG$3,3))</f>
        <v>741.0000000000001</v>
      </c>
      <c r="AR23" s="29"/>
      <c r="AS23" s="29"/>
      <c r="AT23" s="29"/>
    </row>
    <row r="24" spans="1:46" s="30" customFormat="1" ht="12" customHeight="1">
      <c r="A24" s="391"/>
      <c r="B24" s="401"/>
      <c r="C24" s="420"/>
      <c r="D24" s="420"/>
      <c r="E24" s="454"/>
      <c r="F24" s="394"/>
      <c r="G24" s="398"/>
      <c r="H24" s="399"/>
      <c r="I24" s="401"/>
      <c r="J24" s="420"/>
      <c r="K24" s="423"/>
      <c r="L24" s="34"/>
      <c r="M24" s="35"/>
      <c r="N24" s="35"/>
      <c r="O24" s="267"/>
      <c r="P24" s="286"/>
      <c r="Q24" s="286"/>
      <c r="R24" s="286"/>
      <c r="S24" s="516">
        <v>10.485</v>
      </c>
      <c r="T24" s="516"/>
      <c r="U24" s="516"/>
      <c r="V24" s="516"/>
      <c r="W24" s="516"/>
      <c r="X24" s="298"/>
      <c r="Y24" s="288"/>
      <c r="Z24" s="267"/>
      <c r="AA24" s="36"/>
      <c r="AB24" s="36"/>
      <c r="AC24" s="35"/>
      <c r="AD24" s="37"/>
      <c r="AE24" s="506"/>
      <c r="AF24" s="507"/>
      <c r="AG24" s="430"/>
      <c r="AH24" s="433"/>
      <c r="AI24" s="433"/>
      <c r="AJ24" s="361"/>
      <c r="AK24" s="406"/>
      <c r="AL24" s="76"/>
      <c r="AM24" s="203"/>
      <c r="AN24" s="190"/>
      <c r="AO24" s="416"/>
      <c r="AP24" s="391"/>
      <c r="AR24" s="29"/>
      <c r="AS24" s="29"/>
      <c r="AT24" s="29"/>
    </row>
    <row r="25" spans="1:46" s="30" customFormat="1" ht="12" customHeight="1">
      <c r="A25" s="391"/>
      <c r="B25" s="408"/>
      <c r="C25" s="409"/>
      <c r="D25" s="409"/>
      <c r="E25" s="410"/>
      <c r="F25" s="394"/>
      <c r="G25" s="398" t="s">
        <v>197</v>
      </c>
      <c r="H25" s="399"/>
      <c r="I25" s="401"/>
      <c r="J25" s="420"/>
      <c r="K25" s="423"/>
      <c r="L25" s="34"/>
      <c r="M25" s="35"/>
      <c r="N25" s="35"/>
      <c r="O25" s="267"/>
      <c r="P25" s="455">
        <v>1.515</v>
      </c>
      <c r="Q25" s="455"/>
      <c r="R25" s="256"/>
      <c r="S25" s="289"/>
      <c r="T25" s="47"/>
      <c r="U25" s="47"/>
      <c r="V25" s="47"/>
      <c r="W25" s="47"/>
      <c r="X25" s="298"/>
      <c r="Y25" s="288"/>
      <c r="Z25" s="267"/>
      <c r="AA25" s="36"/>
      <c r="AB25" s="36"/>
      <c r="AC25" s="35"/>
      <c r="AD25" s="37"/>
      <c r="AE25" s="506"/>
      <c r="AF25" s="507"/>
      <c r="AG25" s="430"/>
      <c r="AH25" s="433"/>
      <c r="AI25" s="433"/>
      <c r="AJ25" s="361"/>
      <c r="AK25" s="406"/>
      <c r="AL25" s="76"/>
      <c r="AM25" s="203"/>
      <c r="AN25" s="69"/>
      <c r="AO25" s="416"/>
      <c r="AP25" s="391"/>
      <c r="AR25" s="29"/>
      <c r="AS25" s="29"/>
      <c r="AT25" s="29"/>
    </row>
    <row r="26" spans="1:46" s="30" customFormat="1" ht="12" customHeight="1">
      <c r="A26" s="391"/>
      <c r="B26" s="411"/>
      <c r="C26" s="409"/>
      <c r="D26" s="409"/>
      <c r="E26" s="410"/>
      <c r="F26" s="394"/>
      <c r="G26" s="398"/>
      <c r="H26" s="399"/>
      <c r="I26" s="401"/>
      <c r="J26" s="420"/>
      <c r="K26" s="423"/>
      <c r="L26" s="34"/>
      <c r="M26" s="35"/>
      <c r="N26" s="35"/>
      <c r="O26" s="267"/>
      <c r="P26" s="207"/>
      <c r="Q26" s="207"/>
      <c r="R26" s="207"/>
      <c r="S26" s="314"/>
      <c r="T26" s="314"/>
      <c r="U26" s="314"/>
      <c r="V26" s="314"/>
      <c r="W26" s="314"/>
      <c r="X26" s="298"/>
      <c r="Y26" s="288"/>
      <c r="Z26" s="267"/>
      <c r="AA26" s="36"/>
      <c r="AB26" s="36"/>
      <c r="AC26" s="35"/>
      <c r="AD26" s="37"/>
      <c r="AE26" s="506"/>
      <c r="AF26" s="507"/>
      <c r="AG26" s="430"/>
      <c r="AH26" s="433"/>
      <c r="AI26" s="441"/>
      <c r="AJ26" s="361"/>
      <c r="AK26" s="406"/>
      <c r="AL26" s="76"/>
      <c r="AM26" s="203"/>
      <c r="AN26" s="69"/>
      <c r="AO26" s="416"/>
      <c r="AP26" s="391"/>
      <c r="AR26" s="29"/>
      <c r="AS26" s="29"/>
      <c r="AT26" s="29"/>
    </row>
    <row r="27" spans="1:46" s="43" customFormat="1" ht="12" customHeight="1">
      <c r="A27" s="392"/>
      <c r="B27" s="412"/>
      <c r="C27" s="413"/>
      <c r="D27" s="413"/>
      <c r="E27" s="414"/>
      <c r="F27" s="395"/>
      <c r="G27" s="438"/>
      <c r="H27" s="439"/>
      <c r="I27" s="402"/>
      <c r="J27" s="421"/>
      <c r="K27" s="424"/>
      <c r="L27" s="40"/>
      <c r="M27" s="41"/>
      <c r="N27" s="41"/>
      <c r="O27" s="290"/>
      <c r="P27" s="41"/>
      <c r="Q27" s="41"/>
      <c r="R27" s="41"/>
      <c r="S27" s="291"/>
      <c r="T27" s="291"/>
      <c r="U27" s="282"/>
      <c r="V27" s="282"/>
      <c r="W27" s="41"/>
      <c r="X27" s="41"/>
      <c r="Y27" s="41"/>
      <c r="Z27" s="267"/>
      <c r="AA27" s="41"/>
      <c r="AB27" s="41"/>
      <c r="AC27" s="41"/>
      <c r="AD27" s="42"/>
      <c r="AE27" s="508"/>
      <c r="AF27" s="509"/>
      <c r="AG27" s="431"/>
      <c r="AH27" s="434"/>
      <c r="AI27" s="442"/>
      <c r="AJ27" s="362"/>
      <c r="AK27" s="406"/>
      <c r="AL27" s="81"/>
      <c r="AM27" s="204"/>
      <c r="AN27" s="72"/>
      <c r="AO27" s="417"/>
      <c r="AP27" s="392"/>
      <c r="AR27" s="29"/>
      <c r="AS27" s="29"/>
      <c r="AT27" s="29"/>
    </row>
    <row r="28" spans="1:46" s="30" customFormat="1" ht="12" customHeight="1">
      <c r="A28" s="391">
        <v>4</v>
      </c>
      <c r="B28" s="401"/>
      <c r="C28" s="420"/>
      <c r="D28" s="420"/>
      <c r="E28" s="454"/>
      <c r="F28" s="394">
        <v>1</v>
      </c>
      <c r="G28" s="452" t="str">
        <f>$B$13</f>
        <v>MF1</v>
      </c>
      <c r="H28" s="453"/>
      <c r="I28" s="401" t="s">
        <v>10</v>
      </c>
      <c r="J28" s="420" t="s">
        <v>47</v>
      </c>
      <c r="K28" s="423">
        <v>12</v>
      </c>
      <c r="L28" s="34"/>
      <c r="M28" s="35"/>
      <c r="N28" s="35"/>
      <c r="O28" s="35"/>
      <c r="P28" s="35"/>
      <c r="Q28" s="35"/>
      <c r="R28" s="36"/>
      <c r="S28" s="36"/>
      <c r="T28" s="36"/>
      <c r="U28" s="36"/>
      <c r="V28" s="36"/>
      <c r="W28" s="36"/>
      <c r="X28" s="36"/>
      <c r="Y28" s="36"/>
      <c r="Z28" s="50"/>
      <c r="AA28" s="36"/>
      <c r="AB28" s="36"/>
      <c r="AC28" s="35"/>
      <c r="AD28" s="37"/>
      <c r="AE28" s="506">
        <f>SUM(L28:AD32)</f>
        <v>12</v>
      </c>
      <c r="AF28" s="507"/>
      <c r="AG28" s="430">
        <v>25</v>
      </c>
      <c r="AH28" s="433">
        <f>AG28*F28</f>
        <v>25</v>
      </c>
      <c r="AI28" s="440"/>
      <c r="AJ28" s="360">
        <f>IF(AE28=0,0,ROUNDDOWN(K28/AE28,0))</f>
        <v>1</v>
      </c>
      <c r="AK28" s="406">
        <f>IF(AJ28=0,0,ROUNDUP((AH28-AI31)/AJ28,0))</f>
        <v>25</v>
      </c>
      <c r="AL28" s="76"/>
      <c r="AM28" s="202"/>
      <c r="AN28" s="69"/>
      <c r="AO28" s="416">
        <f>AE28*AH28</f>
        <v>300</v>
      </c>
      <c r="AP28" s="418">
        <f>IF(AO28=0,0,AO28*HLOOKUP(I28,$AR$1:$BG$3,3))</f>
        <v>741.0000000000001</v>
      </c>
      <c r="AR28" s="29"/>
      <c r="AS28" s="29"/>
      <c r="AT28" s="29"/>
    </row>
    <row r="29" spans="1:46" s="30" customFormat="1" ht="12" customHeight="1">
      <c r="A29" s="391"/>
      <c r="B29" s="401"/>
      <c r="C29" s="420"/>
      <c r="D29" s="420"/>
      <c r="E29" s="454"/>
      <c r="F29" s="394"/>
      <c r="G29" s="398"/>
      <c r="H29" s="399"/>
      <c r="I29" s="401"/>
      <c r="J29" s="420"/>
      <c r="K29" s="423"/>
      <c r="L29" s="34"/>
      <c r="M29" s="35"/>
      <c r="N29" s="35"/>
      <c r="O29" s="250"/>
      <c r="P29" s="286"/>
      <c r="Q29" s="286"/>
      <c r="R29" s="286"/>
      <c r="S29" s="516">
        <v>10.485</v>
      </c>
      <c r="T29" s="516"/>
      <c r="U29" s="516"/>
      <c r="V29" s="516"/>
      <c r="W29" s="516"/>
      <c r="X29" s="286"/>
      <c r="Y29" s="288"/>
      <c r="Z29" s="267"/>
      <c r="AA29" s="36"/>
      <c r="AB29" s="36"/>
      <c r="AC29" s="35"/>
      <c r="AD29" s="37"/>
      <c r="AE29" s="506"/>
      <c r="AF29" s="507"/>
      <c r="AG29" s="430"/>
      <c r="AH29" s="433"/>
      <c r="AI29" s="433"/>
      <c r="AJ29" s="361"/>
      <c r="AK29" s="406"/>
      <c r="AL29" s="76"/>
      <c r="AM29" s="203"/>
      <c r="AN29" s="69"/>
      <c r="AO29" s="416"/>
      <c r="AP29" s="391"/>
      <c r="AR29" s="29"/>
      <c r="AS29" s="29"/>
      <c r="AT29" s="29"/>
    </row>
    <row r="30" spans="1:46" s="30" customFormat="1" ht="12" customHeight="1">
      <c r="A30" s="391"/>
      <c r="B30" s="408"/>
      <c r="C30" s="409"/>
      <c r="D30" s="409"/>
      <c r="E30" s="410"/>
      <c r="F30" s="394"/>
      <c r="G30" s="398" t="s">
        <v>198</v>
      </c>
      <c r="H30" s="399"/>
      <c r="I30" s="401"/>
      <c r="J30" s="420"/>
      <c r="K30" s="423"/>
      <c r="L30" s="34"/>
      <c r="M30" s="35"/>
      <c r="N30" s="35"/>
      <c r="O30" s="250"/>
      <c r="P30" s="472">
        <v>1.515</v>
      </c>
      <c r="Q30" s="472"/>
      <c r="R30" s="256"/>
      <c r="S30" s="47"/>
      <c r="T30" s="47"/>
      <c r="U30" s="47"/>
      <c r="V30" s="299"/>
      <c r="W30" s="299"/>
      <c r="X30" s="47"/>
      <c r="Y30" s="288"/>
      <c r="Z30" s="267"/>
      <c r="AA30" s="36"/>
      <c r="AB30" s="36"/>
      <c r="AC30" s="35"/>
      <c r="AD30" s="37"/>
      <c r="AE30" s="506"/>
      <c r="AF30" s="507"/>
      <c r="AG30" s="430"/>
      <c r="AH30" s="433"/>
      <c r="AI30" s="433"/>
      <c r="AJ30" s="361"/>
      <c r="AK30" s="406"/>
      <c r="AL30" s="76"/>
      <c r="AM30" s="203"/>
      <c r="AN30" s="69"/>
      <c r="AO30" s="416"/>
      <c r="AP30" s="391"/>
      <c r="AR30" s="29"/>
      <c r="AS30" s="29"/>
      <c r="AT30" s="29"/>
    </row>
    <row r="31" spans="1:46" s="30" customFormat="1" ht="12" customHeight="1">
      <c r="A31" s="391"/>
      <c r="B31" s="411"/>
      <c r="C31" s="409"/>
      <c r="D31" s="409"/>
      <c r="E31" s="410"/>
      <c r="F31" s="394"/>
      <c r="G31" s="398"/>
      <c r="H31" s="399"/>
      <c r="I31" s="401"/>
      <c r="J31" s="420"/>
      <c r="K31" s="423"/>
      <c r="L31" s="34"/>
      <c r="M31" s="35"/>
      <c r="N31" s="35"/>
      <c r="O31" s="250"/>
      <c r="P31" s="300"/>
      <c r="Q31" s="300"/>
      <c r="R31" s="300"/>
      <c r="S31" s="314"/>
      <c r="T31" s="314"/>
      <c r="U31" s="314"/>
      <c r="V31" s="314"/>
      <c r="W31" s="314"/>
      <c r="X31" s="211"/>
      <c r="Y31" s="288"/>
      <c r="Z31" s="267"/>
      <c r="AA31" s="36"/>
      <c r="AB31" s="36"/>
      <c r="AC31" s="35"/>
      <c r="AD31" s="37"/>
      <c r="AE31" s="506"/>
      <c r="AF31" s="507"/>
      <c r="AG31" s="430"/>
      <c r="AH31" s="433"/>
      <c r="AI31" s="441"/>
      <c r="AJ31" s="361"/>
      <c r="AK31" s="406"/>
      <c r="AL31" s="76"/>
      <c r="AM31" s="203"/>
      <c r="AN31" s="69"/>
      <c r="AO31" s="416"/>
      <c r="AP31" s="391"/>
      <c r="AR31" s="29"/>
      <c r="AS31" s="29"/>
      <c r="AT31" s="29"/>
    </row>
    <row r="32" spans="1:46" s="43" customFormat="1" ht="12" customHeight="1">
      <c r="A32" s="392"/>
      <c r="B32" s="412"/>
      <c r="C32" s="413"/>
      <c r="D32" s="413"/>
      <c r="E32" s="414"/>
      <c r="F32" s="395"/>
      <c r="G32" s="438"/>
      <c r="H32" s="439"/>
      <c r="I32" s="402"/>
      <c r="J32" s="421"/>
      <c r="K32" s="424"/>
      <c r="L32" s="40"/>
      <c r="M32" s="41"/>
      <c r="N32" s="41"/>
      <c r="O32" s="267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290"/>
      <c r="AA32" s="41"/>
      <c r="AB32" s="41"/>
      <c r="AC32" s="41"/>
      <c r="AD32" s="42"/>
      <c r="AE32" s="508"/>
      <c r="AF32" s="509"/>
      <c r="AG32" s="431"/>
      <c r="AH32" s="434"/>
      <c r="AI32" s="442"/>
      <c r="AJ32" s="362"/>
      <c r="AK32" s="406"/>
      <c r="AL32" s="81"/>
      <c r="AM32" s="204"/>
      <c r="AN32" s="72"/>
      <c r="AO32" s="417"/>
      <c r="AP32" s="392"/>
      <c r="AR32" s="29"/>
      <c r="AS32" s="29"/>
      <c r="AT32" s="29"/>
    </row>
    <row r="33" spans="1:46" s="30" customFormat="1" ht="12" customHeight="1">
      <c r="A33" s="391">
        <v>5</v>
      </c>
      <c r="B33" s="458"/>
      <c r="C33" s="459"/>
      <c r="D33" s="459"/>
      <c r="E33" s="460"/>
      <c r="F33" s="394">
        <v>1</v>
      </c>
      <c r="G33" s="452" t="str">
        <f>$B$13</f>
        <v>MF1</v>
      </c>
      <c r="H33" s="453"/>
      <c r="I33" s="401" t="s">
        <v>10</v>
      </c>
      <c r="J33" s="420" t="s">
        <v>47</v>
      </c>
      <c r="K33" s="423">
        <v>12</v>
      </c>
      <c r="L33" s="34"/>
      <c r="M33" s="35"/>
      <c r="N33" s="35"/>
      <c r="O33" s="45"/>
      <c r="P33" s="35"/>
      <c r="Q33" s="35"/>
      <c r="R33" s="36"/>
      <c r="S33" s="295"/>
      <c r="T33" s="295"/>
      <c r="U33" s="36"/>
      <c r="V33" s="36"/>
      <c r="W33" s="36"/>
      <c r="X33" s="36"/>
      <c r="Y33" s="36"/>
      <c r="Z33" s="36"/>
      <c r="AA33" s="36"/>
      <c r="AB33" s="36"/>
      <c r="AC33" s="35"/>
      <c r="AD33" s="37"/>
      <c r="AE33" s="506">
        <f>SUM(L33:AD37)</f>
        <v>5.71</v>
      </c>
      <c r="AF33" s="507"/>
      <c r="AG33" s="456">
        <v>25</v>
      </c>
      <c r="AH33" s="486">
        <f>AG33*F33</f>
        <v>25</v>
      </c>
      <c r="AI33" s="440" t="s">
        <v>183</v>
      </c>
      <c r="AJ33" s="360">
        <f>IF(AE33=0,0,ROUNDDOWN(K33/AE33,0))</f>
        <v>2</v>
      </c>
      <c r="AK33" s="406">
        <f>IF(AJ33=0,0,ROUNDUP((AH33-AI36)/AJ33,0))</f>
        <v>12</v>
      </c>
      <c r="AL33" s="82"/>
      <c r="AM33" s="202"/>
      <c r="AN33" s="69"/>
      <c r="AO33" s="416">
        <f>AE33*AH33</f>
        <v>142.75</v>
      </c>
      <c r="AP33" s="418">
        <f>IF(AO33=0,0,AO33*HLOOKUP(I33,$AR$1:$BG$3,3))</f>
        <v>352.59250000000003</v>
      </c>
      <c r="AR33" s="29"/>
      <c r="AS33" s="29"/>
      <c r="AT33" s="29"/>
    </row>
    <row r="34" spans="1:46" s="30" customFormat="1" ht="12" customHeight="1">
      <c r="A34" s="391"/>
      <c r="B34" s="461"/>
      <c r="C34" s="459"/>
      <c r="D34" s="459"/>
      <c r="E34" s="460"/>
      <c r="F34" s="394"/>
      <c r="G34" s="398"/>
      <c r="H34" s="399"/>
      <c r="I34" s="401"/>
      <c r="J34" s="420"/>
      <c r="K34" s="423"/>
      <c r="L34" s="34"/>
      <c r="M34" s="35"/>
      <c r="N34" s="35"/>
      <c r="O34" s="35"/>
      <c r="P34" s="253"/>
      <c r="Q34" s="253"/>
      <c r="R34" s="253"/>
      <c r="S34" s="455">
        <v>3.595</v>
      </c>
      <c r="T34" s="455"/>
      <c r="U34" s="455"/>
      <c r="V34" s="455"/>
      <c r="W34" s="455"/>
      <c r="X34" s="451">
        <v>0.6</v>
      </c>
      <c r="Y34" s="253"/>
      <c r="Z34" s="36"/>
      <c r="AA34" s="36"/>
      <c r="AB34" s="36"/>
      <c r="AC34" s="35"/>
      <c r="AD34" s="37"/>
      <c r="AE34" s="506"/>
      <c r="AF34" s="507"/>
      <c r="AG34" s="456"/>
      <c r="AH34" s="486"/>
      <c r="AI34" s="433"/>
      <c r="AJ34" s="361"/>
      <c r="AK34" s="406"/>
      <c r="AL34" s="273" t="s">
        <v>202</v>
      </c>
      <c r="AM34" s="103">
        <f>IF(AI33=0,0,(VLOOKUP(AI33,'SUM OF REMAIN BAR'!$D$11:$F$57,2,FALSE)-(AE33*ROUNDDOWN(VLOOKUP(AI33,'SUM OF REMAIN BAR'!$D$11:$F$57,2,FALSE)/AE33,0))))</f>
        <v>0.5800000000000001</v>
      </c>
      <c r="AN34" s="190">
        <f>AI36</f>
        <v>1</v>
      </c>
      <c r="AO34" s="416"/>
      <c r="AP34" s="391"/>
      <c r="AR34" s="29"/>
      <c r="AS34" s="29"/>
      <c r="AT34" s="29"/>
    </row>
    <row r="35" spans="1:46" s="30" customFormat="1" ht="12" customHeight="1">
      <c r="A35" s="391"/>
      <c r="B35" s="408"/>
      <c r="C35" s="409"/>
      <c r="D35" s="409"/>
      <c r="E35" s="410"/>
      <c r="F35" s="394"/>
      <c r="G35" s="398" t="s">
        <v>199</v>
      </c>
      <c r="H35" s="399"/>
      <c r="I35" s="401"/>
      <c r="J35" s="420"/>
      <c r="K35" s="423"/>
      <c r="L35" s="34"/>
      <c r="M35" s="35"/>
      <c r="N35" s="35"/>
      <c r="O35" s="267"/>
      <c r="P35" s="455">
        <v>1.515</v>
      </c>
      <c r="Q35" s="455"/>
      <c r="R35" s="315"/>
      <c r="S35" s="299"/>
      <c r="T35" s="299"/>
      <c r="U35" s="47"/>
      <c r="V35" s="250"/>
      <c r="W35" s="265"/>
      <c r="X35" s="451"/>
      <c r="Y35" s="36"/>
      <c r="Z35" s="267"/>
      <c r="AA35" s="36"/>
      <c r="AB35" s="36"/>
      <c r="AC35" s="35"/>
      <c r="AD35" s="37"/>
      <c r="AE35" s="506"/>
      <c r="AF35" s="507"/>
      <c r="AG35" s="456"/>
      <c r="AH35" s="486"/>
      <c r="AI35" s="433"/>
      <c r="AJ35" s="361"/>
      <c r="AK35" s="406"/>
      <c r="AL35" s="270"/>
      <c r="AM35" s="203"/>
      <c r="AN35" s="69"/>
      <c r="AO35" s="416"/>
      <c r="AP35" s="391"/>
      <c r="AR35" s="29"/>
      <c r="AS35" s="29"/>
      <c r="AT35" s="29"/>
    </row>
    <row r="36" spans="1:46" s="30" customFormat="1" ht="12" customHeight="1">
      <c r="A36" s="391"/>
      <c r="B36" s="411"/>
      <c r="C36" s="409"/>
      <c r="D36" s="409"/>
      <c r="E36" s="410"/>
      <c r="F36" s="394"/>
      <c r="G36" s="398"/>
      <c r="H36" s="399"/>
      <c r="I36" s="401"/>
      <c r="J36" s="420"/>
      <c r="K36" s="423"/>
      <c r="L36" s="34"/>
      <c r="M36" s="35"/>
      <c r="N36" s="35"/>
      <c r="O36" s="267"/>
      <c r="P36" s="49"/>
      <c r="Q36" s="250"/>
      <c r="R36" s="36"/>
      <c r="S36" s="303"/>
      <c r="T36" s="36"/>
      <c r="U36" s="299"/>
      <c r="V36" s="299"/>
      <c r="W36" s="302"/>
      <c r="X36" s="451"/>
      <c r="Y36" s="49"/>
      <c r="Z36" s="267"/>
      <c r="AA36" s="36"/>
      <c r="AB36" s="36"/>
      <c r="AC36" s="35"/>
      <c r="AD36" s="37"/>
      <c r="AE36" s="506"/>
      <c r="AF36" s="507"/>
      <c r="AG36" s="456"/>
      <c r="AH36" s="486"/>
      <c r="AI36" s="535">
        <f>IF(AI33=0,0,ROUNDDOWN(VLOOKUP(AI33,'SUM OF REMAIN BAR'!$D$11:$F$57,2,FALSE)/AE33,0)*VLOOKUP(AI33,'SUM OF REMAIN BAR'!$D$11:$F$57,3,FALSE))</f>
        <v>1</v>
      </c>
      <c r="AJ36" s="361"/>
      <c r="AK36" s="406"/>
      <c r="AL36" s="270"/>
      <c r="AM36" s="203"/>
      <c r="AN36" s="69"/>
      <c r="AO36" s="416"/>
      <c r="AP36" s="391"/>
      <c r="AR36" s="29"/>
      <c r="AS36" s="29"/>
      <c r="AT36" s="29"/>
    </row>
    <row r="37" spans="1:46" s="43" customFormat="1" ht="12" customHeight="1">
      <c r="A37" s="392"/>
      <c r="B37" s="412"/>
      <c r="C37" s="413"/>
      <c r="D37" s="413"/>
      <c r="E37" s="414"/>
      <c r="F37" s="395"/>
      <c r="G37" s="438"/>
      <c r="H37" s="439"/>
      <c r="I37" s="402"/>
      <c r="J37" s="421"/>
      <c r="K37" s="424"/>
      <c r="L37" s="40"/>
      <c r="M37" s="41"/>
      <c r="N37" s="41"/>
      <c r="O37" s="290"/>
      <c r="P37" s="41"/>
      <c r="Q37" s="251"/>
      <c r="R37" s="41"/>
      <c r="S37" s="41"/>
      <c r="T37" s="41"/>
      <c r="U37" s="41"/>
      <c r="V37" s="251"/>
      <c r="W37" s="41"/>
      <c r="X37" s="41"/>
      <c r="Y37" s="41"/>
      <c r="Z37" s="290"/>
      <c r="AA37" s="41"/>
      <c r="AB37" s="41"/>
      <c r="AC37" s="41"/>
      <c r="AD37" s="42"/>
      <c r="AE37" s="508"/>
      <c r="AF37" s="509"/>
      <c r="AG37" s="457"/>
      <c r="AH37" s="511"/>
      <c r="AI37" s="536"/>
      <c r="AJ37" s="362"/>
      <c r="AK37" s="406"/>
      <c r="AL37" s="271"/>
      <c r="AM37" s="204"/>
      <c r="AN37" s="72"/>
      <c r="AO37" s="417"/>
      <c r="AP37" s="392"/>
      <c r="AR37" s="29"/>
      <c r="AS37" s="29"/>
      <c r="AT37" s="29"/>
    </row>
    <row r="38" spans="1:46" s="30" customFormat="1" ht="12" customHeight="1">
      <c r="A38" s="391">
        <v>6</v>
      </c>
      <c r="B38" s="401"/>
      <c r="C38" s="420"/>
      <c r="D38" s="420"/>
      <c r="E38" s="454"/>
      <c r="F38" s="394"/>
      <c r="G38" s="452"/>
      <c r="H38" s="453"/>
      <c r="I38" s="401"/>
      <c r="J38" s="420"/>
      <c r="K38" s="423"/>
      <c r="L38" s="34"/>
      <c r="M38" s="35"/>
      <c r="N38" s="35"/>
      <c r="O38" s="35"/>
      <c r="P38" s="35"/>
      <c r="Q38" s="35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5"/>
      <c r="AD38" s="37"/>
      <c r="AE38" s="506"/>
      <c r="AF38" s="507"/>
      <c r="AG38" s="456"/>
      <c r="AH38" s="486"/>
      <c r="AI38" s="440"/>
      <c r="AJ38" s="360"/>
      <c r="AK38" s="406"/>
      <c r="AL38" s="82"/>
      <c r="AM38" s="202"/>
      <c r="AN38" s="71"/>
      <c r="AO38" s="416">
        <f>AE38*AH38</f>
        <v>0</v>
      </c>
      <c r="AP38" s="418">
        <f>IF(AO38=0,0,AO38*HLOOKUP(I38,$AR$1:$BG$3,3))</f>
        <v>0</v>
      </c>
      <c r="AR38" s="29"/>
      <c r="AS38" s="29"/>
      <c r="AT38" s="29"/>
    </row>
    <row r="39" spans="1:46" s="30" customFormat="1" ht="12" customHeight="1">
      <c r="A39" s="391"/>
      <c r="B39" s="401"/>
      <c r="C39" s="420"/>
      <c r="D39" s="420"/>
      <c r="E39" s="454"/>
      <c r="F39" s="394"/>
      <c r="G39" s="398"/>
      <c r="H39" s="399"/>
      <c r="I39" s="401"/>
      <c r="J39" s="420"/>
      <c r="K39" s="423"/>
      <c r="L39" s="34"/>
      <c r="M39" s="35"/>
      <c r="N39" s="35"/>
      <c r="O39" s="35"/>
      <c r="P39" s="253"/>
      <c r="Q39" s="253"/>
      <c r="R39" s="253"/>
      <c r="S39" s="253"/>
      <c r="T39" s="253"/>
      <c r="U39" s="253"/>
      <c r="V39" s="299"/>
      <c r="W39" s="299"/>
      <c r="X39" s="253"/>
      <c r="Y39" s="253"/>
      <c r="Z39" s="36"/>
      <c r="AA39" s="36"/>
      <c r="AB39" s="36"/>
      <c r="AC39" s="35"/>
      <c r="AD39" s="37"/>
      <c r="AE39" s="506"/>
      <c r="AF39" s="507"/>
      <c r="AG39" s="456"/>
      <c r="AH39" s="486"/>
      <c r="AI39" s="433"/>
      <c r="AJ39" s="361"/>
      <c r="AK39" s="406"/>
      <c r="AL39" s="84"/>
      <c r="AM39" s="203"/>
      <c r="AN39" s="69"/>
      <c r="AO39" s="416"/>
      <c r="AP39" s="391"/>
      <c r="AR39" s="29"/>
      <c r="AS39" s="29"/>
      <c r="AT39" s="29"/>
    </row>
    <row r="40" spans="1:46" s="30" customFormat="1" ht="12" customHeight="1">
      <c r="A40" s="391"/>
      <c r="B40" s="401"/>
      <c r="C40" s="420"/>
      <c r="D40" s="420"/>
      <c r="E40" s="454"/>
      <c r="F40" s="394"/>
      <c r="G40" s="398"/>
      <c r="H40" s="399"/>
      <c r="I40" s="401"/>
      <c r="J40" s="420"/>
      <c r="K40" s="423"/>
      <c r="L40" s="34"/>
      <c r="M40" s="35"/>
      <c r="N40" s="35"/>
      <c r="O40" s="267"/>
      <c r="P40" s="299"/>
      <c r="Q40" s="299"/>
      <c r="R40" s="299"/>
      <c r="S40" s="299"/>
      <c r="T40" s="299"/>
      <c r="U40" s="47"/>
      <c r="V40" s="47"/>
      <c r="W40" s="47"/>
      <c r="X40" s="253"/>
      <c r="Y40" s="36"/>
      <c r="Z40" s="267"/>
      <c r="AA40" s="36"/>
      <c r="AB40" s="36"/>
      <c r="AC40" s="35"/>
      <c r="AD40" s="37"/>
      <c r="AE40" s="506"/>
      <c r="AF40" s="507"/>
      <c r="AG40" s="456"/>
      <c r="AH40" s="486"/>
      <c r="AI40" s="433"/>
      <c r="AJ40" s="361"/>
      <c r="AK40" s="406"/>
      <c r="AL40" s="84"/>
      <c r="AM40" s="203"/>
      <c r="AN40" s="69"/>
      <c r="AO40" s="416"/>
      <c r="AP40" s="391"/>
      <c r="AR40" s="29"/>
      <c r="AS40" s="29"/>
      <c r="AT40" s="29"/>
    </row>
    <row r="41" spans="1:46" s="30" customFormat="1" ht="12" customHeight="1">
      <c r="A41" s="391"/>
      <c r="B41" s="401"/>
      <c r="C41" s="420"/>
      <c r="D41" s="420"/>
      <c r="E41" s="454"/>
      <c r="F41" s="394"/>
      <c r="G41" s="398"/>
      <c r="H41" s="399"/>
      <c r="I41" s="401"/>
      <c r="J41" s="420"/>
      <c r="K41" s="423"/>
      <c r="L41" s="34"/>
      <c r="M41" s="35"/>
      <c r="N41" s="35"/>
      <c r="O41" s="267"/>
      <c r="P41" s="49"/>
      <c r="Q41" s="35"/>
      <c r="R41" s="36"/>
      <c r="S41" s="36"/>
      <c r="T41" s="36"/>
      <c r="U41" s="36"/>
      <c r="V41" s="36"/>
      <c r="W41" s="36"/>
      <c r="X41" s="253"/>
      <c r="Y41" s="49"/>
      <c r="Z41" s="267"/>
      <c r="AA41" s="36"/>
      <c r="AB41" s="36"/>
      <c r="AC41" s="35"/>
      <c r="AD41" s="37"/>
      <c r="AE41" s="506"/>
      <c r="AF41" s="507"/>
      <c r="AG41" s="456"/>
      <c r="AH41" s="486"/>
      <c r="AI41" s="441"/>
      <c r="AJ41" s="361"/>
      <c r="AK41" s="406"/>
      <c r="AL41" s="84"/>
      <c r="AM41" s="203"/>
      <c r="AN41" s="69"/>
      <c r="AO41" s="416"/>
      <c r="AP41" s="391"/>
      <c r="AR41" s="29"/>
      <c r="AS41" s="29"/>
      <c r="AT41" s="29"/>
    </row>
    <row r="42" spans="1:46" s="43" customFormat="1" ht="12" customHeight="1">
      <c r="A42" s="392"/>
      <c r="B42" s="402"/>
      <c r="C42" s="421"/>
      <c r="D42" s="421"/>
      <c r="E42" s="462"/>
      <c r="F42" s="395"/>
      <c r="G42" s="438"/>
      <c r="H42" s="439"/>
      <c r="I42" s="402"/>
      <c r="J42" s="421"/>
      <c r="K42" s="424"/>
      <c r="L42" s="40"/>
      <c r="M42" s="41"/>
      <c r="N42" s="41"/>
      <c r="O42" s="290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290"/>
      <c r="AA42" s="41"/>
      <c r="AB42" s="41"/>
      <c r="AC42" s="41"/>
      <c r="AD42" s="42"/>
      <c r="AE42" s="508"/>
      <c r="AF42" s="509"/>
      <c r="AG42" s="457"/>
      <c r="AH42" s="511"/>
      <c r="AI42" s="442"/>
      <c r="AJ42" s="362"/>
      <c r="AK42" s="406"/>
      <c r="AL42" s="85"/>
      <c r="AM42" s="204"/>
      <c r="AN42" s="72"/>
      <c r="AO42" s="417"/>
      <c r="AP42" s="392"/>
      <c r="AR42" s="29"/>
      <c r="AS42" s="29"/>
      <c r="AT42" s="29"/>
    </row>
    <row r="43" spans="1:46" s="30" customFormat="1" ht="12" customHeight="1">
      <c r="A43" s="391">
        <v>7</v>
      </c>
      <c r="B43" s="401"/>
      <c r="C43" s="420"/>
      <c r="D43" s="420"/>
      <c r="E43" s="454"/>
      <c r="F43" s="394"/>
      <c r="G43" s="452"/>
      <c r="H43" s="453"/>
      <c r="I43" s="401"/>
      <c r="J43" s="420"/>
      <c r="K43" s="423"/>
      <c r="L43" s="34"/>
      <c r="M43" s="35"/>
      <c r="N43" s="35"/>
      <c r="O43" s="35"/>
      <c r="P43" s="35"/>
      <c r="Q43" s="35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5"/>
      <c r="AD43" s="37"/>
      <c r="AE43" s="506"/>
      <c r="AF43" s="507"/>
      <c r="AG43" s="456"/>
      <c r="AH43" s="486"/>
      <c r="AI43" s="440"/>
      <c r="AJ43" s="360"/>
      <c r="AK43" s="406"/>
      <c r="AL43" s="82"/>
      <c r="AM43" s="202"/>
      <c r="AN43" s="71"/>
      <c r="AO43" s="416">
        <f>AE43*AH43</f>
        <v>0</v>
      </c>
      <c r="AP43" s="418">
        <f>IF(AO43=0,0,AO43*HLOOKUP(I43,$AR$1:$BG$3,3))</f>
        <v>0</v>
      </c>
      <c r="AR43" s="29"/>
      <c r="AS43" s="29"/>
      <c r="AT43" s="29"/>
    </row>
    <row r="44" spans="1:46" s="30" customFormat="1" ht="12" customHeight="1">
      <c r="A44" s="391"/>
      <c r="B44" s="401"/>
      <c r="C44" s="420"/>
      <c r="D44" s="420"/>
      <c r="E44" s="454"/>
      <c r="F44" s="394"/>
      <c r="G44" s="398"/>
      <c r="H44" s="399"/>
      <c r="I44" s="401"/>
      <c r="J44" s="420"/>
      <c r="K44" s="423"/>
      <c r="L44" s="34"/>
      <c r="M44" s="35"/>
      <c r="N44" s="35"/>
      <c r="O44" s="35"/>
      <c r="P44" s="253"/>
      <c r="Q44" s="253"/>
      <c r="R44" s="253"/>
      <c r="S44" s="253"/>
      <c r="T44" s="253"/>
      <c r="U44" s="253"/>
      <c r="V44" s="253"/>
      <c r="W44" s="253"/>
      <c r="X44" s="250"/>
      <c r="Y44" s="253"/>
      <c r="Z44" s="36"/>
      <c r="AA44" s="36"/>
      <c r="AB44" s="36"/>
      <c r="AC44" s="35"/>
      <c r="AD44" s="37"/>
      <c r="AE44" s="506"/>
      <c r="AF44" s="507"/>
      <c r="AG44" s="456"/>
      <c r="AH44" s="486"/>
      <c r="AI44" s="433"/>
      <c r="AJ44" s="361"/>
      <c r="AK44" s="406"/>
      <c r="AL44" s="84"/>
      <c r="AM44" s="203"/>
      <c r="AN44" s="69"/>
      <c r="AO44" s="416"/>
      <c r="AP44" s="391"/>
      <c r="AR44" s="29"/>
      <c r="AS44" s="29"/>
      <c r="AT44" s="29"/>
    </row>
    <row r="45" spans="1:46" s="30" customFormat="1" ht="12" customHeight="1">
      <c r="A45" s="391"/>
      <c r="B45" s="401"/>
      <c r="C45" s="420"/>
      <c r="D45" s="420"/>
      <c r="E45" s="454"/>
      <c r="F45" s="394"/>
      <c r="G45" s="398"/>
      <c r="H45" s="399"/>
      <c r="I45" s="401"/>
      <c r="J45" s="420"/>
      <c r="K45" s="423"/>
      <c r="L45" s="34"/>
      <c r="M45" s="35"/>
      <c r="N45" s="35"/>
      <c r="O45" s="267"/>
      <c r="P45" s="35"/>
      <c r="Q45" s="47"/>
      <c r="R45" s="47"/>
      <c r="S45" s="47"/>
      <c r="T45" s="47"/>
      <c r="U45" s="47"/>
      <c r="V45" s="47"/>
      <c r="W45" s="47"/>
      <c r="X45" s="250"/>
      <c r="Y45" s="36"/>
      <c r="Z45" s="267"/>
      <c r="AA45" s="36"/>
      <c r="AB45" s="36"/>
      <c r="AC45" s="35"/>
      <c r="AD45" s="37"/>
      <c r="AE45" s="506"/>
      <c r="AF45" s="507"/>
      <c r="AG45" s="456"/>
      <c r="AH45" s="486"/>
      <c r="AI45" s="433"/>
      <c r="AJ45" s="361"/>
      <c r="AK45" s="406"/>
      <c r="AL45" s="84"/>
      <c r="AM45" s="203"/>
      <c r="AN45" s="69"/>
      <c r="AO45" s="416"/>
      <c r="AP45" s="391"/>
      <c r="AR45" s="29"/>
      <c r="AS45" s="29"/>
      <c r="AT45" s="29"/>
    </row>
    <row r="46" spans="1:46" s="30" customFormat="1" ht="12" customHeight="1">
      <c r="A46" s="391"/>
      <c r="B46" s="401"/>
      <c r="C46" s="420"/>
      <c r="D46" s="420"/>
      <c r="E46" s="454"/>
      <c r="F46" s="394"/>
      <c r="G46" s="398"/>
      <c r="H46" s="399"/>
      <c r="I46" s="401"/>
      <c r="J46" s="420"/>
      <c r="K46" s="423"/>
      <c r="L46" s="34"/>
      <c r="M46" s="35"/>
      <c r="N46" s="35"/>
      <c r="O46" s="267"/>
      <c r="P46" s="49"/>
      <c r="Q46" s="35"/>
      <c r="R46" s="36"/>
      <c r="S46" s="299"/>
      <c r="T46" s="299"/>
      <c r="U46" s="299"/>
      <c r="V46" s="299"/>
      <c r="W46" s="299"/>
      <c r="X46" s="250"/>
      <c r="Y46" s="49"/>
      <c r="Z46" s="267"/>
      <c r="AA46" s="36"/>
      <c r="AB46" s="36"/>
      <c r="AC46" s="35"/>
      <c r="AD46" s="37"/>
      <c r="AE46" s="506"/>
      <c r="AF46" s="507"/>
      <c r="AG46" s="456"/>
      <c r="AH46" s="486"/>
      <c r="AI46" s="441"/>
      <c r="AJ46" s="361"/>
      <c r="AK46" s="406"/>
      <c r="AL46" s="84"/>
      <c r="AM46" s="203"/>
      <c r="AN46" s="69"/>
      <c r="AO46" s="416"/>
      <c r="AP46" s="391"/>
      <c r="AR46" s="29"/>
      <c r="AS46" s="29"/>
      <c r="AT46" s="29"/>
    </row>
    <row r="47" spans="1:46" s="43" customFormat="1" ht="12" customHeight="1">
      <c r="A47" s="392"/>
      <c r="B47" s="402"/>
      <c r="C47" s="421"/>
      <c r="D47" s="421"/>
      <c r="E47" s="462"/>
      <c r="F47" s="395"/>
      <c r="G47" s="438"/>
      <c r="H47" s="439"/>
      <c r="I47" s="402"/>
      <c r="J47" s="421"/>
      <c r="K47" s="424"/>
      <c r="L47" s="40"/>
      <c r="M47" s="41"/>
      <c r="N47" s="41"/>
      <c r="O47" s="290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290"/>
      <c r="AA47" s="41"/>
      <c r="AB47" s="41"/>
      <c r="AC47" s="41"/>
      <c r="AD47" s="42"/>
      <c r="AE47" s="508"/>
      <c r="AF47" s="509"/>
      <c r="AG47" s="457"/>
      <c r="AH47" s="511"/>
      <c r="AI47" s="442"/>
      <c r="AJ47" s="362"/>
      <c r="AK47" s="406"/>
      <c r="AL47" s="85"/>
      <c r="AM47" s="204"/>
      <c r="AN47" s="72"/>
      <c r="AO47" s="417"/>
      <c r="AP47" s="392"/>
      <c r="AR47" s="29"/>
      <c r="AS47" s="29"/>
      <c r="AT47" s="29"/>
    </row>
    <row r="48" spans="1:46" s="30" customFormat="1" ht="12" customHeight="1">
      <c r="A48" s="464">
        <v>8</v>
      </c>
      <c r="B48" s="466"/>
      <c r="C48" s="467"/>
      <c r="D48" s="467"/>
      <c r="E48" s="468"/>
      <c r="F48" s="469"/>
      <c r="G48" s="452"/>
      <c r="H48" s="453"/>
      <c r="I48" s="466"/>
      <c r="J48" s="467"/>
      <c r="K48" s="476"/>
      <c r="L48" s="44"/>
      <c r="M48" s="45"/>
      <c r="N48" s="45"/>
      <c r="O48" s="45"/>
      <c r="P48" s="45"/>
      <c r="Q48" s="45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45"/>
      <c r="AD48" s="46"/>
      <c r="AE48" s="512"/>
      <c r="AF48" s="513"/>
      <c r="AG48" s="519"/>
      <c r="AH48" s="485"/>
      <c r="AI48" s="440"/>
      <c r="AJ48" s="360"/>
      <c r="AK48" s="406"/>
      <c r="AL48" s="82"/>
      <c r="AM48" s="100"/>
      <c r="AN48" s="71"/>
      <c r="AO48" s="493">
        <f>AE48*AH48</f>
        <v>0</v>
      </c>
      <c r="AP48" s="501">
        <f>IF(AO48=0,0,AO48*HLOOKUP(I48,$AR$1:$BG$3,3))</f>
        <v>0</v>
      </c>
      <c r="AR48" s="29"/>
      <c r="AS48" s="29"/>
      <c r="AT48" s="29"/>
    </row>
    <row r="49" spans="1:46" s="30" customFormat="1" ht="12" customHeight="1">
      <c r="A49" s="391"/>
      <c r="B49" s="401"/>
      <c r="C49" s="420"/>
      <c r="D49" s="420"/>
      <c r="E49" s="454"/>
      <c r="F49" s="394"/>
      <c r="G49" s="398"/>
      <c r="H49" s="399"/>
      <c r="I49" s="401"/>
      <c r="J49" s="420"/>
      <c r="K49" s="423"/>
      <c r="L49" s="34"/>
      <c r="M49" s="35"/>
      <c r="N49" s="35"/>
      <c r="O49" s="35"/>
      <c r="P49" s="490"/>
      <c r="Q49" s="490"/>
      <c r="R49" s="490"/>
      <c r="S49" s="490"/>
      <c r="T49" s="490"/>
      <c r="U49" s="490"/>
      <c r="V49" s="490"/>
      <c r="W49" s="490"/>
      <c r="X49" s="490"/>
      <c r="Y49" s="490"/>
      <c r="Z49" s="36"/>
      <c r="AA49" s="36"/>
      <c r="AB49" s="36"/>
      <c r="AC49" s="35"/>
      <c r="AD49" s="37"/>
      <c r="AE49" s="506"/>
      <c r="AF49" s="507"/>
      <c r="AG49" s="430"/>
      <c r="AH49" s="486"/>
      <c r="AI49" s="433"/>
      <c r="AJ49" s="361"/>
      <c r="AK49" s="406"/>
      <c r="AL49" s="84"/>
      <c r="AM49" s="103"/>
      <c r="AN49" s="190"/>
      <c r="AO49" s="416"/>
      <c r="AP49" s="391"/>
      <c r="AR49" s="29"/>
      <c r="AS49" s="29"/>
      <c r="AT49" s="29"/>
    </row>
    <row r="50" spans="1:46" s="30" customFormat="1" ht="12" customHeight="1">
      <c r="A50" s="391"/>
      <c r="B50" s="401"/>
      <c r="C50" s="420"/>
      <c r="D50" s="420"/>
      <c r="E50" s="454"/>
      <c r="F50" s="394"/>
      <c r="G50" s="398"/>
      <c r="H50" s="399"/>
      <c r="I50" s="401"/>
      <c r="J50" s="420"/>
      <c r="K50" s="423"/>
      <c r="L50" s="34"/>
      <c r="M50" s="35"/>
      <c r="N50" s="35"/>
      <c r="O50" s="488"/>
      <c r="P50" s="35"/>
      <c r="Q50" s="47"/>
      <c r="R50" s="47"/>
      <c r="S50" s="47"/>
      <c r="T50" s="47"/>
      <c r="U50" s="47"/>
      <c r="V50" s="47"/>
      <c r="W50" s="47"/>
      <c r="X50" s="47"/>
      <c r="Y50" s="36"/>
      <c r="Z50" s="488"/>
      <c r="AA50" s="36"/>
      <c r="AB50" s="36"/>
      <c r="AC50" s="35"/>
      <c r="AD50" s="37"/>
      <c r="AE50" s="506"/>
      <c r="AF50" s="507"/>
      <c r="AG50" s="430"/>
      <c r="AH50" s="486"/>
      <c r="AI50" s="433"/>
      <c r="AJ50" s="361"/>
      <c r="AK50" s="406"/>
      <c r="AL50" s="84"/>
      <c r="AM50" s="203"/>
      <c r="AN50" s="69"/>
      <c r="AO50" s="416"/>
      <c r="AP50" s="391"/>
      <c r="AR50" s="29"/>
      <c r="AS50" s="29"/>
      <c r="AT50" s="29"/>
    </row>
    <row r="51" spans="1:46" s="30" customFormat="1" ht="12" customHeight="1">
      <c r="A51" s="391"/>
      <c r="B51" s="401"/>
      <c r="C51" s="420"/>
      <c r="D51" s="420"/>
      <c r="E51" s="454"/>
      <c r="F51" s="394"/>
      <c r="G51" s="398"/>
      <c r="H51" s="399"/>
      <c r="I51" s="401"/>
      <c r="J51" s="420"/>
      <c r="K51" s="423"/>
      <c r="L51" s="34"/>
      <c r="M51" s="35"/>
      <c r="N51" s="35"/>
      <c r="O51" s="488"/>
      <c r="P51" s="49"/>
      <c r="Q51" s="35"/>
      <c r="R51" s="36"/>
      <c r="S51" s="36"/>
      <c r="T51" s="36"/>
      <c r="U51" s="36"/>
      <c r="V51" s="36"/>
      <c r="W51" s="36"/>
      <c r="X51" s="36"/>
      <c r="Y51" s="49"/>
      <c r="Z51" s="488"/>
      <c r="AA51" s="36"/>
      <c r="AB51" s="36"/>
      <c r="AC51" s="35"/>
      <c r="AD51" s="37"/>
      <c r="AE51" s="506"/>
      <c r="AF51" s="507"/>
      <c r="AG51" s="430"/>
      <c r="AH51" s="486"/>
      <c r="AI51" s="441"/>
      <c r="AJ51" s="361"/>
      <c r="AK51" s="406"/>
      <c r="AL51" s="84"/>
      <c r="AM51" s="203"/>
      <c r="AN51" s="69"/>
      <c r="AO51" s="416"/>
      <c r="AP51" s="391"/>
      <c r="AR51" s="29"/>
      <c r="AS51" s="29"/>
      <c r="AT51" s="29"/>
    </row>
    <row r="52" spans="1:46" s="43" customFormat="1" ht="12" customHeight="1">
      <c r="A52" s="465"/>
      <c r="B52" s="471"/>
      <c r="C52" s="472"/>
      <c r="D52" s="472"/>
      <c r="E52" s="473"/>
      <c r="F52" s="470"/>
      <c r="G52" s="474"/>
      <c r="H52" s="475"/>
      <c r="I52" s="471"/>
      <c r="J52" s="472"/>
      <c r="K52" s="477"/>
      <c r="L52" s="51"/>
      <c r="M52" s="52"/>
      <c r="N52" s="52"/>
      <c r="O52" s="489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489"/>
      <c r="AA52" s="52"/>
      <c r="AB52" s="52"/>
      <c r="AC52" s="52"/>
      <c r="AD52" s="53"/>
      <c r="AE52" s="514"/>
      <c r="AF52" s="515"/>
      <c r="AG52" s="520"/>
      <c r="AH52" s="487"/>
      <c r="AI52" s="532"/>
      <c r="AJ52" s="529"/>
      <c r="AK52" s="518"/>
      <c r="AL52" s="86"/>
      <c r="AM52" s="205"/>
      <c r="AN52" s="70"/>
      <c r="AO52" s="494"/>
      <c r="AP52" s="465"/>
      <c r="AR52" s="29"/>
      <c r="AS52" s="29"/>
      <c r="AT52" s="29"/>
    </row>
    <row r="53" spans="1:42" s="43" customFormat="1" ht="15.75" customHeight="1">
      <c r="A53" s="54"/>
      <c r="B53" s="55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E53" s="56"/>
      <c r="AF53" s="56"/>
      <c r="AG53" s="25"/>
      <c r="AH53" s="25"/>
      <c r="AI53" s="25"/>
      <c r="AJ53" s="25"/>
      <c r="AK53" s="57"/>
      <c r="AL53" s="57"/>
      <c r="AM53" s="206"/>
      <c r="AN53" s="25"/>
      <c r="AO53" s="27" t="s">
        <v>48</v>
      </c>
      <c r="AP53" s="58">
        <f>SUM(AP13:AP52)</f>
        <v>3193.0925</v>
      </c>
    </row>
    <row r="54" spans="1:51" s="43" customFormat="1" ht="15.75" customHeight="1">
      <c r="A54" s="54"/>
      <c r="B54" s="55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E54" s="56"/>
      <c r="AF54" s="56"/>
      <c r="AG54" s="25"/>
      <c r="AH54" s="25"/>
      <c r="AI54" s="25"/>
      <c r="AJ54" s="25"/>
      <c r="AK54" s="57"/>
      <c r="AL54" s="57"/>
      <c r="AM54" s="206"/>
      <c r="AN54" s="25"/>
      <c r="AO54" s="25"/>
      <c r="AP54" s="25"/>
      <c r="AR54" s="43" t="s">
        <v>45</v>
      </c>
      <c r="AS54" s="43" t="s">
        <v>23</v>
      </c>
      <c r="AU54" s="43" t="s">
        <v>45</v>
      </c>
      <c r="AV54" s="43" t="s">
        <v>23</v>
      </c>
      <c r="AX54" s="43" t="s">
        <v>45</v>
      </c>
      <c r="AY54" s="43" t="s">
        <v>23</v>
      </c>
    </row>
    <row r="55" spans="2:51" ht="16.5" customHeight="1">
      <c r="B55" s="59" t="s">
        <v>49</v>
      </c>
      <c r="C55" s="4" t="s">
        <v>50</v>
      </c>
      <c r="D55" s="60">
        <f>DSUM($AR$12:$AT$20,$AT$12,AR54:AS55)</f>
        <v>0</v>
      </c>
      <c r="E55" s="61" t="s">
        <v>51</v>
      </c>
      <c r="F55" s="59" t="s">
        <v>52</v>
      </c>
      <c r="G55" s="62" t="s">
        <v>50</v>
      </c>
      <c r="H55" s="63">
        <f>DSUM($AR$12:$AT$20,$AT$12,AR56:AS57)</f>
        <v>0</v>
      </c>
      <c r="I55" s="61" t="s">
        <v>51</v>
      </c>
      <c r="J55" s="17"/>
      <c r="K55" s="350" t="s">
        <v>268</v>
      </c>
      <c r="L55" s="350"/>
      <c r="M55" s="350" t="s">
        <v>269</v>
      </c>
      <c r="N55" s="350"/>
      <c r="O55" s="350"/>
      <c r="P55" s="350"/>
      <c r="Q55" s="350"/>
      <c r="R55" s="350"/>
      <c r="S55" s="350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  <c r="AG55" s="350"/>
      <c r="AH55" s="350"/>
      <c r="AI55" s="350" t="s">
        <v>270</v>
      </c>
      <c r="AJ55" s="350"/>
      <c r="AK55" s="350"/>
      <c r="AL55" s="350" t="s">
        <v>121</v>
      </c>
      <c r="AM55" s="350"/>
      <c r="AN55" s="59" t="s">
        <v>53</v>
      </c>
      <c r="AO55" s="88">
        <f>(D55*10)*BF3</f>
        <v>0</v>
      </c>
      <c r="AP55" s="4" t="s">
        <v>54</v>
      </c>
      <c r="AR55" s="4" t="str">
        <f>"=RB 6"</f>
        <v>=RB 6</v>
      </c>
      <c r="AS55" s="4" t="str">
        <f>"=10"</f>
        <v>=10</v>
      </c>
      <c r="AU55" s="4" t="str">
        <f>"=DB 10"</f>
        <v>=DB 10</v>
      </c>
      <c r="AV55" s="4" t="str">
        <f aca="true" t="shared" si="0" ref="AV55:AV67">"=10"</f>
        <v>=10</v>
      </c>
      <c r="AX55" s="4" t="str">
        <f>"=DB 10"</f>
        <v>=DB 10</v>
      </c>
      <c r="AY55" s="4" t="str">
        <f>"=12"</f>
        <v>=12</v>
      </c>
    </row>
    <row r="56" spans="2:51" ht="16.5" customHeight="1">
      <c r="B56" s="59" t="s">
        <v>55</v>
      </c>
      <c r="C56" s="4" t="s">
        <v>50</v>
      </c>
      <c r="D56" s="60">
        <f>DSUM($AR$12:$AT$20,$AT$12,AR58:AS59)</f>
        <v>0</v>
      </c>
      <c r="E56" s="61" t="s">
        <v>51</v>
      </c>
      <c r="F56" s="59" t="s">
        <v>56</v>
      </c>
      <c r="G56" s="62" t="s">
        <v>50</v>
      </c>
      <c r="H56" s="63">
        <f>DSUM($AR$12:$AT$20,$AT$12,AR60:AS61)</f>
        <v>0</v>
      </c>
      <c r="I56" s="61" t="s">
        <v>51</v>
      </c>
      <c r="J56" s="17"/>
      <c r="K56" s="350"/>
      <c r="L56" s="350"/>
      <c r="M56" s="350"/>
      <c r="N56" s="350"/>
      <c r="O56" s="350"/>
      <c r="P56" s="350"/>
      <c r="Q56" s="350"/>
      <c r="R56" s="350"/>
      <c r="S56" s="350"/>
      <c r="T56" s="350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G56" s="350"/>
      <c r="AH56" s="350"/>
      <c r="AI56" s="350"/>
      <c r="AJ56" s="350"/>
      <c r="AK56" s="350"/>
      <c r="AL56" s="350"/>
      <c r="AM56" s="350"/>
      <c r="AN56" s="59" t="s">
        <v>57</v>
      </c>
      <c r="AO56" s="87">
        <f>(H55*10)*BE3</f>
        <v>0</v>
      </c>
      <c r="AP56" s="4" t="s">
        <v>54</v>
      </c>
      <c r="AR56" s="43" t="s">
        <v>45</v>
      </c>
      <c r="AS56" s="43" t="s">
        <v>23</v>
      </c>
      <c r="AU56" s="43" t="s">
        <v>45</v>
      </c>
      <c r="AV56" s="43" t="s">
        <v>23</v>
      </c>
      <c r="AX56" s="43" t="s">
        <v>45</v>
      </c>
      <c r="AY56" s="43" t="s">
        <v>23</v>
      </c>
    </row>
    <row r="57" spans="2:51" ht="16.5" customHeight="1">
      <c r="B57" s="59" t="s">
        <v>58</v>
      </c>
      <c r="C57" s="4" t="s">
        <v>50</v>
      </c>
      <c r="D57" s="60">
        <f>DSUM($AR$12:$AT$20,$AT$12,AR62:AS63)</f>
        <v>0</v>
      </c>
      <c r="E57" s="61" t="s">
        <v>51</v>
      </c>
      <c r="F57" s="59" t="s">
        <v>59</v>
      </c>
      <c r="G57" s="62" t="s">
        <v>50</v>
      </c>
      <c r="H57" s="63">
        <f>DSUM($AR$12:$AT$20,$AT$12,AR64:AS65)</f>
        <v>0</v>
      </c>
      <c r="I57" s="61" t="s">
        <v>51</v>
      </c>
      <c r="J57" s="17"/>
      <c r="K57" s="351"/>
      <c r="L57" s="351"/>
      <c r="M57" s="351"/>
      <c r="N57" s="351"/>
      <c r="O57" s="351"/>
      <c r="P57" s="351"/>
      <c r="Q57" s="351"/>
      <c r="R57" s="351"/>
      <c r="S57" s="351"/>
      <c r="T57" s="351"/>
      <c r="U57" s="351"/>
      <c r="V57" s="351"/>
      <c r="W57" s="351"/>
      <c r="X57" s="351"/>
      <c r="Y57" s="351"/>
      <c r="Z57" s="351"/>
      <c r="AA57" s="351"/>
      <c r="AB57" s="351"/>
      <c r="AC57" s="351"/>
      <c r="AD57" s="351"/>
      <c r="AE57" s="351"/>
      <c r="AF57" s="351"/>
      <c r="AG57" s="351"/>
      <c r="AH57" s="351"/>
      <c r="AI57" s="351"/>
      <c r="AJ57" s="351"/>
      <c r="AK57" s="351"/>
      <c r="AL57" s="351"/>
      <c r="AM57" s="351"/>
      <c r="AN57" s="59" t="s">
        <v>60</v>
      </c>
      <c r="AO57" s="89">
        <f>(D56*10)*BD3</f>
        <v>0</v>
      </c>
      <c r="AP57" s="4" t="s">
        <v>54</v>
      </c>
      <c r="AR57" s="4" t="str">
        <f>"=RB 9"</f>
        <v>=RB 9</v>
      </c>
      <c r="AS57" s="4" t="str">
        <f aca="true" t="shared" si="1" ref="AS57:AS69">"=10"</f>
        <v>=10</v>
      </c>
      <c r="AU57" s="4" t="str">
        <f>"=DB 12"</f>
        <v>=DB 12</v>
      </c>
      <c r="AV57" s="4" t="str">
        <f t="shared" si="0"/>
        <v>=10</v>
      </c>
      <c r="AX57" s="4" t="str">
        <f>"=DB 12"</f>
        <v>=DB 12</v>
      </c>
      <c r="AY57" s="4" t="str">
        <f>"=12"</f>
        <v>=12</v>
      </c>
    </row>
    <row r="58" spans="2:51" ht="16.5" customHeight="1">
      <c r="B58" s="59" t="s">
        <v>61</v>
      </c>
      <c r="C58" s="4" t="s">
        <v>50</v>
      </c>
      <c r="D58" s="60">
        <f>DSUM($AR$12:$AT$20,$AT$12,AR66:AS67)</f>
        <v>0</v>
      </c>
      <c r="E58" s="61" t="s">
        <v>51</v>
      </c>
      <c r="F58" s="59" t="s">
        <v>62</v>
      </c>
      <c r="G58" s="62" t="s">
        <v>50</v>
      </c>
      <c r="H58" s="63">
        <f>DSUM($AR$12:$AT$20,$AT$12,AR68:AS69)</f>
        <v>0</v>
      </c>
      <c r="I58" s="61" t="s">
        <v>51</v>
      </c>
      <c r="J58" s="17"/>
      <c r="K58" s="345"/>
      <c r="L58" s="345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9"/>
      <c r="Z58" s="349"/>
      <c r="AA58" s="349"/>
      <c r="AB58" s="349"/>
      <c r="AC58" s="349"/>
      <c r="AD58" s="349"/>
      <c r="AE58" s="349"/>
      <c r="AF58" s="349"/>
      <c r="AG58" s="349"/>
      <c r="AH58" s="349"/>
      <c r="AI58" s="345"/>
      <c r="AJ58" s="345"/>
      <c r="AK58" s="345"/>
      <c r="AL58" s="345"/>
      <c r="AM58" s="345"/>
      <c r="AN58" s="59" t="s">
        <v>63</v>
      </c>
      <c r="AO58" s="89">
        <f>(H56*10)*BC3</f>
        <v>0</v>
      </c>
      <c r="AP58" s="4" t="s">
        <v>54</v>
      </c>
      <c r="AR58" s="43" t="s">
        <v>45</v>
      </c>
      <c r="AS58" s="43" t="s">
        <v>23</v>
      </c>
      <c r="AU58" s="43" t="s">
        <v>45</v>
      </c>
      <c r="AV58" s="43" t="s">
        <v>23</v>
      </c>
      <c r="AX58" s="43" t="s">
        <v>45</v>
      </c>
      <c r="AY58" s="43" t="s">
        <v>23</v>
      </c>
    </row>
    <row r="59" spans="2:51" ht="16.5" customHeight="1">
      <c r="B59" s="59" t="s">
        <v>64</v>
      </c>
      <c r="C59" s="4" t="s">
        <v>50</v>
      </c>
      <c r="D59" s="60">
        <f>DSUM($AR$12:$AT$20,$AT$12,AU54:AV55)</f>
        <v>0</v>
      </c>
      <c r="E59" s="61" t="s">
        <v>51</v>
      </c>
      <c r="F59" s="59" t="s">
        <v>65</v>
      </c>
      <c r="G59" s="62" t="s">
        <v>50</v>
      </c>
      <c r="H59" s="63">
        <f>DSUM($AR$12:$AT$20,$AT$12,AX54:AY55)</f>
        <v>0</v>
      </c>
      <c r="I59" s="61" t="s">
        <v>51</v>
      </c>
      <c r="J59" s="17"/>
      <c r="K59" s="345"/>
      <c r="L59" s="345"/>
      <c r="M59" s="345"/>
      <c r="N59" s="345"/>
      <c r="O59" s="345"/>
      <c r="P59" s="345"/>
      <c r="Q59" s="345"/>
      <c r="R59" s="345"/>
      <c r="S59" s="345"/>
      <c r="T59" s="345"/>
      <c r="U59" s="345"/>
      <c r="V59" s="345"/>
      <c r="W59" s="345"/>
      <c r="X59" s="345"/>
      <c r="Y59" s="345"/>
      <c r="Z59" s="345"/>
      <c r="AA59" s="345"/>
      <c r="AB59" s="345"/>
      <c r="AC59" s="345"/>
      <c r="AD59" s="345"/>
      <c r="AE59" s="345"/>
      <c r="AF59" s="345"/>
      <c r="AG59" s="345"/>
      <c r="AH59" s="345"/>
      <c r="AI59" s="345"/>
      <c r="AJ59" s="345"/>
      <c r="AK59" s="345"/>
      <c r="AL59" s="345"/>
      <c r="AM59" s="345"/>
      <c r="AN59" s="59" t="s">
        <v>66</v>
      </c>
      <c r="AO59" s="89">
        <f>(D57*10)*BB3</f>
        <v>0</v>
      </c>
      <c r="AP59" s="4" t="s">
        <v>54</v>
      </c>
      <c r="AR59" s="4" t="str">
        <f>"=RB 10"</f>
        <v>=RB 10</v>
      </c>
      <c r="AS59" s="4" t="str">
        <f t="shared" si="1"/>
        <v>=10</v>
      </c>
      <c r="AU59" s="4" t="str">
        <f>"=DB 16"</f>
        <v>=DB 16</v>
      </c>
      <c r="AV59" s="4" t="str">
        <f t="shared" si="0"/>
        <v>=10</v>
      </c>
      <c r="AX59" s="4" t="str">
        <f>"=DB 16"</f>
        <v>=DB 16</v>
      </c>
      <c r="AY59" s="4" t="str">
        <f>"=12"</f>
        <v>=12</v>
      </c>
    </row>
    <row r="60" spans="2:51" ht="16.5" customHeight="1">
      <c r="B60" s="59" t="s">
        <v>67</v>
      </c>
      <c r="C60" s="4" t="s">
        <v>50</v>
      </c>
      <c r="D60" s="60">
        <f>DSUM($AR$12:$AT$20,$AT$12,AU56:AV57)</f>
        <v>0</v>
      </c>
      <c r="E60" s="61" t="s">
        <v>51</v>
      </c>
      <c r="F60" s="59" t="s">
        <v>68</v>
      </c>
      <c r="G60" s="62" t="s">
        <v>50</v>
      </c>
      <c r="H60" s="63">
        <f>DSUM($AR$12:$AT$20,$AT$12,AX56:AY57)</f>
        <v>0</v>
      </c>
      <c r="I60" s="61" t="s">
        <v>51</v>
      </c>
      <c r="J60" s="17"/>
      <c r="K60" s="345"/>
      <c r="L60" s="345"/>
      <c r="M60" s="345"/>
      <c r="N60" s="345"/>
      <c r="O60" s="345"/>
      <c r="P60" s="345"/>
      <c r="Q60" s="345"/>
      <c r="R60" s="345"/>
      <c r="S60" s="345"/>
      <c r="T60" s="345"/>
      <c r="U60" s="345"/>
      <c r="V60" s="345"/>
      <c r="W60" s="345"/>
      <c r="X60" s="345"/>
      <c r="Y60" s="345"/>
      <c r="Z60" s="345"/>
      <c r="AA60" s="345"/>
      <c r="AB60" s="345"/>
      <c r="AC60" s="345"/>
      <c r="AD60" s="345"/>
      <c r="AE60" s="345"/>
      <c r="AF60" s="345"/>
      <c r="AG60" s="345"/>
      <c r="AH60" s="345"/>
      <c r="AI60" s="345"/>
      <c r="AJ60" s="345"/>
      <c r="AK60" s="345"/>
      <c r="AL60" s="345"/>
      <c r="AM60" s="345"/>
      <c r="AN60" s="59" t="s">
        <v>69</v>
      </c>
      <c r="AO60" s="89">
        <f>(H57*10)*BA3</f>
        <v>0</v>
      </c>
      <c r="AP60" s="4" t="s">
        <v>54</v>
      </c>
      <c r="AR60" s="43" t="s">
        <v>45</v>
      </c>
      <c r="AS60" s="43" t="s">
        <v>23</v>
      </c>
      <c r="AU60" s="43" t="s">
        <v>45</v>
      </c>
      <c r="AV60" s="43" t="s">
        <v>23</v>
      </c>
      <c r="AX60" s="43" t="s">
        <v>45</v>
      </c>
      <c r="AY60" s="43" t="s">
        <v>23</v>
      </c>
    </row>
    <row r="61" spans="2:51" ht="16.5" customHeight="1">
      <c r="B61" s="59" t="s">
        <v>70</v>
      </c>
      <c r="C61" s="4" t="s">
        <v>50</v>
      </c>
      <c r="D61" s="60">
        <f>DSUM($AR$12:$AT$20,$AT$12,AU58:AV59)</f>
        <v>0</v>
      </c>
      <c r="E61" s="61" t="s">
        <v>51</v>
      </c>
      <c r="F61" s="59" t="s">
        <v>71</v>
      </c>
      <c r="G61" s="62" t="s">
        <v>50</v>
      </c>
      <c r="H61" s="63">
        <f>DSUM($AR$12:$AT$20,$AT$12,AX58:AY59)</f>
        <v>0</v>
      </c>
      <c r="I61" s="61" t="s">
        <v>51</v>
      </c>
      <c r="J61" s="17"/>
      <c r="K61" s="345"/>
      <c r="L61" s="345"/>
      <c r="M61" s="345"/>
      <c r="N61" s="345"/>
      <c r="O61" s="345"/>
      <c r="P61" s="345"/>
      <c r="Q61" s="345"/>
      <c r="R61" s="345"/>
      <c r="S61" s="345"/>
      <c r="T61" s="345"/>
      <c r="U61" s="345"/>
      <c r="V61" s="345"/>
      <c r="W61" s="345"/>
      <c r="X61" s="345"/>
      <c r="Y61" s="345"/>
      <c r="Z61" s="345"/>
      <c r="AA61" s="345"/>
      <c r="AB61" s="345"/>
      <c r="AC61" s="345"/>
      <c r="AD61" s="345"/>
      <c r="AE61" s="345"/>
      <c r="AF61" s="345"/>
      <c r="AG61" s="345"/>
      <c r="AH61" s="345"/>
      <c r="AI61" s="345"/>
      <c r="AJ61" s="345"/>
      <c r="AK61" s="345"/>
      <c r="AL61" s="345"/>
      <c r="AM61" s="345"/>
      <c r="AN61" s="59" t="s">
        <v>72</v>
      </c>
      <c r="AO61" s="89">
        <f>(D58*10)*AZ3</f>
        <v>0</v>
      </c>
      <c r="AP61" s="4" t="s">
        <v>54</v>
      </c>
      <c r="AR61" s="4" t="str">
        <f>"=RB 12"</f>
        <v>=RB 12</v>
      </c>
      <c r="AS61" s="4" t="str">
        <f t="shared" si="1"/>
        <v>=10</v>
      </c>
      <c r="AU61" s="4" t="str">
        <f>"=DB 20"</f>
        <v>=DB 20</v>
      </c>
      <c r="AV61" s="4" t="str">
        <f t="shared" si="0"/>
        <v>=10</v>
      </c>
      <c r="AX61" s="4" t="str">
        <f>"=DB 20"</f>
        <v>=DB 20</v>
      </c>
      <c r="AY61" s="4" t="str">
        <f>"=12"</f>
        <v>=12</v>
      </c>
    </row>
    <row r="62" spans="2:51" ht="16.5" customHeight="1">
      <c r="B62" s="59" t="s">
        <v>73</v>
      </c>
      <c r="C62" s="4" t="s">
        <v>50</v>
      </c>
      <c r="D62" s="60">
        <f>DSUM($AR$12:$AT$20,$AT$12,AU60:AV61)</f>
        <v>25</v>
      </c>
      <c r="E62" s="61" t="s">
        <v>51</v>
      </c>
      <c r="F62" s="59" t="s">
        <v>74</v>
      </c>
      <c r="G62" s="62" t="s">
        <v>50</v>
      </c>
      <c r="H62" s="63">
        <f>DSUM($AR$12:$AT$20,$AT$12,AX60:AY61)</f>
        <v>87</v>
      </c>
      <c r="I62" s="61" t="s">
        <v>51</v>
      </c>
      <c r="J62" s="17"/>
      <c r="K62" s="345"/>
      <c r="L62" s="345"/>
      <c r="M62" s="345"/>
      <c r="N62" s="345"/>
      <c r="O62" s="345"/>
      <c r="P62" s="345"/>
      <c r="Q62" s="345"/>
      <c r="R62" s="345"/>
      <c r="S62" s="345"/>
      <c r="T62" s="345"/>
      <c r="U62" s="345"/>
      <c r="V62" s="345"/>
      <c r="W62" s="345"/>
      <c r="X62" s="345"/>
      <c r="Y62" s="345"/>
      <c r="Z62" s="345"/>
      <c r="AA62" s="345"/>
      <c r="AB62" s="345"/>
      <c r="AC62" s="345"/>
      <c r="AD62" s="345"/>
      <c r="AE62" s="345"/>
      <c r="AF62" s="345"/>
      <c r="AG62" s="345"/>
      <c r="AH62" s="345"/>
      <c r="AI62" s="345"/>
      <c r="AJ62" s="345"/>
      <c r="AK62" s="345"/>
      <c r="AL62" s="345"/>
      <c r="AM62" s="345"/>
      <c r="AN62" s="59" t="s">
        <v>75</v>
      </c>
      <c r="AO62" s="89">
        <f>(H58*10)*AY3</f>
        <v>0</v>
      </c>
      <c r="AP62" s="4" t="s">
        <v>54</v>
      </c>
      <c r="AR62" s="43" t="s">
        <v>45</v>
      </c>
      <c r="AS62" s="43" t="s">
        <v>23</v>
      </c>
      <c r="AU62" s="43" t="s">
        <v>45</v>
      </c>
      <c r="AV62" s="43" t="s">
        <v>23</v>
      </c>
      <c r="AX62" s="43" t="s">
        <v>45</v>
      </c>
      <c r="AY62" s="43" t="s">
        <v>23</v>
      </c>
    </row>
    <row r="63" spans="2:51" ht="16.5" customHeight="1">
      <c r="B63" s="59" t="s">
        <v>76</v>
      </c>
      <c r="C63" s="4" t="s">
        <v>50</v>
      </c>
      <c r="D63" s="60">
        <f>DSUM($AR$12:$AT$20,$AT$12,AU62:AV63)</f>
        <v>0</v>
      </c>
      <c r="E63" s="61" t="s">
        <v>51</v>
      </c>
      <c r="F63" s="59" t="s">
        <v>77</v>
      </c>
      <c r="G63" s="62" t="s">
        <v>50</v>
      </c>
      <c r="H63" s="63">
        <f>DSUM($AR$12:$AT$20,$AT$12,AX62:AY63)</f>
        <v>0</v>
      </c>
      <c r="I63" s="61" t="s">
        <v>51</v>
      </c>
      <c r="J63" s="17"/>
      <c r="K63" s="345"/>
      <c r="L63" s="345"/>
      <c r="M63" s="345"/>
      <c r="N63" s="345"/>
      <c r="O63" s="345"/>
      <c r="P63" s="345"/>
      <c r="Q63" s="345"/>
      <c r="R63" s="345"/>
      <c r="S63" s="345"/>
      <c r="T63" s="345"/>
      <c r="U63" s="345"/>
      <c r="V63" s="345"/>
      <c r="W63" s="345"/>
      <c r="X63" s="345"/>
      <c r="Y63" s="345"/>
      <c r="Z63" s="345"/>
      <c r="AA63" s="345"/>
      <c r="AB63" s="345"/>
      <c r="AC63" s="345"/>
      <c r="AD63" s="345"/>
      <c r="AE63" s="345"/>
      <c r="AF63" s="345"/>
      <c r="AG63" s="345"/>
      <c r="AH63" s="345"/>
      <c r="AI63" s="345"/>
      <c r="AJ63" s="345"/>
      <c r="AK63" s="345"/>
      <c r="AL63" s="345"/>
      <c r="AM63" s="345"/>
      <c r="AN63" s="59" t="s">
        <v>78</v>
      </c>
      <c r="AO63" s="89">
        <f>((D59*10)+(H59*12))*AR3</f>
        <v>0</v>
      </c>
      <c r="AP63" s="4" t="s">
        <v>54</v>
      </c>
      <c r="AR63" s="4" t="str">
        <f>"=RB 15"</f>
        <v>=RB 15</v>
      </c>
      <c r="AS63" s="4" t="str">
        <f t="shared" si="1"/>
        <v>=10</v>
      </c>
      <c r="AU63" s="4" t="str">
        <f>"=DB 25"</f>
        <v>=DB 25</v>
      </c>
      <c r="AV63" s="4" t="str">
        <f t="shared" si="0"/>
        <v>=10</v>
      </c>
      <c r="AX63" s="4" t="str">
        <f>"=DB 25"</f>
        <v>=DB 25</v>
      </c>
      <c r="AY63" s="4" t="str">
        <f>"=12"</f>
        <v>=12</v>
      </c>
    </row>
    <row r="64" spans="2:51" ht="16.5" customHeight="1">
      <c r="B64" s="59" t="s">
        <v>79</v>
      </c>
      <c r="C64" s="4" t="s">
        <v>50</v>
      </c>
      <c r="D64" s="60">
        <f>DSUM($AR$12:$AT$20,$AT$12,AU64:AV65)</f>
        <v>0</v>
      </c>
      <c r="E64" s="61" t="s">
        <v>51</v>
      </c>
      <c r="F64" s="59" t="s">
        <v>80</v>
      </c>
      <c r="G64" s="62" t="s">
        <v>50</v>
      </c>
      <c r="H64" s="63">
        <f>DSUM($AR$12:$AT$20,$AT$12,AX64:AY65)</f>
        <v>0</v>
      </c>
      <c r="I64" s="61" t="s">
        <v>51</v>
      </c>
      <c r="J64" s="17"/>
      <c r="K64" s="345"/>
      <c r="L64" s="345"/>
      <c r="M64" s="345"/>
      <c r="N64" s="345"/>
      <c r="O64" s="345"/>
      <c r="P64" s="345"/>
      <c r="Q64" s="345"/>
      <c r="R64" s="345"/>
      <c r="S64" s="345"/>
      <c r="T64" s="345"/>
      <c r="U64" s="345"/>
      <c r="V64" s="345"/>
      <c r="W64" s="345"/>
      <c r="X64" s="345"/>
      <c r="Y64" s="345"/>
      <c r="Z64" s="345"/>
      <c r="AA64" s="345"/>
      <c r="AB64" s="345"/>
      <c r="AC64" s="345"/>
      <c r="AD64" s="345"/>
      <c r="AE64" s="345"/>
      <c r="AF64" s="345"/>
      <c r="AG64" s="345"/>
      <c r="AH64" s="345"/>
      <c r="AI64" s="345"/>
      <c r="AJ64" s="345"/>
      <c r="AK64" s="345"/>
      <c r="AL64" s="345"/>
      <c r="AM64" s="345"/>
      <c r="AN64" s="59" t="s">
        <v>81</v>
      </c>
      <c r="AO64" s="89">
        <f>((D60*10)+(H60*12))*AS3</f>
        <v>0</v>
      </c>
      <c r="AP64" s="4" t="s">
        <v>54</v>
      </c>
      <c r="AR64" s="43" t="s">
        <v>45</v>
      </c>
      <c r="AS64" s="43" t="s">
        <v>23</v>
      </c>
      <c r="AU64" s="43" t="s">
        <v>45</v>
      </c>
      <c r="AV64" s="43" t="s">
        <v>23</v>
      </c>
      <c r="AX64" s="43" t="s">
        <v>45</v>
      </c>
      <c r="AY64" s="43" t="s">
        <v>23</v>
      </c>
    </row>
    <row r="65" spans="2:51" ht="16.5" customHeight="1">
      <c r="B65" s="59" t="s">
        <v>82</v>
      </c>
      <c r="C65" s="4" t="s">
        <v>50</v>
      </c>
      <c r="D65" s="60">
        <f>DSUM($AR$12:$AT$20,$AT$12,AU66:AV67)</f>
        <v>0</v>
      </c>
      <c r="E65" s="61" t="s">
        <v>51</v>
      </c>
      <c r="F65" s="59" t="s">
        <v>83</v>
      </c>
      <c r="G65" s="62" t="s">
        <v>50</v>
      </c>
      <c r="H65" s="63">
        <f>DSUM($AR$12:$AT$20,$AT$12,AX66:AY67)</f>
        <v>0</v>
      </c>
      <c r="I65" s="61" t="s">
        <v>51</v>
      </c>
      <c r="J65" s="17"/>
      <c r="K65" s="345"/>
      <c r="L65" s="345"/>
      <c r="M65" s="345"/>
      <c r="N65" s="345"/>
      <c r="O65" s="345"/>
      <c r="P65" s="345"/>
      <c r="Q65" s="345"/>
      <c r="R65" s="345"/>
      <c r="S65" s="345"/>
      <c r="T65" s="345"/>
      <c r="U65" s="345"/>
      <c r="V65" s="345"/>
      <c r="W65" s="345"/>
      <c r="X65" s="345"/>
      <c r="Y65" s="345"/>
      <c r="Z65" s="345"/>
      <c r="AA65" s="345"/>
      <c r="AB65" s="345"/>
      <c r="AC65" s="345"/>
      <c r="AD65" s="345"/>
      <c r="AE65" s="345"/>
      <c r="AF65" s="345"/>
      <c r="AG65" s="345"/>
      <c r="AH65" s="345"/>
      <c r="AI65" s="345"/>
      <c r="AJ65" s="345"/>
      <c r="AK65" s="345"/>
      <c r="AL65" s="345"/>
      <c r="AM65" s="345"/>
      <c r="AN65" s="59" t="s">
        <v>84</v>
      </c>
      <c r="AO65" s="89">
        <f>((D61*10)+(H61*12))*AT3</f>
        <v>0</v>
      </c>
      <c r="AP65" s="4" t="s">
        <v>54</v>
      </c>
      <c r="AR65" s="4" t="str">
        <f>"=RB 19"</f>
        <v>=RB 19</v>
      </c>
      <c r="AS65" s="4" t="str">
        <f t="shared" si="1"/>
        <v>=10</v>
      </c>
      <c r="AU65" s="4" t="str">
        <f>"=DB 28"</f>
        <v>=DB 28</v>
      </c>
      <c r="AV65" s="4" t="str">
        <f t="shared" si="0"/>
        <v>=10</v>
      </c>
      <c r="AX65" s="4" t="str">
        <f>"=DB 28"</f>
        <v>=DB 28</v>
      </c>
      <c r="AY65" s="4" t="str">
        <f>"=12"</f>
        <v>=12</v>
      </c>
    </row>
    <row r="66" spans="2:51" ht="16.5" customHeight="1">
      <c r="B66" s="59"/>
      <c r="E66" s="17"/>
      <c r="F66" s="17"/>
      <c r="G66" s="17"/>
      <c r="H66" s="64"/>
      <c r="I66" s="64"/>
      <c r="J66" s="64"/>
      <c r="K66" s="345"/>
      <c r="L66" s="345"/>
      <c r="M66" s="345"/>
      <c r="N66" s="345"/>
      <c r="O66" s="345"/>
      <c r="P66" s="345"/>
      <c r="Q66" s="345"/>
      <c r="R66" s="345"/>
      <c r="S66" s="345"/>
      <c r="T66" s="345"/>
      <c r="U66" s="345"/>
      <c r="V66" s="345"/>
      <c r="W66" s="345"/>
      <c r="X66" s="345"/>
      <c r="Y66" s="345"/>
      <c r="Z66" s="345"/>
      <c r="AA66" s="345"/>
      <c r="AB66" s="345"/>
      <c r="AC66" s="345"/>
      <c r="AD66" s="345"/>
      <c r="AE66" s="345"/>
      <c r="AF66" s="345"/>
      <c r="AG66" s="345"/>
      <c r="AH66" s="345"/>
      <c r="AI66" s="345"/>
      <c r="AJ66" s="345"/>
      <c r="AK66" s="345"/>
      <c r="AL66" s="345"/>
      <c r="AM66" s="345"/>
      <c r="AN66" s="59" t="s">
        <v>85</v>
      </c>
      <c r="AO66" s="89">
        <f>((D62*10)+(H62*12))*AU3</f>
        <v>3196.1800000000003</v>
      </c>
      <c r="AP66" s="4" t="s">
        <v>54</v>
      </c>
      <c r="AR66" s="43" t="s">
        <v>45</v>
      </c>
      <c r="AS66" s="43" t="s">
        <v>23</v>
      </c>
      <c r="AU66" s="43" t="s">
        <v>45</v>
      </c>
      <c r="AV66" s="43" t="s">
        <v>23</v>
      </c>
      <c r="AX66" s="43" t="s">
        <v>45</v>
      </c>
      <c r="AY66" s="43" t="s">
        <v>23</v>
      </c>
    </row>
    <row r="67" spans="11:51" ht="16.5" customHeight="1">
      <c r="K67" s="346"/>
      <c r="L67" s="346"/>
      <c r="M67" s="346"/>
      <c r="N67" s="346"/>
      <c r="O67" s="346"/>
      <c r="P67" s="346"/>
      <c r="Q67" s="346"/>
      <c r="R67" s="346"/>
      <c r="S67" s="346"/>
      <c r="T67" s="346"/>
      <c r="U67" s="346"/>
      <c r="V67" s="346"/>
      <c r="W67" s="346"/>
      <c r="X67" s="346"/>
      <c r="Y67" s="346"/>
      <c r="Z67" s="346"/>
      <c r="AA67" s="346"/>
      <c r="AB67" s="346"/>
      <c r="AC67" s="346"/>
      <c r="AD67" s="346"/>
      <c r="AE67" s="346"/>
      <c r="AF67" s="346"/>
      <c r="AG67" s="346"/>
      <c r="AH67" s="346"/>
      <c r="AI67" s="347"/>
      <c r="AJ67" s="347"/>
      <c r="AK67" s="347"/>
      <c r="AL67" s="348"/>
      <c r="AM67" s="348"/>
      <c r="AN67" s="59" t="s">
        <v>86</v>
      </c>
      <c r="AO67" s="89">
        <f>((D63*10)+(H63*12))*AV3</f>
        <v>0</v>
      </c>
      <c r="AP67" s="4" t="s">
        <v>54</v>
      </c>
      <c r="AR67" s="4" t="str">
        <f>"=RB 20"</f>
        <v>=RB 20</v>
      </c>
      <c r="AS67" s="4" t="str">
        <f t="shared" si="1"/>
        <v>=10</v>
      </c>
      <c r="AU67" s="4" t="str">
        <f>"=DB 32"</f>
        <v>=DB 32</v>
      </c>
      <c r="AV67" s="4" t="str">
        <f t="shared" si="0"/>
        <v>=10</v>
      </c>
      <c r="AX67" s="4" t="str">
        <f>"=DB 32"</f>
        <v>=DB 32</v>
      </c>
      <c r="AY67" s="4" t="str">
        <f>"=12"</f>
        <v>=12</v>
      </c>
    </row>
    <row r="68" spans="34:45" ht="16.5" customHeight="1">
      <c r="AH68" s="14"/>
      <c r="AI68" s="14"/>
      <c r="AK68" s="62"/>
      <c r="AL68" s="62"/>
      <c r="AN68" s="59" t="s">
        <v>87</v>
      </c>
      <c r="AO68" s="89">
        <f>((D64*10)+(H64*12))*AW3</f>
        <v>0</v>
      </c>
      <c r="AP68" s="4" t="s">
        <v>54</v>
      </c>
      <c r="AR68" s="43" t="s">
        <v>45</v>
      </c>
      <c r="AS68" s="43" t="s">
        <v>23</v>
      </c>
    </row>
    <row r="69" spans="34:45" ht="21.75" customHeight="1">
      <c r="AH69" s="14"/>
      <c r="AI69" s="14"/>
      <c r="AJ69" s="14" t="s">
        <v>93</v>
      </c>
      <c r="AK69" s="96">
        <f>(AK70/AO70)*100</f>
        <v>0.09659969088099202</v>
      </c>
      <c r="AL69" s="65" t="s">
        <v>88</v>
      </c>
      <c r="AN69" s="59" t="s">
        <v>89</v>
      </c>
      <c r="AO69" s="89">
        <f>((D65*10)+(H65*12))*AX3</f>
        <v>0</v>
      </c>
      <c r="AP69" s="4" t="s">
        <v>54</v>
      </c>
      <c r="AR69" s="4" t="str">
        <f>"=RB 25"</f>
        <v>=RB 25</v>
      </c>
      <c r="AS69" s="4" t="str">
        <f t="shared" si="1"/>
        <v>=10</v>
      </c>
    </row>
    <row r="70" spans="34:45" ht="21.75" customHeight="1" thickBot="1">
      <c r="AH70" s="14"/>
      <c r="AI70" s="14"/>
      <c r="AJ70" s="14" t="s">
        <v>94</v>
      </c>
      <c r="AK70" s="95">
        <f>AO70-AP53</f>
        <v>3.087500000000091</v>
      </c>
      <c r="AL70" s="66" t="s">
        <v>90</v>
      </c>
      <c r="AN70" s="14" t="s">
        <v>91</v>
      </c>
      <c r="AO70" s="90">
        <f>SUM(AO55:AO69)</f>
        <v>3196.1800000000003</v>
      </c>
      <c r="AP70" s="4" t="s">
        <v>54</v>
      </c>
      <c r="AR70" s="43"/>
      <c r="AS70" s="43"/>
    </row>
    <row r="71" spans="44:60" ht="24" thickTop="1">
      <c r="AR71" s="495" t="s">
        <v>99</v>
      </c>
      <c r="AS71" s="496"/>
      <c r="AT71" s="496"/>
      <c r="AU71" s="497" t="s">
        <v>100</v>
      </c>
      <c r="AV71" s="498"/>
      <c r="AW71" s="498"/>
      <c r="AX71" s="498"/>
      <c r="AY71" s="498"/>
      <c r="AZ71" s="498"/>
      <c r="BA71" s="498"/>
      <c r="BB71" s="498"/>
      <c r="BC71" s="498"/>
      <c r="BD71" s="498"/>
      <c r="BE71" s="498"/>
      <c r="BF71" s="498"/>
      <c r="BG71" s="498"/>
      <c r="BH71" s="499"/>
    </row>
    <row r="72" spans="44:60" ht="23.25">
      <c r="AR72" s="117" t="s">
        <v>101</v>
      </c>
      <c r="AS72" s="117" t="s">
        <v>102</v>
      </c>
      <c r="AT72" s="117" t="s">
        <v>103</v>
      </c>
      <c r="AU72" s="496" t="s">
        <v>104</v>
      </c>
      <c r="AV72" s="500"/>
      <c r="AW72" s="496" t="s">
        <v>105</v>
      </c>
      <c r="AX72" s="500"/>
      <c r="AY72" s="495" t="s">
        <v>106</v>
      </c>
      <c r="AZ72" s="500"/>
      <c r="BA72" s="495" t="s">
        <v>107</v>
      </c>
      <c r="BB72" s="500"/>
      <c r="BC72" s="495" t="s">
        <v>108</v>
      </c>
      <c r="BD72" s="500"/>
      <c r="BE72" s="495" t="s">
        <v>109</v>
      </c>
      <c r="BF72" s="500"/>
      <c r="BG72" s="495" t="s">
        <v>110</v>
      </c>
      <c r="BH72" s="500"/>
    </row>
    <row r="73" spans="44:60" ht="23.25">
      <c r="AR73" s="229">
        <v>10</v>
      </c>
      <c r="AS73" s="229">
        <v>10</v>
      </c>
      <c r="AT73" s="229">
        <v>10</v>
      </c>
      <c r="AU73" s="229">
        <v>10</v>
      </c>
      <c r="AV73" s="229">
        <v>12</v>
      </c>
      <c r="AW73" s="229">
        <v>10</v>
      </c>
      <c r="AX73" s="229">
        <v>12</v>
      </c>
      <c r="AY73" s="229">
        <v>10</v>
      </c>
      <c r="AZ73" s="229">
        <v>12</v>
      </c>
      <c r="BA73" s="229">
        <v>10</v>
      </c>
      <c r="BB73" s="229">
        <v>12</v>
      </c>
      <c r="BC73" s="229">
        <v>10</v>
      </c>
      <c r="BD73" s="229">
        <v>12</v>
      </c>
      <c r="BE73" s="229">
        <v>10</v>
      </c>
      <c r="BF73" s="229">
        <v>12</v>
      </c>
      <c r="BG73" s="229">
        <v>10</v>
      </c>
      <c r="BH73" s="229">
        <v>12</v>
      </c>
    </row>
    <row r="74" spans="44:60" ht="20.25">
      <c r="AR74" s="230">
        <f>$D$55</f>
        <v>0</v>
      </c>
      <c r="AS74" s="231">
        <f>$H$55</f>
        <v>0</v>
      </c>
      <c r="AT74" s="231">
        <f>$H$56</f>
        <v>0</v>
      </c>
      <c r="AU74" s="230">
        <f>$D$59</f>
        <v>0</v>
      </c>
      <c r="AV74" s="231">
        <f>$H$59</f>
        <v>0</v>
      </c>
      <c r="AW74" s="230">
        <f>$D$60</f>
        <v>0</v>
      </c>
      <c r="AX74" s="231">
        <f>$H$60</f>
        <v>0</v>
      </c>
      <c r="AY74" s="230">
        <f>$D$61</f>
        <v>0</v>
      </c>
      <c r="AZ74" s="231">
        <f>$H$61</f>
        <v>0</v>
      </c>
      <c r="BA74" s="230">
        <f>$D$62</f>
        <v>25</v>
      </c>
      <c r="BB74" s="231">
        <f>$H$62</f>
        <v>87</v>
      </c>
      <c r="BC74" s="230">
        <f>$D$63</f>
        <v>0</v>
      </c>
      <c r="BD74" s="231">
        <f>$H$63</f>
        <v>0</v>
      </c>
      <c r="BE74" s="230">
        <f>$D$64</f>
        <v>0</v>
      </c>
      <c r="BF74" s="231">
        <f>$H$64</f>
        <v>0</v>
      </c>
      <c r="BG74" s="230">
        <f>$D$65</f>
        <v>0</v>
      </c>
      <c r="BH74" s="231">
        <f>$H$65</f>
        <v>0</v>
      </c>
    </row>
    <row r="75" ht="20.25">
      <c r="AH75" s="4" t="str">
        <f>SpellNumber(213000)</f>
        <v>Two Hundred Thirteen Thousand  Baht and No Satang</v>
      </c>
    </row>
  </sheetData>
  <sheetProtection/>
  <mergeCells count="239">
    <mergeCell ref="Z50:Z52"/>
    <mergeCell ref="P20:Q20"/>
    <mergeCell ref="S24:W24"/>
    <mergeCell ref="P25:Q25"/>
    <mergeCell ref="S29:W29"/>
    <mergeCell ref="P30:Q30"/>
    <mergeCell ref="S34:W34"/>
    <mergeCell ref="A9:A12"/>
    <mergeCell ref="B9:E12"/>
    <mergeCell ref="F9:F12"/>
    <mergeCell ref="G9:H12"/>
    <mergeCell ref="I9:K12"/>
    <mergeCell ref="AL10:AL11"/>
    <mergeCell ref="AE12:AF12"/>
    <mergeCell ref="L1:AD1"/>
    <mergeCell ref="L2:AD2"/>
    <mergeCell ref="AO3:AP3"/>
    <mergeCell ref="AO4:AP4"/>
    <mergeCell ref="AO5:AP5"/>
    <mergeCell ref="AN10:AN11"/>
    <mergeCell ref="I13:I17"/>
    <mergeCell ref="J13:J17"/>
    <mergeCell ref="L9:AD12"/>
    <mergeCell ref="AE9:AK9"/>
    <mergeCell ref="AL9:AN9"/>
    <mergeCell ref="AO9:AO11"/>
    <mergeCell ref="AI13:AI15"/>
    <mergeCell ref="AJ13:AJ17"/>
    <mergeCell ref="AK13:AK17"/>
    <mergeCell ref="AO13:AO17"/>
    <mergeCell ref="A13:A17"/>
    <mergeCell ref="B13:B14"/>
    <mergeCell ref="C13:C14"/>
    <mergeCell ref="D13:E14"/>
    <mergeCell ref="F13:F17"/>
    <mergeCell ref="G13:H14"/>
    <mergeCell ref="B15:E17"/>
    <mergeCell ref="G15:H17"/>
    <mergeCell ref="AP13:AP17"/>
    <mergeCell ref="AI16:AI17"/>
    <mergeCell ref="AP9:AP11"/>
    <mergeCell ref="AE10:AF11"/>
    <mergeCell ref="AG10:AJ10"/>
    <mergeCell ref="AK10:AK11"/>
    <mergeCell ref="AM10:AM11"/>
    <mergeCell ref="K13:K17"/>
    <mergeCell ref="AE13:AF17"/>
    <mergeCell ref="AG13:AG17"/>
    <mergeCell ref="AH13:AH17"/>
    <mergeCell ref="AI18:AI20"/>
    <mergeCell ref="AJ18:AJ22"/>
    <mergeCell ref="P14:P16"/>
    <mergeCell ref="Q14:W14"/>
    <mergeCell ref="S19:W19"/>
    <mergeCell ref="A18:A22"/>
    <mergeCell ref="B18:E19"/>
    <mergeCell ref="F18:F22"/>
    <mergeCell ref="G18:H19"/>
    <mergeCell ref="I18:I22"/>
    <mergeCell ref="J18:J22"/>
    <mergeCell ref="AK18:AK22"/>
    <mergeCell ref="AO18:AO22"/>
    <mergeCell ref="AP18:AP22"/>
    <mergeCell ref="B20:E22"/>
    <mergeCell ref="G20:H22"/>
    <mergeCell ref="AI21:AI22"/>
    <mergeCell ref="K18:K22"/>
    <mergeCell ref="AE18:AF22"/>
    <mergeCell ref="AG18:AG22"/>
    <mergeCell ref="AH18:AH22"/>
    <mergeCell ref="AI23:AI25"/>
    <mergeCell ref="AJ23:AJ27"/>
    <mergeCell ref="A23:A27"/>
    <mergeCell ref="B23:E24"/>
    <mergeCell ref="F23:F27"/>
    <mergeCell ref="G23:H24"/>
    <mergeCell ref="I23:I27"/>
    <mergeCell ref="J23:J27"/>
    <mergeCell ref="AK23:AK27"/>
    <mergeCell ref="AO23:AO27"/>
    <mergeCell ref="AP23:AP27"/>
    <mergeCell ref="B25:E27"/>
    <mergeCell ref="G25:H27"/>
    <mergeCell ref="AI26:AI27"/>
    <mergeCell ref="K23:K27"/>
    <mergeCell ref="AE23:AF27"/>
    <mergeCell ref="AG23:AG27"/>
    <mergeCell ref="AH23:AH27"/>
    <mergeCell ref="AH28:AH32"/>
    <mergeCell ref="AI28:AI30"/>
    <mergeCell ref="A28:A32"/>
    <mergeCell ref="B28:E29"/>
    <mergeCell ref="F28:F32"/>
    <mergeCell ref="G28:H29"/>
    <mergeCell ref="I28:I32"/>
    <mergeCell ref="J28:J32"/>
    <mergeCell ref="AJ28:AJ32"/>
    <mergeCell ref="AK28:AK32"/>
    <mergeCell ref="AO28:AO32"/>
    <mergeCell ref="AP28:AP32"/>
    <mergeCell ref="B30:E32"/>
    <mergeCell ref="G30:H32"/>
    <mergeCell ref="AI31:AI32"/>
    <mergeCell ref="K28:K32"/>
    <mergeCell ref="AE28:AF32"/>
    <mergeCell ref="AG28:AG32"/>
    <mergeCell ref="AI33:AI35"/>
    <mergeCell ref="AJ33:AJ37"/>
    <mergeCell ref="A33:A37"/>
    <mergeCell ref="B33:E34"/>
    <mergeCell ref="F33:F37"/>
    <mergeCell ref="G33:H34"/>
    <mergeCell ref="I33:I37"/>
    <mergeCell ref="J33:J37"/>
    <mergeCell ref="X34:X36"/>
    <mergeCell ref="P35:Q35"/>
    <mergeCell ref="AK33:AK37"/>
    <mergeCell ref="AO33:AO37"/>
    <mergeCell ref="AP33:AP37"/>
    <mergeCell ref="B35:E37"/>
    <mergeCell ref="G35:H37"/>
    <mergeCell ref="AI36:AI37"/>
    <mergeCell ref="K33:K37"/>
    <mergeCell ref="AE33:AF37"/>
    <mergeCell ref="AG33:AG37"/>
    <mergeCell ref="AH33:AH37"/>
    <mergeCell ref="AI38:AI40"/>
    <mergeCell ref="AJ38:AJ42"/>
    <mergeCell ref="A38:A42"/>
    <mergeCell ref="B38:E39"/>
    <mergeCell ref="F38:F42"/>
    <mergeCell ref="G38:H39"/>
    <mergeCell ref="I38:I42"/>
    <mergeCell ref="J38:J42"/>
    <mergeCell ref="AK38:AK42"/>
    <mergeCell ref="AO38:AO42"/>
    <mergeCell ref="AP38:AP42"/>
    <mergeCell ref="B40:E42"/>
    <mergeCell ref="G40:H42"/>
    <mergeCell ref="AI41:AI42"/>
    <mergeCell ref="K38:K42"/>
    <mergeCell ref="AE38:AF42"/>
    <mergeCell ref="AG38:AG42"/>
    <mergeCell ref="AH38:AH42"/>
    <mergeCell ref="AI43:AI45"/>
    <mergeCell ref="AJ43:AJ47"/>
    <mergeCell ref="A43:A47"/>
    <mergeCell ref="B43:E44"/>
    <mergeCell ref="F43:F47"/>
    <mergeCell ref="G43:H44"/>
    <mergeCell ref="I43:I47"/>
    <mergeCell ref="J43:J47"/>
    <mergeCell ref="AK43:AK47"/>
    <mergeCell ref="AO43:AO47"/>
    <mergeCell ref="AP43:AP47"/>
    <mergeCell ref="B45:E47"/>
    <mergeCell ref="G45:H47"/>
    <mergeCell ref="AI46:AI47"/>
    <mergeCell ref="K43:K47"/>
    <mergeCell ref="AE43:AF47"/>
    <mergeCell ref="AG43:AG47"/>
    <mergeCell ref="AH43:AH47"/>
    <mergeCell ref="AI48:AI50"/>
    <mergeCell ref="AJ48:AJ52"/>
    <mergeCell ref="A48:A52"/>
    <mergeCell ref="B48:E49"/>
    <mergeCell ref="F48:F52"/>
    <mergeCell ref="G48:H49"/>
    <mergeCell ref="I48:I52"/>
    <mergeCell ref="J48:J52"/>
    <mergeCell ref="P49:Y49"/>
    <mergeCell ref="O50:O52"/>
    <mergeCell ref="AK48:AK52"/>
    <mergeCell ref="AO48:AO52"/>
    <mergeCell ref="AP48:AP52"/>
    <mergeCell ref="B50:E52"/>
    <mergeCell ref="G50:H52"/>
    <mergeCell ref="AI51:AI52"/>
    <mergeCell ref="K48:K52"/>
    <mergeCell ref="AE48:AF52"/>
    <mergeCell ref="AG48:AG52"/>
    <mergeCell ref="AH48:AH52"/>
    <mergeCell ref="AR71:AT71"/>
    <mergeCell ref="AU71:BH71"/>
    <mergeCell ref="AU72:AV72"/>
    <mergeCell ref="AW72:AX72"/>
    <mergeCell ref="AY72:AZ72"/>
    <mergeCell ref="BA72:BB72"/>
    <mergeCell ref="BC72:BD72"/>
    <mergeCell ref="BE72:BF72"/>
    <mergeCell ref="BG72:BH72"/>
    <mergeCell ref="K55:L56"/>
    <mergeCell ref="M55:AH56"/>
    <mergeCell ref="AI55:AK56"/>
    <mergeCell ref="AL55:AM56"/>
    <mergeCell ref="K57:L57"/>
    <mergeCell ref="M57:AH57"/>
    <mergeCell ref="AI57:AK57"/>
    <mergeCell ref="AL57:AM57"/>
    <mergeCell ref="K58:L58"/>
    <mergeCell ref="M58:AH58"/>
    <mergeCell ref="AI58:AK58"/>
    <mergeCell ref="AL58:AM58"/>
    <mergeCell ref="K59:L59"/>
    <mergeCell ref="M59:AH59"/>
    <mergeCell ref="AI59:AK59"/>
    <mergeCell ref="AL59:AM59"/>
    <mergeCell ref="K60:L60"/>
    <mergeCell ref="M60:AH60"/>
    <mergeCell ref="AI60:AK60"/>
    <mergeCell ref="AL60:AM60"/>
    <mergeCell ref="K61:L61"/>
    <mergeCell ref="M61:AH61"/>
    <mergeCell ref="AI61:AK61"/>
    <mergeCell ref="AL61:AM61"/>
    <mergeCell ref="K62:L62"/>
    <mergeCell ref="M62:AH62"/>
    <mergeCell ref="AI62:AK62"/>
    <mergeCell ref="AL62:AM62"/>
    <mergeCell ref="K63:L63"/>
    <mergeCell ref="M63:AH63"/>
    <mergeCell ref="AI63:AK63"/>
    <mergeCell ref="AL63:AM63"/>
    <mergeCell ref="K64:L64"/>
    <mergeCell ref="M64:AH64"/>
    <mergeCell ref="AI64:AK64"/>
    <mergeCell ref="AL64:AM64"/>
    <mergeCell ref="K65:L65"/>
    <mergeCell ref="M65:AH65"/>
    <mergeCell ref="AI65:AK65"/>
    <mergeCell ref="AL65:AM65"/>
    <mergeCell ref="K66:L66"/>
    <mergeCell ref="M66:AH66"/>
    <mergeCell ref="AI66:AK66"/>
    <mergeCell ref="AL66:AM66"/>
    <mergeCell ref="K67:L67"/>
    <mergeCell ref="M67:AH67"/>
    <mergeCell ref="AI67:AK67"/>
    <mergeCell ref="AL67:AM67"/>
  </mergeCells>
  <dataValidations count="3">
    <dataValidation type="list" allowBlank="1" showInputMessage="1" showErrorMessage="1" sqref="K13:K52">
      <formula1>$BH$1:$BJ$1</formula1>
    </dataValidation>
    <dataValidation type="list" allowBlank="1" showInputMessage="1" showErrorMessage="1" sqref="I13:I52">
      <formula1>DB_16</formula1>
    </dataValidation>
    <dataValidation type="list" allowBlank="1" showInputMessage="1" showErrorMessage="1" sqref="AI13:AI15 AI48:AI50 AI43:AI45 AI38:AI40 AI33:AI35 AI28:AI30 AI23:AI25 AI18:AI20">
      <formula1>'SUM OF REMAIN BAR'!$D$11:$D$48</formula1>
    </dataValidation>
  </dataValidations>
  <hyperlinks>
    <hyperlink ref="B15" r:id="rId1" display="25-DB20@0.20 m."/>
  </hyperlinks>
  <printOptions horizontalCentered="1"/>
  <pageMargins left="0.11811023622047245" right="0.11811023622047245" top="0.11811023622047245" bottom="0.15748031496062992" header="0.11811023622047245" footer="0"/>
  <pageSetup horizontalDpi="600" verticalDpi="600" orientation="landscape" paperSize="9" scale="6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BJ75"/>
  <sheetViews>
    <sheetView view="pageBreakPreview" zoomScaleSheetLayoutView="100" workbookViewId="0" topLeftCell="A1">
      <selection activeCell="D6" sqref="D6"/>
    </sheetView>
  </sheetViews>
  <sheetFormatPr defaultColWidth="9.140625" defaultRowHeight="21.75"/>
  <cols>
    <col min="1" max="1" width="5.7109375" style="4" customWidth="1"/>
    <col min="2" max="2" width="9.8515625" style="4" customWidth="1"/>
    <col min="3" max="3" width="1.57421875" style="4" customWidth="1"/>
    <col min="4" max="4" width="11.140625" style="4" customWidth="1"/>
    <col min="5" max="5" width="10.28125" style="4" customWidth="1"/>
    <col min="6" max="6" width="8.8515625" style="4" customWidth="1"/>
    <col min="7" max="7" width="2.7109375" style="4" customWidth="1"/>
    <col min="8" max="8" width="11.140625" style="4" customWidth="1"/>
    <col min="9" max="9" width="7.57421875" style="4" customWidth="1"/>
    <col min="10" max="10" width="2.28125" style="4" customWidth="1"/>
    <col min="11" max="11" width="6.00390625" style="4" customWidth="1"/>
    <col min="12" max="30" width="3.28125" style="4" customWidth="1"/>
    <col min="31" max="31" width="1.57421875" style="4" customWidth="1"/>
    <col min="32" max="32" width="9.140625" style="4" customWidth="1"/>
    <col min="33" max="33" width="10.7109375" style="4" customWidth="1"/>
    <col min="34" max="35" width="11.57421875" style="4" customWidth="1"/>
    <col min="36" max="36" width="10.00390625" style="4" customWidth="1"/>
    <col min="37" max="37" width="10.8515625" style="4" customWidth="1"/>
    <col min="38" max="38" width="12.140625" style="4" customWidth="1"/>
    <col min="39" max="40" width="9.8515625" style="4" customWidth="1"/>
    <col min="41" max="41" width="12.140625" style="4" customWidth="1"/>
    <col min="42" max="42" width="10.7109375" style="4" customWidth="1"/>
    <col min="43" max="16384" width="9.140625" style="4" customWidth="1"/>
  </cols>
  <sheetData>
    <row r="1" spans="1:62" ht="20.2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59" t="s">
        <v>6</v>
      </c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 t="str">
        <f>MF1!AP1</f>
        <v>REV.000</v>
      </c>
      <c r="AR1" s="5" t="s">
        <v>7</v>
      </c>
      <c r="AS1" s="5" t="s">
        <v>8</v>
      </c>
      <c r="AT1" s="5" t="s">
        <v>9</v>
      </c>
      <c r="AU1" s="5" t="s">
        <v>10</v>
      </c>
      <c r="AV1" s="5" t="s">
        <v>11</v>
      </c>
      <c r="AW1" s="5" t="s">
        <v>12</v>
      </c>
      <c r="AX1" s="5" t="s">
        <v>13</v>
      </c>
      <c r="AY1" s="6" t="s">
        <v>14</v>
      </c>
      <c r="AZ1" s="6" t="s">
        <v>15</v>
      </c>
      <c r="BA1" s="6" t="s">
        <v>16</v>
      </c>
      <c r="BB1" s="6" t="s">
        <v>17</v>
      </c>
      <c r="BC1" s="6" t="s">
        <v>18</v>
      </c>
      <c r="BD1" s="6" t="s">
        <v>19</v>
      </c>
      <c r="BE1" s="6" t="s">
        <v>20</v>
      </c>
      <c r="BF1" s="6" t="s">
        <v>21</v>
      </c>
      <c r="BG1" s="7" t="s">
        <v>22</v>
      </c>
      <c r="BH1" s="4">
        <v>10</v>
      </c>
      <c r="BI1" s="4">
        <v>12</v>
      </c>
      <c r="BJ1" s="4" t="s">
        <v>133</v>
      </c>
    </row>
    <row r="2" spans="1:59" ht="20.25" customHeight="1">
      <c r="A2" s="8" t="s">
        <v>0</v>
      </c>
      <c r="C2" s="4" t="s">
        <v>3</v>
      </c>
      <c r="D2" s="198"/>
      <c r="E2" s="9"/>
      <c r="F2" s="10"/>
      <c r="G2" s="10"/>
      <c r="H2" s="1"/>
      <c r="I2" s="1"/>
      <c r="J2" s="1"/>
      <c r="K2" s="8"/>
      <c r="L2" s="359" t="str">
        <f>MF1!L2:AD2</f>
        <v>MAIN CONTROL BUILDING</v>
      </c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R2" s="5">
        <v>10</v>
      </c>
      <c r="AS2" s="5">
        <v>12</v>
      </c>
      <c r="AT2" s="5">
        <v>16</v>
      </c>
      <c r="AU2" s="5">
        <v>20</v>
      </c>
      <c r="AV2" s="5">
        <v>25</v>
      </c>
      <c r="AW2" s="5">
        <v>28</v>
      </c>
      <c r="AX2" s="5">
        <v>32</v>
      </c>
      <c r="AY2" s="6">
        <v>25</v>
      </c>
      <c r="AZ2" s="6">
        <v>20</v>
      </c>
      <c r="BA2" s="6">
        <v>19</v>
      </c>
      <c r="BB2" s="6">
        <v>15</v>
      </c>
      <c r="BC2" s="6">
        <v>12</v>
      </c>
      <c r="BD2" s="6">
        <v>10</v>
      </c>
      <c r="BE2" s="6">
        <v>9</v>
      </c>
      <c r="BF2" s="6">
        <v>6</v>
      </c>
      <c r="BG2" s="11"/>
    </row>
    <row r="3" spans="1:59" ht="22.5" thickBot="1">
      <c r="A3" s="8" t="s">
        <v>1</v>
      </c>
      <c r="C3" s="4" t="s">
        <v>3</v>
      </c>
      <c r="D3" s="12"/>
      <c r="E3" s="12"/>
      <c r="F3" s="12"/>
      <c r="G3" s="12"/>
      <c r="H3" s="13"/>
      <c r="I3" s="13"/>
      <c r="J3" s="13"/>
      <c r="K3" s="13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N3" s="14" t="s">
        <v>5</v>
      </c>
      <c r="AO3" s="352" t="s">
        <v>263</v>
      </c>
      <c r="AP3" s="352"/>
      <c r="AR3" s="5">
        <v>0.617</v>
      </c>
      <c r="AS3" s="5">
        <v>0.888</v>
      </c>
      <c r="AT3" s="5">
        <v>1.58</v>
      </c>
      <c r="AU3" s="5">
        <v>2.47</v>
      </c>
      <c r="AV3" s="5">
        <v>3.85</v>
      </c>
      <c r="AW3" s="5">
        <v>4.83</v>
      </c>
      <c r="AX3" s="5">
        <v>6.31</v>
      </c>
      <c r="AY3" s="6">
        <v>3.85</v>
      </c>
      <c r="AZ3" s="6">
        <v>2.47</v>
      </c>
      <c r="BA3" s="6">
        <v>2.23</v>
      </c>
      <c r="BB3" s="6">
        <v>1.39</v>
      </c>
      <c r="BC3" s="6">
        <v>0.888</v>
      </c>
      <c r="BD3" s="6">
        <v>0.617</v>
      </c>
      <c r="BE3" s="6">
        <v>0.499</v>
      </c>
      <c r="BF3" s="6">
        <v>0.222</v>
      </c>
      <c r="BG3" s="15"/>
    </row>
    <row r="4" spans="1:42" ht="21.75">
      <c r="A4" s="8" t="s">
        <v>2</v>
      </c>
      <c r="C4" s="4" t="s">
        <v>3</v>
      </c>
      <c r="D4" s="16"/>
      <c r="E4" s="16"/>
      <c r="F4" s="13"/>
      <c r="G4" s="13"/>
      <c r="H4" s="13"/>
      <c r="I4" s="13"/>
      <c r="J4" s="13"/>
      <c r="K4" s="13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N4" s="14" t="s">
        <v>4</v>
      </c>
      <c r="AO4" s="353">
        <f ca="1">TODAY()</f>
        <v>41830</v>
      </c>
      <c r="AP4" s="354"/>
    </row>
    <row r="5" spans="1:42" ht="21">
      <c r="A5" s="8" t="s">
        <v>24</v>
      </c>
      <c r="C5" s="4" t="s">
        <v>3</v>
      </c>
      <c r="D5" s="68"/>
      <c r="E5" s="18"/>
      <c r="F5" s="12"/>
      <c r="G5" s="12"/>
      <c r="H5" s="12"/>
      <c r="I5" s="12"/>
      <c r="J5" s="12"/>
      <c r="K5" s="12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N5" s="14" t="s">
        <v>25</v>
      </c>
      <c r="AO5" s="354"/>
      <c r="AP5" s="354"/>
    </row>
    <row r="6" spans="1:29" ht="21">
      <c r="A6" s="8" t="s">
        <v>26</v>
      </c>
      <c r="C6" s="4" t="s">
        <v>3</v>
      </c>
      <c r="D6" s="99"/>
      <c r="E6" s="19"/>
      <c r="F6" s="13"/>
      <c r="G6" s="13"/>
      <c r="H6" s="13"/>
      <c r="I6" s="13"/>
      <c r="J6" s="13"/>
      <c r="K6" s="13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13.5" customHeight="1">
      <c r="A7" s="8"/>
      <c r="E7" s="20"/>
      <c r="F7" s="21"/>
      <c r="G7" s="21"/>
      <c r="H7" s="21"/>
      <c r="I7" s="21"/>
      <c r="J7" s="21"/>
      <c r="K7" s="21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</row>
    <row r="8" ht="10.5" customHeight="1"/>
    <row r="9" spans="1:46" s="23" customFormat="1" ht="17.25" customHeight="1">
      <c r="A9" s="357" t="s">
        <v>27</v>
      </c>
      <c r="B9" s="373" t="s">
        <v>28</v>
      </c>
      <c r="C9" s="403"/>
      <c r="D9" s="403"/>
      <c r="E9" s="403"/>
      <c r="F9" s="355" t="s">
        <v>29</v>
      </c>
      <c r="G9" s="373" t="s">
        <v>129</v>
      </c>
      <c r="H9" s="374"/>
      <c r="I9" s="363" t="s">
        <v>132</v>
      </c>
      <c r="J9" s="379"/>
      <c r="K9" s="380"/>
      <c r="L9" s="373" t="s">
        <v>30</v>
      </c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  <c r="AA9" s="403"/>
      <c r="AB9" s="403"/>
      <c r="AC9" s="403"/>
      <c r="AD9" s="374"/>
      <c r="AE9" s="365" t="s">
        <v>31</v>
      </c>
      <c r="AF9" s="366"/>
      <c r="AG9" s="366"/>
      <c r="AH9" s="366"/>
      <c r="AI9" s="366"/>
      <c r="AJ9" s="366"/>
      <c r="AK9" s="367"/>
      <c r="AL9" s="365" t="s">
        <v>32</v>
      </c>
      <c r="AM9" s="366"/>
      <c r="AN9" s="367"/>
      <c r="AO9" s="355" t="s">
        <v>134</v>
      </c>
      <c r="AP9" s="355" t="s">
        <v>33</v>
      </c>
      <c r="AR9" s="24"/>
      <c r="AS9" s="24"/>
      <c r="AT9" s="24"/>
    </row>
    <row r="10" spans="1:46" s="23" customFormat="1" ht="17.25" customHeight="1">
      <c r="A10" s="358"/>
      <c r="B10" s="375"/>
      <c r="C10" s="404"/>
      <c r="D10" s="404"/>
      <c r="E10" s="404"/>
      <c r="F10" s="356"/>
      <c r="G10" s="375"/>
      <c r="H10" s="376"/>
      <c r="I10" s="364"/>
      <c r="J10" s="381"/>
      <c r="K10" s="382"/>
      <c r="L10" s="375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376"/>
      <c r="AE10" s="363" t="s">
        <v>133</v>
      </c>
      <c r="AF10" s="380"/>
      <c r="AG10" s="386" t="s">
        <v>34</v>
      </c>
      <c r="AH10" s="387"/>
      <c r="AI10" s="387"/>
      <c r="AJ10" s="387"/>
      <c r="AK10" s="355" t="s">
        <v>35</v>
      </c>
      <c r="AL10" s="363" t="s">
        <v>129</v>
      </c>
      <c r="AM10" s="357" t="s">
        <v>133</v>
      </c>
      <c r="AN10" s="355" t="s">
        <v>36</v>
      </c>
      <c r="AO10" s="356"/>
      <c r="AP10" s="356"/>
      <c r="AR10" s="24"/>
      <c r="AS10" s="24"/>
      <c r="AT10" s="24"/>
    </row>
    <row r="11" spans="1:46" s="23" customFormat="1" ht="15" customHeight="1">
      <c r="A11" s="358"/>
      <c r="B11" s="375"/>
      <c r="C11" s="404"/>
      <c r="D11" s="404"/>
      <c r="E11" s="404"/>
      <c r="F11" s="356"/>
      <c r="G11" s="375"/>
      <c r="H11" s="376"/>
      <c r="I11" s="364"/>
      <c r="J11" s="381"/>
      <c r="K11" s="382"/>
      <c r="L11" s="375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  <c r="AD11" s="376"/>
      <c r="AE11" s="364"/>
      <c r="AF11" s="382"/>
      <c r="AG11" s="22" t="s">
        <v>37</v>
      </c>
      <c r="AH11" s="26" t="s">
        <v>38</v>
      </c>
      <c r="AI11" s="75" t="s">
        <v>92</v>
      </c>
      <c r="AJ11" s="75" t="s">
        <v>39</v>
      </c>
      <c r="AK11" s="356"/>
      <c r="AL11" s="364"/>
      <c r="AM11" s="358"/>
      <c r="AN11" s="356"/>
      <c r="AO11" s="356"/>
      <c r="AP11" s="356"/>
      <c r="AR11" s="24"/>
      <c r="AS11" s="24"/>
      <c r="AT11" s="24"/>
    </row>
    <row r="12" spans="1:57" s="23" customFormat="1" ht="15" customHeight="1">
      <c r="A12" s="407"/>
      <c r="B12" s="377"/>
      <c r="C12" s="405"/>
      <c r="D12" s="405"/>
      <c r="E12" s="405"/>
      <c r="F12" s="372"/>
      <c r="G12" s="377"/>
      <c r="H12" s="378"/>
      <c r="I12" s="383"/>
      <c r="J12" s="384"/>
      <c r="K12" s="385"/>
      <c r="L12" s="377"/>
      <c r="M12" s="405"/>
      <c r="N12" s="405"/>
      <c r="O12" s="405"/>
      <c r="P12" s="405"/>
      <c r="Q12" s="405"/>
      <c r="R12" s="405"/>
      <c r="S12" s="405"/>
      <c r="T12" s="405"/>
      <c r="U12" s="405"/>
      <c r="V12" s="405"/>
      <c r="W12" s="405"/>
      <c r="X12" s="405"/>
      <c r="Y12" s="405"/>
      <c r="Z12" s="405"/>
      <c r="AA12" s="405"/>
      <c r="AB12" s="405"/>
      <c r="AC12" s="405"/>
      <c r="AD12" s="378"/>
      <c r="AE12" s="388" t="s">
        <v>40</v>
      </c>
      <c r="AF12" s="389"/>
      <c r="AG12" s="27" t="s">
        <v>41</v>
      </c>
      <c r="AH12" s="27" t="s">
        <v>41</v>
      </c>
      <c r="AI12" s="27" t="s">
        <v>41</v>
      </c>
      <c r="AJ12" s="74" t="s">
        <v>41</v>
      </c>
      <c r="AK12" s="28" t="s">
        <v>42</v>
      </c>
      <c r="AL12" s="74" t="s">
        <v>43</v>
      </c>
      <c r="AM12" s="27" t="s">
        <v>40</v>
      </c>
      <c r="AN12" s="27" t="s">
        <v>42</v>
      </c>
      <c r="AO12" s="27" t="s">
        <v>40</v>
      </c>
      <c r="AP12" s="27" t="s">
        <v>44</v>
      </c>
      <c r="AR12" s="29" t="s">
        <v>45</v>
      </c>
      <c r="AS12" s="29" t="s">
        <v>23</v>
      </c>
      <c r="AT12" s="29" t="s">
        <v>46</v>
      </c>
      <c r="AX12" s="29"/>
      <c r="AY12" s="29"/>
      <c r="AZ12" s="30"/>
      <c r="BD12" s="29"/>
      <c r="BE12" s="29"/>
    </row>
    <row r="13" spans="1:57" s="30" customFormat="1" ht="12" customHeight="1">
      <c r="A13" s="390">
        <v>1</v>
      </c>
      <c r="B13" s="443" t="s">
        <v>141</v>
      </c>
      <c r="C13" s="445" t="s">
        <v>50</v>
      </c>
      <c r="D13" s="445" t="s">
        <v>203</v>
      </c>
      <c r="E13" s="537"/>
      <c r="F13" s="393">
        <v>1</v>
      </c>
      <c r="G13" s="396" t="str">
        <f>$B$13</f>
        <v>MF1</v>
      </c>
      <c r="H13" s="397"/>
      <c r="I13" s="400" t="s">
        <v>10</v>
      </c>
      <c r="J13" s="419" t="s">
        <v>47</v>
      </c>
      <c r="K13" s="422">
        <v>12</v>
      </c>
      <c r="L13" s="31"/>
      <c r="M13" s="32"/>
      <c r="N13" s="32"/>
      <c r="O13" s="35"/>
      <c r="P13" s="35"/>
      <c r="Q13" s="35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5"/>
      <c r="AD13" s="37"/>
      <c r="AE13" s="506">
        <f>SUM(L13:AD17)</f>
        <v>12</v>
      </c>
      <c r="AF13" s="507"/>
      <c r="AG13" s="429">
        <v>50</v>
      </c>
      <c r="AH13" s="432">
        <f>AG13*F13</f>
        <v>50</v>
      </c>
      <c r="AI13" s="440"/>
      <c r="AJ13" s="435">
        <f>IF(AE13=0,0,ROUNDDOWN(K13/AE13,0))</f>
        <v>1</v>
      </c>
      <c r="AK13" s="406">
        <f>IF(AJ13=0,0,ROUNDUP((AH13-AI16)/AJ13,0))</f>
        <v>50</v>
      </c>
      <c r="AL13" s="76"/>
      <c r="AM13" s="100"/>
      <c r="AN13" s="73"/>
      <c r="AO13" s="539">
        <f>AE13*AH13</f>
        <v>600</v>
      </c>
      <c r="AP13" s="418">
        <f>IF(AO13=0,0,AO13*HLOOKUP(I13,$AR$1:$BG$3,3))</f>
        <v>1482.0000000000002</v>
      </c>
      <c r="AQ13" s="33">
        <v>1</v>
      </c>
      <c r="AR13" s="29" t="str">
        <f>I13</f>
        <v>DB 20</v>
      </c>
      <c r="AS13" s="29">
        <f>K13</f>
        <v>12</v>
      </c>
      <c r="AT13" s="29">
        <f>AK13</f>
        <v>50</v>
      </c>
      <c r="AX13" s="29"/>
      <c r="AY13" s="29"/>
      <c r="BD13" s="29"/>
      <c r="BE13" s="29"/>
    </row>
    <row r="14" spans="1:57" s="30" customFormat="1" ht="12" customHeight="1">
      <c r="A14" s="391"/>
      <c r="B14" s="444"/>
      <c r="C14" s="446"/>
      <c r="D14" s="446"/>
      <c r="E14" s="538"/>
      <c r="F14" s="394"/>
      <c r="G14" s="398"/>
      <c r="H14" s="399"/>
      <c r="I14" s="401"/>
      <c r="J14" s="420"/>
      <c r="K14" s="423"/>
      <c r="L14" s="34"/>
      <c r="M14" s="35"/>
      <c r="N14" s="35"/>
      <c r="O14" s="451">
        <v>0.6</v>
      </c>
      <c r="P14" s="522">
        <v>11.4</v>
      </c>
      <c r="Q14" s="522"/>
      <c r="R14" s="522"/>
      <c r="S14" s="522"/>
      <c r="T14" s="522"/>
      <c r="U14" s="522"/>
      <c r="V14" s="522"/>
      <c r="W14" s="522"/>
      <c r="X14" s="522"/>
      <c r="Y14" s="522"/>
      <c r="Z14" s="451"/>
      <c r="AA14" s="36"/>
      <c r="AB14" s="36"/>
      <c r="AC14" s="35"/>
      <c r="AD14" s="37"/>
      <c r="AE14" s="506"/>
      <c r="AF14" s="507"/>
      <c r="AG14" s="430"/>
      <c r="AH14" s="433"/>
      <c r="AI14" s="433"/>
      <c r="AJ14" s="361"/>
      <c r="AK14" s="406"/>
      <c r="AL14" s="76"/>
      <c r="AM14" s="103"/>
      <c r="AN14" s="69"/>
      <c r="AO14" s="540"/>
      <c r="AP14" s="391"/>
      <c r="AQ14" s="33">
        <v>2</v>
      </c>
      <c r="AR14" s="29" t="str">
        <f>I18</f>
        <v>DB 20</v>
      </c>
      <c r="AS14" s="29">
        <f>K18</f>
        <v>12</v>
      </c>
      <c r="AT14" s="29">
        <f>AK18</f>
        <v>50</v>
      </c>
      <c r="BD14" s="29"/>
      <c r="BE14" s="29"/>
    </row>
    <row r="15" spans="1:57" s="30" customFormat="1" ht="12" customHeight="1">
      <c r="A15" s="391"/>
      <c r="B15" s="401" t="s">
        <v>204</v>
      </c>
      <c r="C15" s="420"/>
      <c r="D15" s="420"/>
      <c r="E15" s="454"/>
      <c r="F15" s="394"/>
      <c r="G15" s="398" t="s">
        <v>205</v>
      </c>
      <c r="H15" s="399"/>
      <c r="I15" s="401"/>
      <c r="J15" s="420"/>
      <c r="K15" s="423"/>
      <c r="L15" s="34"/>
      <c r="M15" s="35"/>
      <c r="N15" s="35"/>
      <c r="O15" s="451"/>
      <c r="P15" s="31"/>
      <c r="Q15" s="38"/>
      <c r="R15" s="38"/>
      <c r="S15" s="38"/>
      <c r="T15" s="38"/>
      <c r="U15" s="38"/>
      <c r="V15" s="38"/>
      <c r="W15" s="38"/>
      <c r="X15" s="38"/>
      <c r="Y15" s="254"/>
      <c r="Z15" s="451"/>
      <c r="AA15" s="36"/>
      <c r="AB15" s="36"/>
      <c r="AC15" s="35"/>
      <c r="AD15" s="37"/>
      <c r="AE15" s="506"/>
      <c r="AF15" s="507"/>
      <c r="AG15" s="430"/>
      <c r="AH15" s="433"/>
      <c r="AI15" s="433"/>
      <c r="AJ15" s="361"/>
      <c r="AK15" s="406"/>
      <c r="AL15" s="76"/>
      <c r="AM15" s="80"/>
      <c r="AN15" s="69"/>
      <c r="AO15" s="540"/>
      <c r="AP15" s="391"/>
      <c r="AQ15" s="33">
        <v>3</v>
      </c>
      <c r="AR15" s="29" t="str">
        <f>I23</f>
        <v>DB 20</v>
      </c>
      <c r="AS15" s="29">
        <f>K23</f>
        <v>12</v>
      </c>
      <c r="AT15" s="29">
        <f>AK23</f>
        <v>25</v>
      </c>
      <c r="BD15" s="29"/>
      <c r="BE15" s="29"/>
    </row>
    <row r="16" spans="1:46" s="30" customFormat="1" ht="12" customHeight="1">
      <c r="A16" s="391"/>
      <c r="B16" s="401"/>
      <c r="C16" s="420"/>
      <c r="D16" s="420"/>
      <c r="E16" s="454"/>
      <c r="F16" s="394"/>
      <c r="G16" s="398"/>
      <c r="H16" s="399"/>
      <c r="I16" s="401"/>
      <c r="J16" s="420"/>
      <c r="K16" s="423"/>
      <c r="L16" s="34"/>
      <c r="M16" s="35"/>
      <c r="N16" s="35"/>
      <c r="O16" s="451"/>
      <c r="P16" s="542"/>
      <c r="Q16" s="543"/>
      <c r="R16" s="543"/>
      <c r="S16" s="543"/>
      <c r="T16" s="543"/>
      <c r="U16" s="543"/>
      <c r="V16" s="543"/>
      <c r="W16" s="543"/>
      <c r="X16" s="543"/>
      <c r="Y16" s="543"/>
      <c r="Z16" s="451"/>
      <c r="AA16" s="36"/>
      <c r="AB16" s="36"/>
      <c r="AC16" s="35"/>
      <c r="AD16" s="37"/>
      <c r="AE16" s="506"/>
      <c r="AF16" s="507"/>
      <c r="AG16" s="430"/>
      <c r="AH16" s="433"/>
      <c r="AI16" s="441">
        <f>IF(AI13=0,0,ROUNDDOWN(VLOOKUP(AI13,'SUM OF REMAIN BAR'!$D$11:$F$48,2,FALSE)/AE13,0)*VLOOKUP(AI13,'SUM OF REMAIN BAR'!$D$11:$F$48,3,FALSE))</f>
        <v>0</v>
      </c>
      <c r="AJ16" s="361"/>
      <c r="AK16" s="406"/>
      <c r="AL16" s="76"/>
      <c r="AM16" s="80"/>
      <c r="AN16" s="69"/>
      <c r="AO16" s="540"/>
      <c r="AP16" s="391"/>
      <c r="AQ16" s="33">
        <v>4</v>
      </c>
      <c r="AR16" s="29" t="str">
        <f>I28</f>
        <v>DB 20</v>
      </c>
      <c r="AS16" s="29">
        <f>K28</f>
        <v>10</v>
      </c>
      <c r="AT16" s="29">
        <f>AK28</f>
        <v>140</v>
      </c>
    </row>
    <row r="17" spans="1:46" s="43" customFormat="1" ht="12" customHeight="1">
      <c r="A17" s="392"/>
      <c r="B17" s="402"/>
      <c r="C17" s="421"/>
      <c r="D17" s="421"/>
      <c r="E17" s="462"/>
      <c r="F17" s="395"/>
      <c r="G17" s="438"/>
      <c r="H17" s="439"/>
      <c r="I17" s="402"/>
      <c r="J17" s="421"/>
      <c r="K17" s="424"/>
      <c r="L17" s="40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2"/>
      <c r="AE17" s="508"/>
      <c r="AF17" s="509"/>
      <c r="AG17" s="431"/>
      <c r="AH17" s="434"/>
      <c r="AI17" s="442"/>
      <c r="AJ17" s="362"/>
      <c r="AK17" s="406"/>
      <c r="AL17" s="81"/>
      <c r="AM17" s="101"/>
      <c r="AN17" s="69"/>
      <c r="AO17" s="541"/>
      <c r="AP17" s="392"/>
      <c r="AQ17" s="33">
        <v>5</v>
      </c>
      <c r="AR17" s="29" t="str">
        <f>I33</f>
        <v>DB 20</v>
      </c>
      <c r="AS17" s="29">
        <f>K33</f>
        <v>12</v>
      </c>
      <c r="AT17" s="29">
        <f>AK33</f>
        <v>140</v>
      </c>
    </row>
    <row r="18" spans="1:46" s="30" customFormat="1" ht="12" customHeight="1">
      <c r="A18" s="391">
        <v>2</v>
      </c>
      <c r="B18" s="401"/>
      <c r="C18" s="420"/>
      <c r="D18" s="420"/>
      <c r="E18" s="454"/>
      <c r="F18" s="394">
        <v>1</v>
      </c>
      <c r="G18" s="452" t="str">
        <f>$B$13</f>
        <v>MF1</v>
      </c>
      <c r="H18" s="453"/>
      <c r="I18" s="401" t="s">
        <v>10</v>
      </c>
      <c r="J18" s="420" t="s">
        <v>47</v>
      </c>
      <c r="K18" s="423">
        <v>12</v>
      </c>
      <c r="L18" s="34"/>
      <c r="M18" s="35"/>
      <c r="N18" s="35"/>
      <c r="O18" s="35"/>
      <c r="P18" s="35"/>
      <c r="Q18" s="35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5"/>
      <c r="AD18" s="37"/>
      <c r="AE18" s="506">
        <f>SUM(L18:AD22)</f>
        <v>12</v>
      </c>
      <c r="AF18" s="507"/>
      <c r="AG18" s="430">
        <v>50</v>
      </c>
      <c r="AH18" s="440">
        <f>AG18*F18</f>
        <v>50</v>
      </c>
      <c r="AI18" s="440"/>
      <c r="AJ18" s="360">
        <f>IF(AE18=0,0,ROUNDDOWN(K18/AE18,0))</f>
        <v>1</v>
      </c>
      <c r="AK18" s="406">
        <f>IF(AJ18=0,0,ROUNDUP((AH18-AI21)/AJ18,0))</f>
        <v>50</v>
      </c>
      <c r="AL18" s="82"/>
      <c r="AM18" s="100"/>
      <c r="AN18" s="71"/>
      <c r="AO18" s="540">
        <f>AE18*AH18</f>
        <v>600</v>
      </c>
      <c r="AP18" s="418">
        <f>IF(AO18=0,0,AO18*HLOOKUP(I18,$AR$1:$BG$3,3))</f>
        <v>1482.0000000000002</v>
      </c>
      <c r="AQ18" s="33">
        <v>6</v>
      </c>
      <c r="AR18" s="29" t="str">
        <f>I38</f>
        <v>DB 20</v>
      </c>
      <c r="AS18" s="29">
        <f>K38</f>
        <v>12</v>
      </c>
      <c r="AT18" s="29">
        <f>AK38</f>
        <v>140</v>
      </c>
    </row>
    <row r="19" spans="1:46" s="30" customFormat="1" ht="12" customHeight="1">
      <c r="A19" s="391"/>
      <c r="B19" s="401"/>
      <c r="C19" s="420"/>
      <c r="D19" s="420"/>
      <c r="E19" s="454"/>
      <c r="F19" s="394"/>
      <c r="G19" s="398"/>
      <c r="H19" s="399"/>
      <c r="I19" s="401"/>
      <c r="J19" s="420"/>
      <c r="K19" s="423"/>
      <c r="L19" s="34"/>
      <c r="M19" s="35"/>
      <c r="N19" s="35"/>
      <c r="O19" s="277"/>
      <c r="P19" s="544">
        <v>1.515</v>
      </c>
      <c r="Q19" s="545"/>
      <c r="R19" s="545"/>
      <c r="S19" s="545"/>
      <c r="T19" s="47"/>
      <c r="U19" s="472">
        <v>10.485</v>
      </c>
      <c r="V19" s="547"/>
      <c r="W19" s="547"/>
      <c r="X19" s="547"/>
      <c r="Y19" s="547"/>
      <c r="Z19" s="277"/>
      <c r="AA19" s="36"/>
      <c r="AB19" s="36"/>
      <c r="AC19" s="35"/>
      <c r="AD19" s="37"/>
      <c r="AE19" s="506"/>
      <c r="AF19" s="507"/>
      <c r="AG19" s="430"/>
      <c r="AH19" s="433"/>
      <c r="AI19" s="433"/>
      <c r="AJ19" s="361"/>
      <c r="AK19" s="406"/>
      <c r="AL19" s="76"/>
      <c r="AM19" s="103"/>
      <c r="AN19" s="190"/>
      <c r="AO19" s="540"/>
      <c r="AP19" s="391"/>
      <c r="AQ19" s="33">
        <v>7</v>
      </c>
      <c r="AR19" s="29" t="str">
        <f>I43</f>
        <v>DB 20</v>
      </c>
      <c r="AS19" s="29">
        <f>K43</f>
        <v>10</v>
      </c>
      <c r="AT19" s="29">
        <f>AK43</f>
        <v>35</v>
      </c>
    </row>
    <row r="20" spans="1:46" s="30" customFormat="1" ht="12" customHeight="1">
      <c r="A20" s="391"/>
      <c r="B20" s="401"/>
      <c r="C20" s="420"/>
      <c r="D20" s="420"/>
      <c r="E20" s="454"/>
      <c r="F20" s="394"/>
      <c r="G20" s="398" t="s">
        <v>206</v>
      </c>
      <c r="H20" s="399"/>
      <c r="I20" s="401"/>
      <c r="J20" s="420"/>
      <c r="K20" s="423"/>
      <c r="L20" s="34"/>
      <c r="M20" s="35"/>
      <c r="N20" s="35"/>
      <c r="O20" s="277"/>
      <c r="P20" s="546"/>
      <c r="Q20" s="546"/>
      <c r="R20" s="546"/>
      <c r="S20" s="546"/>
      <c r="T20" s="311"/>
      <c r="U20" s="38"/>
      <c r="V20" s="38"/>
      <c r="W20" s="38"/>
      <c r="X20" s="38"/>
      <c r="Y20" s="254"/>
      <c r="Z20" s="277"/>
      <c r="AA20" s="36"/>
      <c r="AB20" s="36"/>
      <c r="AC20" s="35"/>
      <c r="AD20" s="37"/>
      <c r="AE20" s="506"/>
      <c r="AF20" s="507"/>
      <c r="AG20" s="430"/>
      <c r="AH20" s="433"/>
      <c r="AI20" s="433"/>
      <c r="AJ20" s="361"/>
      <c r="AK20" s="406"/>
      <c r="AL20" s="76"/>
      <c r="AM20" s="103"/>
      <c r="AN20" s="69"/>
      <c r="AO20" s="540"/>
      <c r="AP20" s="391"/>
      <c r="AQ20" s="33">
        <v>8</v>
      </c>
      <c r="AR20" s="29">
        <f>I48</f>
        <v>0</v>
      </c>
      <c r="AS20" s="29">
        <f>K48</f>
        <v>0</v>
      </c>
      <c r="AT20" s="29">
        <f>AK48</f>
        <v>0</v>
      </c>
    </row>
    <row r="21" spans="1:46" s="30" customFormat="1" ht="12" customHeight="1">
      <c r="A21" s="391"/>
      <c r="B21" s="401"/>
      <c r="C21" s="420"/>
      <c r="D21" s="420"/>
      <c r="E21" s="454"/>
      <c r="F21" s="394"/>
      <c r="G21" s="398"/>
      <c r="H21" s="399"/>
      <c r="I21" s="401"/>
      <c r="J21" s="420"/>
      <c r="K21" s="423"/>
      <c r="L21" s="34"/>
      <c r="M21" s="35"/>
      <c r="N21" s="35"/>
      <c r="O21" s="277"/>
      <c r="P21" s="317"/>
      <c r="Q21" s="317"/>
      <c r="R21" s="317"/>
      <c r="S21" s="317"/>
      <c r="T21" s="278"/>
      <c r="U21" s="278"/>
      <c r="V21" s="278"/>
      <c r="W21" s="278"/>
      <c r="X21" s="278"/>
      <c r="Y21" s="278"/>
      <c r="Z21" s="277"/>
      <c r="AA21" s="36"/>
      <c r="AB21" s="36"/>
      <c r="AC21" s="35"/>
      <c r="AD21" s="37"/>
      <c r="AE21" s="506"/>
      <c r="AF21" s="507"/>
      <c r="AG21" s="430"/>
      <c r="AH21" s="433"/>
      <c r="AI21" s="441">
        <f>IF(AI18=0,0,ROUNDDOWN(VLOOKUP(AI18,'SUM OF REMAIN BAR'!$D$11:$F$48,2,FALSE)/AE18,0)*VLOOKUP(AI18,'SUM OF REMAIN BAR'!$D$11:$F$48,3,FALSE))</f>
        <v>0</v>
      </c>
      <c r="AJ21" s="361"/>
      <c r="AK21" s="406"/>
      <c r="AL21" s="76"/>
      <c r="AM21" s="80"/>
      <c r="AN21" s="69"/>
      <c r="AO21" s="540"/>
      <c r="AP21" s="391"/>
      <c r="AR21" s="29"/>
      <c r="AS21" s="29"/>
      <c r="AT21" s="29"/>
    </row>
    <row r="22" spans="1:46" s="43" customFormat="1" ht="12" customHeight="1">
      <c r="A22" s="392"/>
      <c r="B22" s="402"/>
      <c r="C22" s="421"/>
      <c r="D22" s="421"/>
      <c r="E22" s="462"/>
      <c r="F22" s="395"/>
      <c r="G22" s="438"/>
      <c r="H22" s="439"/>
      <c r="I22" s="402"/>
      <c r="J22" s="421"/>
      <c r="K22" s="424"/>
      <c r="L22" s="40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2"/>
      <c r="AE22" s="508"/>
      <c r="AF22" s="509"/>
      <c r="AG22" s="431"/>
      <c r="AH22" s="434"/>
      <c r="AI22" s="442"/>
      <c r="AJ22" s="362"/>
      <c r="AK22" s="406"/>
      <c r="AL22" s="81"/>
      <c r="AM22" s="101"/>
      <c r="AN22" s="72"/>
      <c r="AO22" s="541"/>
      <c r="AP22" s="392"/>
      <c r="AR22" s="29"/>
      <c r="AS22" s="29"/>
      <c r="AT22" s="29"/>
    </row>
    <row r="23" spans="1:46" s="30" customFormat="1" ht="12" customHeight="1">
      <c r="A23" s="391">
        <v>3</v>
      </c>
      <c r="B23" s="401"/>
      <c r="C23" s="420"/>
      <c r="D23" s="420"/>
      <c r="E23" s="454"/>
      <c r="F23" s="394">
        <v>1</v>
      </c>
      <c r="G23" s="452" t="str">
        <f>$B$13</f>
        <v>MF1</v>
      </c>
      <c r="H23" s="453"/>
      <c r="I23" s="401" t="s">
        <v>10</v>
      </c>
      <c r="J23" s="420" t="s">
        <v>47</v>
      </c>
      <c r="K23" s="423">
        <v>12</v>
      </c>
      <c r="L23" s="34"/>
      <c r="M23" s="35"/>
      <c r="N23" s="35"/>
      <c r="O23" s="35"/>
      <c r="P23" s="35"/>
      <c r="Q23" s="35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5"/>
      <c r="AD23" s="37"/>
      <c r="AE23" s="506">
        <f>SUM(L23:AD27)</f>
        <v>5.68</v>
      </c>
      <c r="AF23" s="507"/>
      <c r="AG23" s="430">
        <v>50</v>
      </c>
      <c r="AH23" s="433">
        <f>AG23*F23</f>
        <v>50</v>
      </c>
      <c r="AI23" s="440"/>
      <c r="AJ23" s="360">
        <f>IF(AE23=0,0,ROUNDDOWN(K23/AE23,0))</f>
        <v>2</v>
      </c>
      <c r="AK23" s="406">
        <f>IF(AJ23=0,0,ROUNDUP((AH23-AI26)/AJ23,0))</f>
        <v>25</v>
      </c>
      <c r="AL23" s="82" t="s">
        <v>200</v>
      </c>
      <c r="AM23" s="202">
        <f>IF(ISERR(K23-(AJ23*AE23)),0,(K23-(AJ23*AE23)))</f>
        <v>0.6400000000000006</v>
      </c>
      <c r="AN23" s="71">
        <f>AK23</f>
        <v>25</v>
      </c>
      <c r="AO23" s="540">
        <f>AE23*AH23</f>
        <v>284</v>
      </c>
      <c r="AP23" s="418">
        <f>IF(AO23=0,0,AO23*HLOOKUP(I23,$AR$1:$BG$3,3))</f>
        <v>701.48</v>
      </c>
      <c r="AR23" s="29"/>
      <c r="AS23" s="29"/>
      <c r="AT23" s="29"/>
    </row>
    <row r="24" spans="1:46" s="30" customFormat="1" ht="12" customHeight="1">
      <c r="A24" s="391"/>
      <c r="B24" s="401"/>
      <c r="C24" s="420"/>
      <c r="D24" s="420"/>
      <c r="E24" s="454"/>
      <c r="F24" s="394"/>
      <c r="G24" s="398"/>
      <c r="H24" s="399"/>
      <c r="I24" s="401"/>
      <c r="J24" s="420"/>
      <c r="K24" s="423"/>
      <c r="L24" s="34"/>
      <c r="M24" s="35"/>
      <c r="N24" s="35"/>
      <c r="O24" s="277"/>
      <c r="P24" s="544">
        <v>1.515</v>
      </c>
      <c r="Q24" s="545"/>
      <c r="R24" s="545"/>
      <c r="S24" s="545"/>
      <c r="T24" s="47"/>
      <c r="U24" s="472">
        <v>3.565</v>
      </c>
      <c r="V24" s="547"/>
      <c r="W24" s="547"/>
      <c r="X24" s="547"/>
      <c r="Y24" s="547"/>
      <c r="Z24" s="277"/>
      <c r="AA24" s="36"/>
      <c r="AB24" s="36"/>
      <c r="AC24" s="35"/>
      <c r="AD24" s="37"/>
      <c r="AE24" s="506"/>
      <c r="AF24" s="507"/>
      <c r="AG24" s="430"/>
      <c r="AH24" s="433"/>
      <c r="AI24" s="433"/>
      <c r="AJ24" s="361"/>
      <c r="AK24" s="406"/>
      <c r="AL24" s="76"/>
      <c r="AM24" s="103"/>
      <c r="AN24" s="69"/>
      <c r="AO24" s="540"/>
      <c r="AP24" s="391"/>
      <c r="AR24" s="29"/>
      <c r="AS24" s="29"/>
      <c r="AT24" s="29"/>
    </row>
    <row r="25" spans="1:46" s="30" customFormat="1" ht="12" customHeight="1">
      <c r="A25" s="391"/>
      <c r="B25" s="401"/>
      <c r="C25" s="420"/>
      <c r="D25" s="420"/>
      <c r="E25" s="454"/>
      <c r="F25" s="394"/>
      <c r="G25" s="398" t="s">
        <v>207</v>
      </c>
      <c r="H25" s="399"/>
      <c r="I25" s="401"/>
      <c r="J25" s="420"/>
      <c r="K25" s="423"/>
      <c r="L25" s="34"/>
      <c r="M25" s="35"/>
      <c r="N25" s="35"/>
      <c r="O25" s="277"/>
      <c r="P25" s="546"/>
      <c r="Q25" s="546"/>
      <c r="R25" s="546"/>
      <c r="S25" s="546"/>
      <c r="T25" s="311"/>
      <c r="U25" s="38"/>
      <c r="V25" s="38"/>
      <c r="W25" s="38"/>
      <c r="X25" s="38"/>
      <c r="Y25" s="39"/>
      <c r="Z25" s="527">
        <v>0.6</v>
      </c>
      <c r="AA25" s="36"/>
      <c r="AB25" s="36"/>
      <c r="AC25" s="35"/>
      <c r="AD25" s="37"/>
      <c r="AE25" s="506"/>
      <c r="AF25" s="507"/>
      <c r="AG25" s="430"/>
      <c r="AH25" s="433"/>
      <c r="AI25" s="433"/>
      <c r="AJ25" s="361"/>
      <c r="AK25" s="406"/>
      <c r="AL25" s="76"/>
      <c r="AM25" s="80"/>
      <c r="AN25" s="69"/>
      <c r="AO25" s="540"/>
      <c r="AP25" s="391"/>
      <c r="AR25" s="29"/>
      <c r="AS25" s="29"/>
      <c r="AT25" s="29"/>
    </row>
    <row r="26" spans="1:46" s="30" customFormat="1" ht="12" customHeight="1">
      <c r="A26" s="391"/>
      <c r="B26" s="401"/>
      <c r="C26" s="420"/>
      <c r="D26" s="420"/>
      <c r="E26" s="454"/>
      <c r="F26" s="394"/>
      <c r="G26" s="398"/>
      <c r="H26" s="399"/>
      <c r="I26" s="401"/>
      <c r="J26" s="420"/>
      <c r="K26" s="423"/>
      <c r="L26" s="34"/>
      <c r="M26" s="35"/>
      <c r="N26" s="35"/>
      <c r="O26" s="277"/>
      <c r="P26" s="317"/>
      <c r="Q26" s="317"/>
      <c r="R26" s="317"/>
      <c r="S26" s="317"/>
      <c r="T26" s="278"/>
      <c r="U26" s="278"/>
      <c r="V26" s="278"/>
      <c r="W26" s="278"/>
      <c r="X26" s="278"/>
      <c r="Y26" s="279"/>
      <c r="Z26" s="527"/>
      <c r="AA26" s="36"/>
      <c r="AB26" s="36"/>
      <c r="AC26" s="35"/>
      <c r="AD26" s="37"/>
      <c r="AE26" s="506"/>
      <c r="AF26" s="507"/>
      <c r="AG26" s="430"/>
      <c r="AH26" s="433"/>
      <c r="AI26" s="441">
        <f>IF(AI23=0,0,ROUNDDOWN(VLOOKUP(AI23,'SUM OF REMAIN BAR'!$D$11:$F$48,2,FALSE)/AE23,0)*VLOOKUP(AI23,'SUM OF REMAIN BAR'!$D$11:$F$48,3,FALSE))</f>
        <v>0</v>
      </c>
      <c r="AJ26" s="361"/>
      <c r="AK26" s="406"/>
      <c r="AL26" s="76"/>
      <c r="AM26" s="80"/>
      <c r="AN26" s="69"/>
      <c r="AO26" s="540"/>
      <c r="AP26" s="391"/>
      <c r="AR26" s="29"/>
      <c r="AS26" s="29"/>
      <c r="AT26" s="29"/>
    </row>
    <row r="27" spans="1:46" s="43" customFormat="1" ht="12" customHeight="1">
      <c r="A27" s="392"/>
      <c r="B27" s="402"/>
      <c r="C27" s="421"/>
      <c r="D27" s="421"/>
      <c r="E27" s="462"/>
      <c r="F27" s="395"/>
      <c r="G27" s="438"/>
      <c r="H27" s="439"/>
      <c r="I27" s="402"/>
      <c r="J27" s="421"/>
      <c r="K27" s="424"/>
      <c r="L27" s="40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2"/>
      <c r="AE27" s="508"/>
      <c r="AF27" s="509"/>
      <c r="AG27" s="431"/>
      <c r="AH27" s="434"/>
      <c r="AI27" s="442"/>
      <c r="AJ27" s="362"/>
      <c r="AK27" s="406"/>
      <c r="AL27" s="81"/>
      <c r="AM27" s="101"/>
      <c r="AN27" s="72"/>
      <c r="AO27" s="541"/>
      <c r="AP27" s="392"/>
      <c r="AR27" s="29"/>
      <c r="AS27" s="29"/>
      <c r="AT27" s="29"/>
    </row>
    <row r="28" spans="1:46" s="30" customFormat="1" ht="12" customHeight="1">
      <c r="A28" s="391">
        <v>4</v>
      </c>
      <c r="B28" s="401" t="s">
        <v>208</v>
      </c>
      <c r="C28" s="420"/>
      <c r="D28" s="420"/>
      <c r="E28" s="454"/>
      <c r="F28" s="394">
        <v>1</v>
      </c>
      <c r="G28" s="452" t="str">
        <f>$B$13</f>
        <v>MF1</v>
      </c>
      <c r="H28" s="453"/>
      <c r="I28" s="401" t="s">
        <v>10</v>
      </c>
      <c r="J28" s="420" t="s">
        <v>47</v>
      </c>
      <c r="K28" s="423">
        <v>10</v>
      </c>
      <c r="L28" s="34"/>
      <c r="M28" s="35"/>
      <c r="N28" s="35"/>
      <c r="O28" s="35"/>
      <c r="P28" s="35"/>
      <c r="Q28" s="35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5"/>
      <c r="AD28" s="37"/>
      <c r="AE28" s="506">
        <f>SUM(L28:AD32)</f>
        <v>10</v>
      </c>
      <c r="AF28" s="507"/>
      <c r="AG28" s="430">
        <v>140</v>
      </c>
      <c r="AH28" s="433">
        <f>AG28*F28</f>
        <v>140</v>
      </c>
      <c r="AI28" s="440"/>
      <c r="AJ28" s="360">
        <f>IF(AE28=0,0,ROUNDDOWN(K28/AE28,0))</f>
        <v>1</v>
      </c>
      <c r="AK28" s="406">
        <f>IF(AJ28=0,0,ROUNDUP((AH28-AI31)/AJ28,0))</f>
        <v>140</v>
      </c>
      <c r="AL28" s="82"/>
      <c r="AM28" s="100"/>
      <c r="AN28" s="71"/>
      <c r="AO28" s="540">
        <f>AE28*AH28</f>
        <v>1400</v>
      </c>
      <c r="AP28" s="418">
        <f>IF(AO28=0,0,AO28*HLOOKUP(I28,$AR$1:$BG$3,3))</f>
        <v>3458.0000000000005</v>
      </c>
      <c r="AR28" s="29"/>
      <c r="AS28" s="29"/>
      <c r="AT28" s="29"/>
    </row>
    <row r="29" spans="1:46" s="30" customFormat="1" ht="12" customHeight="1">
      <c r="A29" s="391"/>
      <c r="B29" s="401"/>
      <c r="C29" s="420"/>
      <c r="D29" s="420"/>
      <c r="E29" s="454"/>
      <c r="F29" s="394"/>
      <c r="G29" s="398"/>
      <c r="H29" s="399"/>
      <c r="I29" s="401"/>
      <c r="J29" s="420"/>
      <c r="K29" s="423"/>
      <c r="L29" s="34"/>
      <c r="M29" s="35"/>
      <c r="N29" s="35"/>
      <c r="O29" s="277"/>
      <c r="P29" s="472">
        <v>7.885</v>
      </c>
      <c r="Q29" s="472"/>
      <c r="R29" s="472"/>
      <c r="S29" s="472"/>
      <c r="T29" s="47"/>
      <c r="U29" s="420">
        <v>1.515</v>
      </c>
      <c r="V29" s="548"/>
      <c r="W29" s="548"/>
      <c r="X29" s="548"/>
      <c r="Y29" s="548"/>
      <c r="Z29" s="277"/>
      <c r="AA29" s="36"/>
      <c r="AB29" s="36"/>
      <c r="AC29" s="35"/>
      <c r="AD29" s="37"/>
      <c r="AE29" s="506"/>
      <c r="AF29" s="507"/>
      <c r="AG29" s="430"/>
      <c r="AH29" s="433"/>
      <c r="AI29" s="433"/>
      <c r="AJ29" s="361"/>
      <c r="AK29" s="406"/>
      <c r="AL29" s="76"/>
      <c r="AM29" s="103"/>
      <c r="AN29" s="190"/>
      <c r="AO29" s="540"/>
      <c r="AP29" s="391"/>
      <c r="AR29" s="29"/>
      <c r="AS29" s="29"/>
      <c r="AT29" s="29"/>
    </row>
    <row r="30" spans="1:46" s="30" customFormat="1" ht="12" customHeight="1">
      <c r="A30" s="391"/>
      <c r="B30" s="401" t="s">
        <v>209</v>
      </c>
      <c r="C30" s="420"/>
      <c r="D30" s="420"/>
      <c r="E30" s="454"/>
      <c r="F30" s="394"/>
      <c r="G30" s="398" t="s">
        <v>210</v>
      </c>
      <c r="H30" s="399"/>
      <c r="I30" s="401"/>
      <c r="J30" s="420"/>
      <c r="K30" s="423"/>
      <c r="L30" s="34"/>
      <c r="M30" s="35"/>
      <c r="N30" s="35"/>
      <c r="O30" s="504">
        <v>0.6</v>
      </c>
      <c r="P30" s="264"/>
      <c r="Q30" s="284"/>
      <c r="R30" s="284"/>
      <c r="S30" s="284"/>
      <c r="T30" s="318"/>
      <c r="U30" s="549"/>
      <c r="V30" s="549"/>
      <c r="W30" s="549"/>
      <c r="X30" s="549"/>
      <c r="Y30" s="549"/>
      <c r="Z30" s="277"/>
      <c r="AA30" s="36"/>
      <c r="AB30" s="36"/>
      <c r="AC30" s="35"/>
      <c r="AD30" s="37"/>
      <c r="AE30" s="506"/>
      <c r="AF30" s="507"/>
      <c r="AG30" s="430"/>
      <c r="AH30" s="433"/>
      <c r="AI30" s="433"/>
      <c r="AJ30" s="361"/>
      <c r="AK30" s="406"/>
      <c r="AL30" s="76"/>
      <c r="AM30" s="103"/>
      <c r="AN30" s="69"/>
      <c r="AO30" s="540"/>
      <c r="AP30" s="391"/>
      <c r="AR30" s="29"/>
      <c r="AS30" s="29"/>
      <c r="AT30" s="29"/>
    </row>
    <row r="31" spans="1:46" s="30" customFormat="1" ht="12" customHeight="1">
      <c r="A31" s="391"/>
      <c r="B31" s="401"/>
      <c r="C31" s="420"/>
      <c r="D31" s="420"/>
      <c r="E31" s="454"/>
      <c r="F31" s="394"/>
      <c r="G31" s="398"/>
      <c r="H31" s="399"/>
      <c r="I31" s="401"/>
      <c r="J31" s="420"/>
      <c r="K31" s="423"/>
      <c r="L31" s="34"/>
      <c r="M31" s="35"/>
      <c r="N31" s="35"/>
      <c r="O31" s="504"/>
      <c r="P31" s="280"/>
      <c r="Q31" s="278"/>
      <c r="R31" s="278"/>
      <c r="S31" s="278"/>
      <c r="T31" s="278"/>
      <c r="U31" s="317"/>
      <c r="V31" s="317"/>
      <c r="W31" s="317"/>
      <c r="X31" s="317"/>
      <c r="Y31" s="317"/>
      <c r="Z31" s="277"/>
      <c r="AA31" s="36"/>
      <c r="AB31" s="36"/>
      <c r="AC31" s="35"/>
      <c r="AD31" s="37"/>
      <c r="AE31" s="506"/>
      <c r="AF31" s="507"/>
      <c r="AG31" s="430"/>
      <c r="AH31" s="433"/>
      <c r="AI31" s="441">
        <f>IF(AI28=0,0,ROUNDDOWN(VLOOKUP(AI28,'SUM OF REMAIN BAR'!$D$11:$F$48,2,FALSE)/AE28,0)*VLOOKUP(AI28,'SUM OF REMAIN BAR'!$D$11:$F$48,3,FALSE))</f>
        <v>0</v>
      </c>
      <c r="AJ31" s="361"/>
      <c r="AK31" s="406"/>
      <c r="AL31" s="76"/>
      <c r="AM31" s="80"/>
      <c r="AN31" s="69"/>
      <c r="AO31" s="540"/>
      <c r="AP31" s="391"/>
      <c r="AR31" s="29"/>
      <c r="AS31" s="29"/>
      <c r="AT31" s="29"/>
    </row>
    <row r="32" spans="1:46" s="43" customFormat="1" ht="12" customHeight="1">
      <c r="A32" s="392"/>
      <c r="B32" s="402"/>
      <c r="C32" s="421"/>
      <c r="D32" s="421"/>
      <c r="E32" s="462"/>
      <c r="F32" s="395"/>
      <c r="G32" s="438"/>
      <c r="H32" s="439"/>
      <c r="I32" s="402"/>
      <c r="J32" s="421"/>
      <c r="K32" s="424"/>
      <c r="L32" s="40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2"/>
      <c r="AE32" s="508"/>
      <c r="AF32" s="509"/>
      <c r="AG32" s="431"/>
      <c r="AH32" s="434"/>
      <c r="AI32" s="442"/>
      <c r="AJ32" s="362"/>
      <c r="AK32" s="406"/>
      <c r="AL32" s="81"/>
      <c r="AM32" s="101"/>
      <c r="AN32" s="72"/>
      <c r="AO32" s="541"/>
      <c r="AP32" s="392"/>
      <c r="AR32" s="29"/>
      <c r="AS32" s="29"/>
      <c r="AT32" s="29"/>
    </row>
    <row r="33" spans="1:46" s="30" customFormat="1" ht="12" customHeight="1">
      <c r="A33" s="391">
        <v>5</v>
      </c>
      <c r="B33" s="401"/>
      <c r="C33" s="420"/>
      <c r="D33" s="420"/>
      <c r="E33" s="454"/>
      <c r="F33" s="394">
        <v>1</v>
      </c>
      <c r="G33" s="452" t="str">
        <f>$B$13</f>
        <v>MF1</v>
      </c>
      <c r="H33" s="453"/>
      <c r="I33" s="401" t="s">
        <v>10</v>
      </c>
      <c r="J33" s="420" t="s">
        <v>47</v>
      </c>
      <c r="K33" s="423">
        <v>12</v>
      </c>
      <c r="L33" s="34"/>
      <c r="M33" s="35"/>
      <c r="N33" s="35"/>
      <c r="O33" s="35"/>
      <c r="P33" s="35"/>
      <c r="Q33" s="35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5"/>
      <c r="AD33" s="37"/>
      <c r="AE33" s="506">
        <f>SUM(L33:AD37)</f>
        <v>12</v>
      </c>
      <c r="AF33" s="507"/>
      <c r="AG33" s="430">
        <v>140</v>
      </c>
      <c r="AH33" s="433">
        <f>AG33*F33</f>
        <v>140</v>
      </c>
      <c r="AI33" s="440"/>
      <c r="AJ33" s="360">
        <f>IF(AE33=0,0,ROUNDDOWN(K33/AE33,0))</f>
        <v>1</v>
      </c>
      <c r="AK33" s="406">
        <f>IF(AJ33=0,0,ROUNDUP((AH33-AI36)/AJ33,0))</f>
        <v>140</v>
      </c>
      <c r="AL33" s="82"/>
      <c r="AM33" s="100"/>
      <c r="AN33" s="71"/>
      <c r="AO33" s="540">
        <f>AE33*AH33</f>
        <v>1680</v>
      </c>
      <c r="AP33" s="418">
        <f>IF(AO33=0,0,AO33*HLOOKUP(I33,$AR$1:$BG$3,3))</f>
        <v>4149.6</v>
      </c>
      <c r="AR33" s="29"/>
      <c r="AS33" s="29"/>
      <c r="AT33" s="29"/>
    </row>
    <row r="34" spans="1:46" s="30" customFormat="1" ht="12" customHeight="1">
      <c r="A34" s="391"/>
      <c r="B34" s="401"/>
      <c r="C34" s="420"/>
      <c r="D34" s="420"/>
      <c r="E34" s="454"/>
      <c r="F34" s="394"/>
      <c r="G34" s="398"/>
      <c r="H34" s="399"/>
      <c r="I34" s="401"/>
      <c r="J34" s="420"/>
      <c r="K34" s="423"/>
      <c r="L34" s="34"/>
      <c r="M34" s="35"/>
      <c r="N34" s="35"/>
      <c r="O34" s="277"/>
      <c r="P34" s="472">
        <v>10.485</v>
      </c>
      <c r="Q34" s="472"/>
      <c r="R34" s="472"/>
      <c r="S34" s="472"/>
      <c r="T34" s="472"/>
      <c r="U34" s="472"/>
      <c r="V34" s="253"/>
      <c r="W34" s="420">
        <v>1.515</v>
      </c>
      <c r="X34" s="548"/>
      <c r="Y34" s="548"/>
      <c r="Z34" s="277"/>
      <c r="AA34" s="36"/>
      <c r="AB34" s="36"/>
      <c r="AC34" s="35"/>
      <c r="AD34" s="37"/>
      <c r="AE34" s="506"/>
      <c r="AF34" s="507"/>
      <c r="AG34" s="430"/>
      <c r="AH34" s="433"/>
      <c r="AI34" s="433"/>
      <c r="AJ34" s="361"/>
      <c r="AK34" s="406"/>
      <c r="AL34" s="235"/>
      <c r="AM34" s="80"/>
      <c r="AN34" s="69"/>
      <c r="AO34" s="540"/>
      <c r="AP34" s="391"/>
      <c r="AR34" s="29"/>
      <c r="AS34" s="29"/>
      <c r="AT34" s="29"/>
    </row>
    <row r="35" spans="1:46" s="30" customFormat="1" ht="12" customHeight="1">
      <c r="A35" s="391"/>
      <c r="B35" s="401"/>
      <c r="C35" s="420"/>
      <c r="D35" s="420"/>
      <c r="E35" s="454"/>
      <c r="F35" s="394"/>
      <c r="G35" s="398" t="s">
        <v>211</v>
      </c>
      <c r="H35" s="399"/>
      <c r="I35" s="401"/>
      <c r="J35" s="420"/>
      <c r="K35" s="423"/>
      <c r="L35" s="34"/>
      <c r="M35" s="35"/>
      <c r="N35" s="35"/>
      <c r="O35" s="277"/>
      <c r="P35" s="284"/>
      <c r="Q35" s="284"/>
      <c r="R35" s="284"/>
      <c r="S35" s="284"/>
      <c r="T35" s="284"/>
      <c r="U35" s="38"/>
      <c r="V35" s="257"/>
      <c r="W35" s="549"/>
      <c r="X35" s="549"/>
      <c r="Y35" s="549"/>
      <c r="Z35" s="277"/>
      <c r="AA35" s="36"/>
      <c r="AB35" s="36"/>
      <c r="AC35" s="35"/>
      <c r="AD35" s="37"/>
      <c r="AE35" s="506"/>
      <c r="AF35" s="507"/>
      <c r="AG35" s="430"/>
      <c r="AH35" s="433"/>
      <c r="AI35" s="433"/>
      <c r="AJ35" s="361"/>
      <c r="AK35" s="406"/>
      <c r="AL35" s="235"/>
      <c r="AM35" s="80"/>
      <c r="AN35" s="69"/>
      <c r="AO35" s="540"/>
      <c r="AP35" s="391"/>
      <c r="AR35" s="29"/>
      <c r="AS35" s="29"/>
      <c r="AT35" s="29"/>
    </row>
    <row r="36" spans="1:46" s="30" customFormat="1" ht="12" customHeight="1">
      <c r="A36" s="391"/>
      <c r="B36" s="401"/>
      <c r="C36" s="420"/>
      <c r="D36" s="420"/>
      <c r="E36" s="454"/>
      <c r="F36" s="394"/>
      <c r="G36" s="398"/>
      <c r="H36" s="399"/>
      <c r="I36" s="401"/>
      <c r="J36" s="420"/>
      <c r="K36" s="423"/>
      <c r="L36" s="34"/>
      <c r="M36" s="35"/>
      <c r="N36" s="35"/>
      <c r="O36" s="277"/>
      <c r="P36" s="278"/>
      <c r="Q36" s="278"/>
      <c r="R36" s="278"/>
      <c r="S36" s="278"/>
      <c r="T36" s="278"/>
      <c r="U36" s="278"/>
      <c r="V36" s="278"/>
      <c r="W36" s="317"/>
      <c r="X36" s="317"/>
      <c r="Y36" s="317"/>
      <c r="Z36" s="277"/>
      <c r="AA36" s="36"/>
      <c r="AB36" s="36"/>
      <c r="AC36" s="35"/>
      <c r="AD36" s="37"/>
      <c r="AE36" s="506"/>
      <c r="AF36" s="507"/>
      <c r="AG36" s="430"/>
      <c r="AH36" s="433"/>
      <c r="AI36" s="441">
        <f>IF(AI33=0,0,ROUNDDOWN(VLOOKUP(AI33,'SUM OF REMAIN BAR'!$D$11:$F$48,2,FALSE)/AE33,0)*VLOOKUP(AI33,'SUM OF REMAIN BAR'!$D$11:$F$48,3,FALSE))</f>
        <v>0</v>
      </c>
      <c r="AJ36" s="361"/>
      <c r="AK36" s="406"/>
      <c r="AL36" s="235"/>
      <c r="AM36" s="80"/>
      <c r="AN36" s="69"/>
      <c r="AO36" s="540"/>
      <c r="AP36" s="391"/>
      <c r="AR36" s="29"/>
      <c r="AS36" s="29"/>
      <c r="AT36" s="29"/>
    </row>
    <row r="37" spans="1:46" s="43" customFormat="1" ht="12" customHeight="1">
      <c r="A37" s="392"/>
      <c r="B37" s="402"/>
      <c r="C37" s="421"/>
      <c r="D37" s="421"/>
      <c r="E37" s="462"/>
      <c r="F37" s="395"/>
      <c r="G37" s="438"/>
      <c r="H37" s="439"/>
      <c r="I37" s="402"/>
      <c r="J37" s="421"/>
      <c r="K37" s="424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2"/>
      <c r="AE37" s="508"/>
      <c r="AF37" s="509"/>
      <c r="AG37" s="431"/>
      <c r="AH37" s="434"/>
      <c r="AI37" s="442"/>
      <c r="AJ37" s="362"/>
      <c r="AK37" s="406"/>
      <c r="AL37" s="236"/>
      <c r="AM37" s="101"/>
      <c r="AN37" s="72"/>
      <c r="AO37" s="541"/>
      <c r="AP37" s="392"/>
      <c r="AR37" s="29"/>
      <c r="AS37" s="29"/>
      <c r="AT37" s="29"/>
    </row>
    <row r="38" spans="1:46" s="30" customFormat="1" ht="12" customHeight="1">
      <c r="A38" s="391">
        <v>6</v>
      </c>
      <c r="B38" s="401"/>
      <c r="C38" s="420"/>
      <c r="D38" s="420"/>
      <c r="E38" s="454"/>
      <c r="F38" s="394">
        <v>1</v>
      </c>
      <c r="G38" s="452" t="str">
        <f>$B$13</f>
        <v>MF1</v>
      </c>
      <c r="H38" s="453"/>
      <c r="I38" s="401" t="s">
        <v>10</v>
      </c>
      <c r="J38" s="420" t="s">
        <v>47</v>
      </c>
      <c r="K38" s="423">
        <v>12</v>
      </c>
      <c r="L38" s="34"/>
      <c r="M38" s="35"/>
      <c r="N38" s="35"/>
      <c r="O38" s="35"/>
      <c r="P38" s="35"/>
      <c r="Q38" s="35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5"/>
      <c r="AD38" s="37"/>
      <c r="AE38" s="506">
        <f>SUM(L38:AD42)</f>
        <v>12</v>
      </c>
      <c r="AF38" s="507"/>
      <c r="AG38" s="430">
        <v>140</v>
      </c>
      <c r="AH38" s="433">
        <f>AG38*F38</f>
        <v>140</v>
      </c>
      <c r="AI38" s="440"/>
      <c r="AJ38" s="360">
        <f>IF(AE38=0,0,ROUNDDOWN(K38/AE38,0))</f>
        <v>1</v>
      </c>
      <c r="AK38" s="406">
        <f>IF(AJ38=0,0,ROUNDUP((AH38-AI41)/AJ38,0))</f>
        <v>140</v>
      </c>
      <c r="AL38" s="237"/>
      <c r="AM38" s="100"/>
      <c r="AN38" s="71"/>
      <c r="AO38" s="540">
        <f>AE38*AH38</f>
        <v>1680</v>
      </c>
      <c r="AP38" s="418">
        <f>IF(AO38=0,0,AO38*HLOOKUP(I38,$AR$1:$BG$3,3))</f>
        <v>4149.6</v>
      </c>
      <c r="AR38" s="29"/>
      <c r="AS38" s="29"/>
      <c r="AT38" s="29"/>
    </row>
    <row r="39" spans="1:46" s="30" customFormat="1" ht="12" customHeight="1">
      <c r="A39" s="391"/>
      <c r="B39" s="401"/>
      <c r="C39" s="420"/>
      <c r="D39" s="420"/>
      <c r="E39" s="454"/>
      <c r="F39" s="394"/>
      <c r="G39" s="398"/>
      <c r="H39" s="399"/>
      <c r="I39" s="401"/>
      <c r="J39" s="420"/>
      <c r="K39" s="423"/>
      <c r="L39" s="34"/>
      <c r="M39" s="35"/>
      <c r="N39" s="35"/>
      <c r="O39" s="277"/>
      <c r="P39" s="472">
        <v>10.485</v>
      </c>
      <c r="Q39" s="472"/>
      <c r="R39" s="472"/>
      <c r="S39" s="472"/>
      <c r="T39" s="472"/>
      <c r="U39" s="472"/>
      <c r="V39" s="253"/>
      <c r="W39" s="420">
        <v>1.515</v>
      </c>
      <c r="X39" s="548"/>
      <c r="Y39" s="548"/>
      <c r="Z39" s="277"/>
      <c r="AA39" s="36"/>
      <c r="AB39" s="36"/>
      <c r="AC39" s="35"/>
      <c r="AD39" s="37"/>
      <c r="AE39" s="506"/>
      <c r="AF39" s="507"/>
      <c r="AG39" s="430"/>
      <c r="AH39" s="433"/>
      <c r="AI39" s="433"/>
      <c r="AJ39" s="361"/>
      <c r="AK39" s="406"/>
      <c r="AL39" s="238"/>
      <c r="AM39" s="103"/>
      <c r="AN39" s="190"/>
      <c r="AO39" s="540"/>
      <c r="AP39" s="391"/>
      <c r="AR39" s="29"/>
      <c r="AS39" s="29"/>
      <c r="AT39" s="29"/>
    </row>
    <row r="40" spans="1:46" s="30" customFormat="1" ht="12" customHeight="1">
      <c r="A40" s="391"/>
      <c r="B40" s="401"/>
      <c r="C40" s="420"/>
      <c r="D40" s="420"/>
      <c r="E40" s="454"/>
      <c r="F40" s="394"/>
      <c r="G40" s="398" t="s">
        <v>212</v>
      </c>
      <c r="H40" s="399"/>
      <c r="I40" s="401"/>
      <c r="J40" s="420"/>
      <c r="K40" s="423"/>
      <c r="L40" s="34"/>
      <c r="M40" s="35"/>
      <c r="N40" s="35"/>
      <c r="O40" s="277"/>
      <c r="P40" s="284"/>
      <c r="Q40" s="284"/>
      <c r="R40" s="284"/>
      <c r="S40" s="284"/>
      <c r="T40" s="284"/>
      <c r="U40" s="38"/>
      <c r="V40" s="257"/>
      <c r="W40" s="549"/>
      <c r="X40" s="549"/>
      <c r="Y40" s="549"/>
      <c r="Z40" s="277"/>
      <c r="AA40" s="36"/>
      <c r="AB40" s="36"/>
      <c r="AC40" s="35"/>
      <c r="AD40" s="37"/>
      <c r="AE40" s="506"/>
      <c r="AF40" s="507"/>
      <c r="AG40" s="430"/>
      <c r="AH40" s="433"/>
      <c r="AI40" s="433"/>
      <c r="AJ40" s="361"/>
      <c r="AK40" s="406"/>
      <c r="AL40" s="238"/>
      <c r="AM40" s="80"/>
      <c r="AN40" s="69"/>
      <c r="AO40" s="540"/>
      <c r="AP40" s="391"/>
      <c r="AR40" s="29"/>
      <c r="AS40" s="29"/>
      <c r="AT40" s="29"/>
    </row>
    <row r="41" spans="1:46" s="30" customFormat="1" ht="12" customHeight="1">
      <c r="A41" s="391"/>
      <c r="B41" s="401"/>
      <c r="C41" s="420"/>
      <c r="D41" s="420"/>
      <c r="E41" s="454"/>
      <c r="F41" s="394"/>
      <c r="G41" s="398"/>
      <c r="H41" s="399"/>
      <c r="I41" s="401"/>
      <c r="J41" s="420"/>
      <c r="K41" s="423"/>
      <c r="L41" s="34"/>
      <c r="M41" s="35"/>
      <c r="N41" s="35"/>
      <c r="O41" s="277"/>
      <c r="P41" s="278"/>
      <c r="Q41" s="278"/>
      <c r="R41" s="278"/>
      <c r="S41" s="278"/>
      <c r="T41" s="278"/>
      <c r="U41" s="278"/>
      <c r="V41" s="278"/>
      <c r="W41" s="317"/>
      <c r="X41" s="317"/>
      <c r="Y41" s="317"/>
      <c r="Z41" s="277"/>
      <c r="AA41" s="36"/>
      <c r="AB41" s="36"/>
      <c r="AC41" s="35"/>
      <c r="AD41" s="37"/>
      <c r="AE41" s="506"/>
      <c r="AF41" s="507"/>
      <c r="AG41" s="430"/>
      <c r="AH41" s="433"/>
      <c r="AI41" s="441"/>
      <c r="AJ41" s="361"/>
      <c r="AK41" s="406"/>
      <c r="AL41" s="238"/>
      <c r="AM41" s="80"/>
      <c r="AN41" s="69"/>
      <c r="AO41" s="540"/>
      <c r="AP41" s="391"/>
      <c r="AR41" s="29"/>
      <c r="AS41" s="29"/>
      <c r="AT41" s="29"/>
    </row>
    <row r="42" spans="1:46" s="43" customFormat="1" ht="12" customHeight="1">
      <c r="A42" s="392"/>
      <c r="B42" s="402"/>
      <c r="C42" s="421"/>
      <c r="D42" s="421"/>
      <c r="E42" s="462"/>
      <c r="F42" s="395"/>
      <c r="G42" s="438"/>
      <c r="H42" s="439"/>
      <c r="I42" s="402"/>
      <c r="J42" s="421"/>
      <c r="K42" s="424"/>
      <c r="L42" s="40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2"/>
      <c r="AE42" s="508"/>
      <c r="AF42" s="509"/>
      <c r="AG42" s="431"/>
      <c r="AH42" s="434"/>
      <c r="AI42" s="442"/>
      <c r="AJ42" s="362"/>
      <c r="AK42" s="406"/>
      <c r="AL42" s="239"/>
      <c r="AM42" s="101"/>
      <c r="AN42" s="72"/>
      <c r="AO42" s="541"/>
      <c r="AP42" s="392"/>
      <c r="AR42" s="29"/>
      <c r="AS42" s="29"/>
      <c r="AT42" s="29"/>
    </row>
    <row r="43" spans="1:46" s="30" customFormat="1" ht="12" customHeight="1">
      <c r="A43" s="391">
        <v>7</v>
      </c>
      <c r="B43" s="401"/>
      <c r="C43" s="420"/>
      <c r="D43" s="420"/>
      <c r="E43" s="454"/>
      <c r="F43" s="394">
        <v>1</v>
      </c>
      <c r="G43" s="452" t="str">
        <f>$B$13</f>
        <v>MF1</v>
      </c>
      <c r="H43" s="453"/>
      <c r="I43" s="401" t="s">
        <v>10</v>
      </c>
      <c r="J43" s="420" t="s">
        <v>47</v>
      </c>
      <c r="K43" s="423">
        <v>10</v>
      </c>
      <c r="L43" s="34"/>
      <c r="M43" s="35"/>
      <c r="N43" s="35"/>
      <c r="O43" s="35"/>
      <c r="P43" s="35"/>
      <c r="Q43" s="35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5"/>
      <c r="AD43" s="37"/>
      <c r="AE43" s="506">
        <f>SUM(L43:AD47)</f>
        <v>2.195</v>
      </c>
      <c r="AF43" s="507"/>
      <c r="AG43" s="430">
        <v>140</v>
      </c>
      <c r="AH43" s="433">
        <f>AG43*F43</f>
        <v>140</v>
      </c>
      <c r="AI43" s="440"/>
      <c r="AJ43" s="360">
        <f>IF(AE43=0,0,ROUNDDOWN(K43/AE43,0))</f>
        <v>4</v>
      </c>
      <c r="AK43" s="406">
        <f>IF(AJ43=0,0,ROUNDUP((AH43-AI46)/AJ43,0))</f>
        <v>35</v>
      </c>
      <c r="AL43" s="82" t="s">
        <v>201</v>
      </c>
      <c r="AM43" s="202">
        <f>IF(ISERR(K43-(AJ43*AE43)),0,(K43-(AJ43*AE43)))</f>
        <v>1.2200000000000006</v>
      </c>
      <c r="AN43" s="71">
        <f>AK43</f>
        <v>35</v>
      </c>
      <c r="AO43" s="540">
        <f>AE43*AH43</f>
        <v>307.29999999999995</v>
      </c>
      <c r="AP43" s="418">
        <f>IF(AO43=0,0,AO43*HLOOKUP(I43,$AR$1:$BG$3,3))</f>
        <v>759.031</v>
      </c>
      <c r="AR43" s="29"/>
      <c r="AS43" s="29"/>
      <c r="AT43" s="29"/>
    </row>
    <row r="44" spans="1:46" s="30" customFormat="1" ht="12" customHeight="1">
      <c r="A44" s="391"/>
      <c r="B44" s="401"/>
      <c r="C44" s="420"/>
      <c r="D44" s="420"/>
      <c r="E44" s="454"/>
      <c r="F44" s="394"/>
      <c r="G44" s="398"/>
      <c r="H44" s="399"/>
      <c r="I44" s="401"/>
      <c r="J44" s="420"/>
      <c r="K44" s="423"/>
      <c r="L44" s="34"/>
      <c r="M44" s="35"/>
      <c r="N44" s="35"/>
      <c r="O44" s="277"/>
      <c r="P44" s="472">
        <v>1.595</v>
      </c>
      <c r="Q44" s="547"/>
      <c r="R44" s="547"/>
      <c r="S44" s="547"/>
      <c r="T44" s="547"/>
      <c r="U44" s="547"/>
      <c r="V44" s="547"/>
      <c r="W44" s="547"/>
      <c r="X44" s="547"/>
      <c r="Y44" s="547"/>
      <c r="Z44" s="277"/>
      <c r="AA44" s="36"/>
      <c r="AB44" s="36"/>
      <c r="AC44" s="35"/>
      <c r="AD44" s="37"/>
      <c r="AE44" s="506"/>
      <c r="AF44" s="507"/>
      <c r="AG44" s="430"/>
      <c r="AH44" s="433"/>
      <c r="AI44" s="433"/>
      <c r="AJ44" s="361"/>
      <c r="AK44" s="406"/>
      <c r="AL44" s="238"/>
      <c r="AM44" s="80"/>
      <c r="AN44" s="69"/>
      <c r="AO44" s="540"/>
      <c r="AP44" s="391"/>
      <c r="AR44" s="29"/>
      <c r="AS44" s="29"/>
      <c r="AT44" s="29"/>
    </row>
    <row r="45" spans="1:46" s="30" customFormat="1" ht="14.25" customHeight="1">
      <c r="A45" s="391"/>
      <c r="B45" s="401"/>
      <c r="C45" s="420"/>
      <c r="D45" s="420"/>
      <c r="E45" s="454"/>
      <c r="F45" s="394"/>
      <c r="G45" s="398" t="s">
        <v>213</v>
      </c>
      <c r="H45" s="399"/>
      <c r="I45" s="401"/>
      <c r="J45" s="420"/>
      <c r="K45" s="423"/>
      <c r="L45" s="34"/>
      <c r="M45" s="35"/>
      <c r="N45" s="35"/>
      <c r="O45" s="277"/>
      <c r="P45" s="284"/>
      <c r="Q45" s="284"/>
      <c r="R45" s="284"/>
      <c r="S45" s="284"/>
      <c r="T45" s="284"/>
      <c r="U45" s="38"/>
      <c r="V45" s="38"/>
      <c r="W45" s="38"/>
      <c r="X45" s="38"/>
      <c r="Y45" s="39"/>
      <c r="Z45" s="527">
        <v>0.6</v>
      </c>
      <c r="AA45" s="36"/>
      <c r="AB45" s="36"/>
      <c r="AC45" s="35"/>
      <c r="AD45" s="37"/>
      <c r="AE45" s="506"/>
      <c r="AF45" s="507"/>
      <c r="AG45" s="430"/>
      <c r="AH45" s="433"/>
      <c r="AI45" s="433"/>
      <c r="AJ45" s="361"/>
      <c r="AK45" s="406"/>
      <c r="AL45" s="238"/>
      <c r="AM45" s="80"/>
      <c r="AN45" s="69"/>
      <c r="AO45" s="540"/>
      <c r="AP45" s="391"/>
      <c r="AR45" s="29"/>
      <c r="AS45" s="29"/>
      <c r="AT45" s="29"/>
    </row>
    <row r="46" spans="1:46" s="30" customFormat="1" ht="12" customHeight="1">
      <c r="A46" s="391"/>
      <c r="B46" s="401"/>
      <c r="C46" s="420"/>
      <c r="D46" s="420"/>
      <c r="E46" s="454"/>
      <c r="F46" s="394"/>
      <c r="G46" s="398"/>
      <c r="H46" s="399"/>
      <c r="I46" s="401"/>
      <c r="J46" s="420"/>
      <c r="K46" s="423"/>
      <c r="L46" s="34"/>
      <c r="M46" s="35"/>
      <c r="N46" s="35"/>
      <c r="O46" s="277"/>
      <c r="P46" s="278"/>
      <c r="Q46" s="278"/>
      <c r="R46" s="278"/>
      <c r="S46" s="278"/>
      <c r="T46" s="278"/>
      <c r="U46" s="278"/>
      <c r="V46" s="278"/>
      <c r="W46" s="278"/>
      <c r="X46" s="278"/>
      <c r="Y46" s="279"/>
      <c r="Z46" s="527"/>
      <c r="AA46" s="36"/>
      <c r="AB46" s="36"/>
      <c r="AC46" s="35"/>
      <c r="AD46" s="37"/>
      <c r="AE46" s="506"/>
      <c r="AF46" s="507"/>
      <c r="AG46" s="430"/>
      <c r="AH46" s="433"/>
      <c r="AI46" s="441">
        <f>IF(AI43=0,0,ROUNDDOWN(VLOOKUP(AI43,'SUM OF REMAIN BAR'!$D$11:$F$48,2,FALSE)/AE43,0)*VLOOKUP(AI43,'SUM OF REMAIN BAR'!$D$11:$F$48,3,FALSE))</f>
        <v>0</v>
      </c>
      <c r="AJ46" s="361"/>
      <c r="AK46" s="406"/>
      <c r="AL46" s="238"/>
      <c r="AM46" s="80"/>
      <c r="AN46" s="69"/>
      <c r="AO46" s="540"/>
      <c r="AP46" s="391"/>
      <c r="AR46" s="29"/>
      <c r="AS46" s="29"/>
      <c r="AT46" s="29"/>
    </row>
    <row r="47" spans="1:46" s="43" customFormat="1" ht="12" customHeight="1">
      <c r="A47" s="392"/>
      <c r="B47" s="402"/>
      <c r="C47" s="421"/>
      <c r="D47" s="421"/>
      <c r="E47" s="462"/>
      <c r="F47" s="395"/>
      <c r="G47" s="438"/>
      <c r="H47" s="439"/>
      <c r="I47" s="402"/>
      <c r="J47" s="421"/>
      <c r="K47" s="424"/>
      <c r="L47" s="40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2"/>
      <c r="AE47" s="508"/>
      <c r="AF47" s="509"/>
      <c r="AG47" s="431"/>
      <c r="AH47" s="434"/>
      <c r="AI47" s="442"/>
      <c r="AJ47" s="362"/>
      <c r="AK47" s="406"/>
      <c r="AL47" s="239"/>
      <c r="AM47" s="101"/>
      <c r="AN47" s="72"/>
      <c r="AO47" s="541"/>
      <c r="AP47" s="392"/>
      <c r="AR47" s="29"/>
      <c r="AS47" s="29"/>
      <c r="AT47" s="29"/>
    </row>
    <row r="48" spans="1:46" s="30" customFormat="1" ht="12" customHeight="1">
      <c r="A48" s="464">
        <v>8</v>
      </c>
      <c r="B48" s="466"/>
      <c r="C48" s="467"/>
      <c r="D48" s="467"/>
      <c r="E48" s="468"/>
      <c r="F48" s="469"/>
      <c r="G48" s="452"/>
      <c r="H48" s="453"/>
      <c r="I48" s="466"/>
      <c r="J48" s="467"/>
      <c r="K48" s="476"/>
      <c r="L48" s="44"/>
      <c r="M48" s="45"/>
      <c r="N48" s="45"/>
      <c r="O48" s="45"/>
      <c r="P48" s="45"/>
      <c r="Q48" s="45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45"/>
      <c r="AD48" s="46"/>
      <c r="AE48" s="512"/>
      <c r="AF48" s="513"/>
      <c r="AG48" s="519"/>
      <c r="AH48" s="552"/>
      <c r="AI48" s="440"/>
      <c r="AJ48" s="360"/>
      <c r="AK48" s="406"/>
      <c r="AL48" s="82"/>
      <c r="AM48" s="100"/>
      <c r="AN48" s="71"/>
      <c r="AO48" s="550">
        <f>AE48*AH48</f>
        <v>0</v>
      </c>
      <c r="AP48" s="501">
        <f>IF(AO48=0,0,AO48*HLOOKUP(I48,$AR$1:$BG$3,3))</f>
        <v>0</v>
      </c>
      <c r="AR48" s="29"/>
      <c r="AS48" s="29"/>
      <c r="AT48" s="29"/>
    </row>
    <row r="49" spans="1:46" s="30" customFormat="1" ht="12" customHeight="1">
      <c r="A49" s="391"/>
      <c r="B49" s="401"/>
      <c r="C49" s="420"/>
      <c r="D49" s="420"/>
      <c r="E49" s="454"/>
      <c r="F49" s="394"/>
      <c r="G49" s="398"/>
      <c r="H49" s="399"/>
      <c r="I49" s="401"/>
      <c r="J49" s="420"/>
      <c r="K49" s="423"/>
      <c r="L49" s="34"/>
      <c r="M49" s="35"/>
      <c r="N49" s="35"/>
      <c r="O49" s="488"/>
      <c r="P49" s="47"/>
      <c r="Q49" s="47"/>
      <c r="R49" s="47"/>
      <c r="S49" s="47"/>
      <c r="T49" s="47"/>
      <c r="U49" s="47"/>
      <c r="V49" s="253"/>
      <c r="W49" s="253"/>
      <c r="X49" s="253"/>
      <c r="Y49" s="253"/>
      <c r="Z49" s="488"/>
      <c r="AA49" s="36"/>
      <c r="AB49" s="36"/>
      <c r="AC49" s="35"/>
      <c r="AD49" s="37"/>
      <c r="AE49" s="506"/>
      <c r="AF49" s="507"/>
      <c r="AG49" s="430"/>
      <c r="AH49" s="553"/>
      <c r="AI49" s="433"/>
      <c r="AJ49" s="361"/>
      <c r="AK49" s="406"/>
      <c r="AL49" s="238"/>
      <c r="AM49" s="80"/>
      <c r="AN49" s="69"/>
      <c r="AO49" s="540"/>
      <c r="AP49" s="391"/>
      <c r="AR49" s="29"/>
      <c r="AS49" s="29"/>
      <c r="AT49" s="29"/>
    </row>
    <row r="50" spans="1:46" s="30" customFormat="1" ht="12" customHeight="1">
      <c r="A50" s="391"/>
      <c r="B50" s="401"/>
      <c r="C50" s="420"/>
      <c r="D50" s="420"/>
      <c r="E50" s="454"/>
      <c r="F50" s="394"/>
      <c r="G50" s="398"/>
      <c r="H50" s="399"/>
      <c r="I50" s="401"/>
      <c r="J50" s="420"/>
      <c r="K50" s="423"/>
      <c r="L50" s="34"/>
      <c r="M50" s="35"/>
      <c r="N50" s="35"/>
      <c r="O50" s="488"/>
      <c r="P50" s="253"/>
      <c r="Q50" s="253"/>
      <c r="R50" s="253"/>
      <c r="S50" s="253"/>
      <c r="T50" s="253"/>
      <c r="U50" s="47"/>
      <c r="V50" s="47"/>
      <c r="W50" s="47"/>
      <c r="X50" s="47"/>
      <c r="Y50" s="36"/>
      <c r="Z50" s="488"/>
      <c r="AA50" s="36"/>
      <c r="AB50" s="36"/>
      <c r="AC50" s="35"/>
      <c r="AD50" s="37"/>
      <c r="AE50" s="506"/>
      <c r="AF50" s="507"/>
      <c r="AG50" s="430"/>
      <c r="AH50" s="553"/>
      <c r="AI50" s="433"/>
      <c r="AJ50" s="361"/>
      <c r="AK50" s="406"/>
      <c r="AL50" s="238"/>
      <c r="AM50" s="80"/>
      <c r="AN50" s="69"/>
      <c r="AO50" s="540"/>
      <c r="AP50" s="391"/>
      <c r="AR50" s="29"/>
      <c r="AS50" s="29"/>
      <c r="AT50" s="29"/>
    </row>
    <row r="51" spans="1:46" s="30" customFormat="1" ht="12" customHeight="1">
      <c r="A51" s="391"/>
      <c r="B51" s="401"/>
      <c r="C51" s="420"/>
      <c r="D51" s="420"/>
      <c r="E51" s="454"/>
      <c r="F51" s="394"/>
      <c r="G51" s="398"/>
      <c r="H51" s="399"/>
      <c r="I51" s="401"/>
      <c r="J51" s="420"/>
      <c r="K51" s="423"/>
      <c r="L51" s="34"/>
      <c r="M51" s="35"/>
      <c r="N51" s="35"/>
      <c r="O51" s="488"/>
      <c r="P51" s="543"/>
      <c r="Q51" s="543"/>
      <c r="R51" s="543"/>
      <c r="S51" s="543"/>
      <c r="T51" s="543"/>
      <c r="U51" s="543"/>
      <c r="V51" s="543"/>
      <c r="W51" s="543"/>
      <c r="X51" s="543"/>
      <c r="Y51" s="543"/>
      <c r="Z51" s="488"/>
      <c r="AA51" s="36"/>
      <c r="AB51" s="36"/>
      <c r="AC51" s="35"/>
      <c r="AD51" s="37"/>
      <c r="AE51" s="506"/>
      <c r="AF51" s="507"/>
      <c r="AG51" s="430"/>
      <c r="AH51" s="553"/>
      <c r="AI51" s="433"/>
      <c r="AJ51" s="361"/>
      <c r="AK51" s="406"/>
      <c r="AL51" s="238"/>
      <c r="AM51" s="80"/>
      <c r="AN51" s="69"/>
      <c r="AO51" s="540"/>
      <c r="AP51" s="391"/>
      <c r="AR51" s="29"/>
      <c r="AS51" s="29"/>
      <c r="AT51" s="29"/>
    </row>
    <row r="52" spans="1:46" s="43" customFormat="1" ht="12" customHeight="1">
      <c r="A52" s="465"/>
      <c r="B52" s="471"/>
      <c r="C52" s="472"/>
      <c r="D52" s="472"/>
      <c r="E52" s="473"/>
      <c r="F52" s="470"/>
      <c r="G52" s="474"/>
      <c r="H52" s="475"/>
      <c r="I52" s="471"/>
      <c r="J52" s="472"/>
      <c r="K52" s="477"/>
      <c r="L52" s="51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3"/>
      <c r="AE52" s="514"/>
      <c r="AF52" s="515"/>
      <c r="AG52" s="520"/>
      <c r="AH52" s="554"/>
      <c r="AI52" s="463"/>
      <c r="AJ52" s="529"/>
      <c r="AK52" s="518"/>
      <c r="AL52" s="241"/>
      <c r="AM52" s="102"/>
      <c r="AN52" s="70"/>
      <c r="AO52" s="551"/>
      <c r="AP52" s="465"/>
      <c r="AR52" s="29"/>
      <c r="AS52" s="29"/>
      <c r="AT52" s="29"/>
    </row>
    <row r="53" spans="1:42" s="43" customFormat="1" ht="15.75" customHeight="1">
      <c r="A53" s="54"/>
      <c r="B53" s="55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E53" s="56"/>
      <c r="AF53" s="56"/>
      <c r="AG53" s="25"/>
      <c r="AH53" s="25"/>
      <c r="AI53" s="25"/>
      <c r="AJ53" s="25"/>
      <c r="AK53" s="57"/>
      <c r="AL53" s="57"/>
      <c r="AM53" s="25"/>
      <c r="AN53" s="25"/>
      <c r="AO53" s="27" t="s">
        <v>48</v>
      </c>
      <c r="AP53" s="242">
        <f>SUM(AP13:AP52)</f>
        <v>16181.711000000003</v>
      </c>
    </row>
    <row r="54" spans="1:51" s="43" customFormat="1" ht="15.75" customHeight="1">
      <c r="A54" s="54"/>
      <c r="B54" s="55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E54" s="56"/>
      <c r="AF54" s="56"/>
      <c r="AG54" s="25"/>
      <c r="AH54" s="25"/>
      <c r="AI54" s="25"/>
      <c r="AJ54" s="25"/>
      <c r="AK54" s="57"/>
      <c r="AL54" s="57"/>
      <c r="AM54" s="25"/>
      <c r="AN54" s="25"/>
      <c r="AO54" s="25"/>
      <c r="AP54" s="25"/>
      <c r="AR54" s="43" t="s">
        <v>45</v>
      </c>
      <c r="AS54" s="43" t="s">
        <v>23</v>
      </c>
      <c r="AU54" s="43" t="s">
        <v>45</v>
      </c>
      <c r="AV54" s="43" t="s">
        <v>23</v>
      </c>
      <c r="AX54" s="43" t="s">
        <v>45</v>
      </c>
      <c r="AY54" s="43" t="s">
        <v>23</v>
      </c>
    </row>
    <row r="55" spans="2:51" ht="16.5" customHeight="1">
      <c r="B55" s="59" t="s">
        <v>49</v>
      </c>
      <c r="C55" s="4" t="s">
        <v>50</v>
      </c>
      <c r="D55" s="243">
        <f>DSUM($AR$12:$AT$20,$AT$12,AR54:AS55)</f>
        <v>0</v>
      </c>
      <c r="E55" s="61" t="s">
        <v>51</v>
      </c>
      <c r="F55" s="59" t="s">
        <v>52</v>
      </c>
      <c r="G55" s="62" t="s">
        <v>50</v>
      </c>
      <c r="H55" s="244">
        <f>DSUM($AR$12:$AT$20,$AT$12,AR56:AS57)</f>
        <v>0</v>
      </c>
      <c r="I55" s="61" t="s">
        <v>51</v>
      </c>
      <c r="J55" s="17"/>
      <c r="K55" s="350" t="s">
        <v>268</v>
      </c>
      <c r="L55" s="350"/>
      <c r="M55" s="350" t="s">
        <v>269</v>
      </c>
      <c r="N55" s="350"/>
      <c r="O55" s="350"/>
      <c r="P55" s="350"/>
      <c r="Q55" s="350"/>
      <c r="R55" s="350"/>
      <c r="S55" s="350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  <c r="AG55" s="350"/>
      <c r="AH55" s="350"/>
      <c r="AI55" s="350" t="s">
        <v>270</v>
      </c>
      <c r="AJ55" s="350"/>
      <c r="AK55" s="350"/>
      <c r="AL55" s="350" t="s">
        <v>121</v>
      </c>
      <c r="AM55" s="350"/>
      <c r="AN55" s="59" t="s">
        <v>53</v>
      </c>
      <c r="AO55" s="245">
        <f>(D55*10)*BF3</f>
        <v>0</v>
      </c>
      <c r="AP55" s="4" t="s">
        <v>54</v>
      </c>
      <c r="AR55" s="4" t="str">
        <f>"=RB 6"</f>
        <v>=RB 6</v>
      </c>
      <c r="AS55" s="4" t="str">
        <f>"=10"</f>
        <v>=10</v>
      </c>
      <c r="AU55" s="4" t="str">
        <f>"=DB 10"</f>
        <v>=DB 10</v>
      </c>
      <c r="AV55" s="4" t="str">
        <f aca="true" t="shared" si="0" ref="AV55:AV67">"=10"</f>
        <v>=10</v>
      </c>
      <c r="AX55" s="4" t="str">
        <f>"=DB 10"</f>
        <v>=DB 10</v>
      </c>
      <c r="AY55" s="4" t="str">
        <f>"=12"</f>
        <v>=12</v>
      </c>
    </row>
    <row r="56" spans="2:51" ht="16.5" customHeight="1">
      <c r="B56" s="59" t="s">
        <v>55</v>
      </c>
      <c r="C56" s="4" t="s">
        <v>50</v>
      </c>
      <c r="D56" s="243">
        <f>DSUM($AR$12:$AT$20,$AT$12,AR58:AS59)</f>
        <v>0</v>
      </c>
      <c r="E56" s="61" t="s">
        <v>51</v>
      </c>
      <c r="F56" s="59" t="s">
        <v>56</v>
      </c>
      <c r="G56" s="62" t="s">
        <v>50</v>
      </c>
      <c r="H56" s="244">
        <f>DSUM($AR$12:$AT$20,$AT$12,AR60:AS61)</f>
        <v>0</v>
      </c>
      <c r="I56" s="61" t="s">
        <v>51</v>
      </c>
      <c r="J56" s="17"/>
      <c r="K56" s="350"/>
      <c r="L56" s="350"/>
      <c r="M56" s="350"/>
      <c r="N56" s="350"/>
      <c r="O56" s="350"/>
      <c r="P56" s="350"/>
      <c r="Q56" s="350"/>
      <c r="R56" s="350"/>
      <c r="S56" s="350"/>
      <c r="T56" s="350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G56" s="350"/>
      <c r="AH56" s="350"/>
      <c r="AI56" s="350"/>
      <c r="AJ56" s="350"/>
      <c r="AK56" s="350"/>
      <c r="AL56" s="350"/>
      <c r="AM56" s="350"/>
      <c r="AN56" s="59" t="s">
        <v>57</v>
      </c>
      <c r="AO56" s="246">
        <f>(H55*10)*BE3</f>
        <v>0</v>
      </c>
      <c r="AP56" s="4" t="s">
        <v>54</v>
      </c>
      <c r="AR56" s="43" t="s">
        <v>45</v>
      </c>
      <c r="AS56" s="43" t="s">
        <v>23</v>
      </c>
      <c r="AU56" s="43" t="s">
        <v>45</v>
      </c>
      <c r="AV56" s="43" t="s">
        <v>23</v>
      </c>
      <c r="AX56" s="43" t="s">
        <v>45</v>
      </c>
      <c r="AY56" s="43" t="s">
        <v>23</v>
      </c>
    </row>
    <row r="57" spans="2:51" ht="16.5" customHeight="1">
      <c r="B57" s="59" t="s">
        <v>58</v>
      </c>
      <c r="C57" s="4" t="s">
        <v>50</v>
      </c>
      <c r="D57" s="243">
        <f>DSUM($AR$12:$AT$20,$AT$12,AR62:AS63)</f>
        <v>0</v>
      </c>
      <c r="E57" s="61" t="s">
        <v>51</v>
      </c>
      <c r="F57" s="59" t="s">
        <v>59</v>
      </c>
      <c r="G57" s="62" t="s">
        <v>50</v>
      </c>
      <c r="H57" s="244">
        <f>DSUM($AR$12:$AT$20,$AT$12,AR64:AS65)</f>
        <v>0</v>
      </c>
      <c r="I57" s="61" t="s">
        <v>51</v>
      </c>
      <c r="J57" s="17"/>
      <c r="K57" s="351"/>
      <c r="L57" s="351"/>
      <c r="M57" s="351"/>
      <c r="N57" s="351"/>
      <c r="O57" s="351"/>
      <c r="P57" s="351"/>
      <c r="Q57" s="351"/>
      <c r="R57" s="351"/>
      <c r="S57" s="351"/>
      <c r="T57" s="351"/>
      <c r="U57" s="351"/>
      <c r="V57" s="351"/>
      <c r="W57" s="351"/>
      <c r="X57" s="351"/>
      <c r="Y57" s="351"/>
      <c r="Z57" s="351"/>
      <c r="AA57" s="351"/>
      <c r="AB57" s="351"/>
      <c r="AC57" s="351"/>
      <c r="AD57" s="351"/>
      <c r="AE57" s="351"/>
      <c r="AF57" s="351"/>
      <c r="AG57" s="351"/>
      <c r="AH57" s="351"/>
      <c r="AI57" s="351"/>
      <c r="AJ57" s="351"/>
      <c r="AK57" s="351"/>
      <c r="AL57" s="351"/>
      <c r="AM57" s="351"/>
      <c r="AN57" s="59" t="s">
        <v>60</v>
      </c>
      <c r="AO57" s="247">
        <f>(D56*10)*BD3</f>
        <v>0</v>
      </c>
      <c r="AP57" s="4" t="s">
        <v>54</v>
      </c>
      <c r="AR57" s="4" t="str">
        <f>"=RB 9"</f>
        <v>=RB 9</v>
      </c>
      <c r="AS57" s="4" t="str">
        <f aca="true" t="shared" si="1" ref="AS57:AS69">"=10"</f>
        <v>=10</v>
      </c>
      <c r="AU57" s="4" t="str">
        <f>"=DB 12"</f>
        <v>=DB 12</v>
      </c>
      <c r="AV57" s="4" t="str">
        <f t="shared" si="0"/>
        <v>=10</v>
      </c>
      <c r="AX57" s="4" t="str">
        <f>"=DB 12"</f>
        <v>=DB 12</v>
      </c>
      <c r="AY57" s="4" t="str">
        <f>"=12"</f>
        <v>=12</v>
      </c>
    </row>
    <row r="58" spans="2:51" ht="16.5" customHeight="1">
      <c r="B58" s="59" t="s">
        <v>61</v>
      </c>
      <c r="C58" s="4" t="s">
        <v>50</v>
      </c>
      <c r="D58" s="243">
        <f>DSUM($AR$12:$AT$20,$AT$12,AR66:AS67)</f>
        <v>0</v>
      </c>
      <c r="E58" s="61" t="s">
        <v>51</v>
      </c>
      <c r="F58" s="59" t="s">
        <v>62</v>
      </c>
      <c r="G58" s="62" t="s">
        <v>50</v>
      </c>
      <c r="H58" s="244">
        <f>DSUM($AR$12:$AT$20,$AT$12,AR68:AS69)</f>
        <v>0</v>
      </c>
      <c r="I58" s="61" t="s">
        <v>51</v>
      </c>
      <c r="J58" s="17"/>
      <c r="K58" s="345"/>
      <c r="L58" s="345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9"/>
      <c r="Z58" s="349"/>
      <c r="AA58" s="349"/>
      <c r="AB58" s="349"/>
      <c r="AC58" s="349"/>
      <c r="AD58" s="349"/>
      <c r="AE58" s="349"/>
      <c r="AF58" s="349"/>
      <c r="AG58" s="349"/>
      <c r="AH58" s="349"/>
      <c r="AI58" s="345"/>
      <c r="AJ58" s="345"/>
      <c r="AK58" s="345"/>
      <c r="AL58" s="345"/>
      <c r="AM58" s="345"/>
      <c r="AN58" s="59" t="s">
        <v>63</v>
      </c>
      <c r="AO58" s="247">
        <f>(H56*10)*BC3</f>
        <v>0</v>
      </c>
      <c r="AP58" s="4" t="s">
        <v>54</v>
      </c>
      <c r="AR58" s="43" t="s">
        <v>45</v>
      </c>
      <c r="AS58" s="43" t="s">
        <v>23</v>
      </c>
      <c r="AU58" s="43" t="s">
        <v>45</v>
      </c>
      <c r="AV58" s="43" t="s">
        <v>23</v>
      </c>
      <c r="AX58" s="43" t="s">
        <v>45</v>
      </c>
      <c r="AY58" s="43" t="s">
        <v>23</v>
      </c>
    </row>
    <row r="59" spans="2:51" ht="16.5" customHeight="1">
      <c r="B59" s="59" t="s">
        <v>64</v>
      </c>
      <c r="C59" s="4" t="s">
        <v>50</v>
      </c>
      <c r="D59" s="243">
        <f>DSUM($AR$12:$AT$20,$AT$12,AU54:AV55)</f>
        <v>0</v>
      </c>
      <c r="E59" s="61" t="s">
        <v>51</v>
      </c>
      <c r="F59" s="59" t="s">
        <v>65</v>
      </c>
      <c r="G59" s="62" t="s">
        <v>50</v>
      </c>
      <c r="H59" s="244">
        <f>DSUM($AR$12:$AT$20,$AT$12,AX54:AY55)</f>
        <v>0</v>
      </c>
      <c r="I59" s="61" t="s">
        <v>51</v>
      </c>
      <c r="J59" s="17"/>
      <c r="K59" s="345"/>
      <c r="L59" s="345"/>
      <c r="M59" s="345"/>
      <c r="N59" s="345"/>
      <c r="O59" s="345"/>
      <c r="P59" s="345"/>
      <c r="Q59" s="345"/>
      <c r="R59" s="345"/>
      <c r="S59" s="345"/>
      <c r="T59" s="345"/>
      <c r="U59" s="345"/>
      <c r="V59" s="345"/>
      <c r="W59" s="345"/>
      <c r="X59" s="345"/>
      <c r="Y59" s="345"/>
      <c r="Z59" s="345"/>
      <c r="AA59" s="345"/>
      <c r="AB59" s="345"/>
      <c r="AC59" s="345"/>
      <c r="AD59" s="345"/>
      <c r="AE59" s="345"/>
      <c r="AF59" s="345"/>
      <c r="AG59" s="345"/>
      <c r="AH59" s="345"/>
      <c r="AI59" s="345"/>
      <c r="AJ59" s="345"/>
      <c r="AK59" s="345"/>
      <c r="AL59" s="345"/>
      <c r="AM59" s="345"/>
      <c r="AN59" s="59" t="s">
        <v>66</v>
      </c>
      <c r="AO59" s="247">
        <f>(D57*10)*BB3</f>
        <v>0</v>
      </c>
      <c r="AP59" s="4" t="s">
        <v>54</v>
      </c>
      <c r="AR59" s="4" t="str">
        <f>"=RB 10"</f>
        <v>=RB 10</v>
      </c>
      <c r="AS59" s="4" t="str">
        <f t="shared" si="1"/>
        <v>=10</v>
      </c>
      <c r="AU59" s="4" t="str">
        <f>"=DB 16"</f>
        <v>=DB 16</v>
      </c>
      <c r="AV59" s="4" t="str">
        <f t="shared" si="0"/>
        <v>=10</v>
      </c>
      <c r="AX59" s="4" t="str">
        <f>"=DB 16"</f>
        <v>=DB 16</v>
      </c>
      <c r="AY59" s="4" t="str">
        <f>"=12"</f>
        <v>=12</v>
      </c>
    </row>
    <row r="60" spans="2:51" ht="16.5" customHeight="1">
      <c r="B60" s="59" t="s">
        <v>67</v>
      </c>
      <c r="C60" s="4" t="s">
        <v>50</v>
      </c>
      <c r="D60" s="243">
        <f>DSUM($AR$12:$AT$20,$AT$12,AU56:AV57)</f>
        <v>0</v>
      </c>
      <c r="E60" s="61" t="s">
        <v>51</v>
      </c>
      <c r="F60" s="59" t="s">
        <v>68</v>
      </c>
      <c r="G60" s="62" t="s">
        <v>50</v>
      </c>
      <c r="H60" s="244">
        <f>DSUM($AR$12:$AT$20,$AT$12,AX56:AY57)</f>
        <v>0</v>
      </c>
      <c r="I60" s="61" t="s">
        <v>51</v>
      </c>
      <c r="J60" s="17"/>
      <c r="K60" s="345"/>
      <c r="L60" s="345"/>
      <c r="M60" s="345"/>
      <c r="N60" s="345"/>
      <c r="O60" s="345"/>
      <c r="P60" s="345"/>
      <c r="Q60" s="345"/>
      <c r="R60" s="345"/>
      <c r="S60" s="345"/>
      <c r="T60" s="345"/>
      <c r="U60" s="345"/>
      <c r="V60" s="345"/>
      <c r="W60" s="345"/>
      <c r="X60" s="345"/>
      <c r="Y60" s="345"/>
      <c r="Z60" s="345"/>
      <c r="AA60" s="345"/>
      <c r="AB60" s="345"/>
      <c r="AC60" s="345"/>
      <c r="AD60" s="345"/>
      <c r="AE60" s="345"/>
      <c r="AF60" s="345"/>
      <c r="AG60" s="345"/>
      <c r="AH60" s="345"/>
      <c r="AI60" s="345"/>
      <c r="AJ60" s="345"/>
      <c r="AK60" s="345"/>
      <c r="AL60" s="345"/>
      <c r="AM60" s="345"/>
      <c r="AN60" s="59" t="s">
        <v>69</v>
      </c>
      <c r="AO60" s="247">
        <f>(H57*10)*BA3</f>
        <v>0</v>
      </c>
      <c r="AP60" s="4" t="s">
        <v>54</v>
      </c>
      <c r="AR60" s="43" t="s">
        <v>45</v>
      </c>
      <c r="AS60" s="43" t="s">
        <v>23</v>
      </c>
      <c r="AU60" s="43" t="s">
        <v>45</v>
      </c>
      <c r="AV60" s="43" t="s">
        <v>23</v>
      </c>
      <c r="AX60" s="43" t="s">
        <v>45</v>
      </c>
      <c r="AY60" s="43" t="s">
        <v>23</v>
      </c>
    </row>
    <row r="61" spans="2:51" ht="16.5" customHeight="1">
      <c r="B61" s="59" t="s">
        <v>70</v>
      </c>
      <c r="C61" s="4" t="s">
        <v>50</v>
      </c>
      <c r="D61" s="243">
        <f>DSUM($AR$12:$AT$20,$AT$12,AU58:AV59)</f>
        <v>0</v>
      </c>
      <c r="E61" s="61" t="s">
        <v>51</v>
      </c>
      <c r="F61" s="59" t="s">
        <v>71</v>
      </c>
      <c r="G61" s="62" t="s">
        <v>50</v>
      </c>
      <c r="H61" s="244">
        <f>DSUM($AR$12:$AT$20,$AT$12,AX58:AY59)</f>
        <v>0</v>
      </c>
      <c r="I61" s="61" t="s">
        <v>51</v>
      </c>
      <c r="J61" s="17"/>
      <c r="K61" s="345"/>
      <c r="L61" s="345"/>
      <c r="M61" s="345"/>
      <c r="N61" s="345"/>
      <c r="O61" s="345"/>
      <c r="P61" s="345"/>
      <c r="Q61" s="345"/>
      <c r="R61" s="345"/>
      <c r="S61" s="345"/>
      <c r="T61" s="345"/>
      <c r="U61" s="345"/>
      <c r="V61" s="345"/>
      <c r="W61" s="345"/>
      <c r="X61" s="345"/>
      <c r="Y61" s="345"/>
      <c r="Z61" s="345"/>
      <c r="AA61" s="345"/>
      <c r="AB61" s="345"/>
      <c r="AC61" s="345"/>
      <c r="AD61" s="345"/>
      <c r="AE61" s="345"/>
      <c r="AF61" s="345"/>
      <c r="AG61" s="345"/>
      <c r="AH61" s="345"/>
      <c r="AI61" s="345"/>
      <c r="AJ61" s="345"/>
      <c r="AK61" s="345"/>
      <c r="AL61" s="345"/>
      <c r="AM61" s="345"/>
      <c r="AN61" s="59" t="s">
        <v>72</v>
      </c>
      <c r="AO61" s="247">
        <f>(D58*10)*AZ3</f>
        <v>0</v>
      </c>
      <c r="AP61" s="4" t="s">
        <v>54</v>
      </c>
      <c r="AR61" s="4" t="str">
        <f>"=RB 12"</f>
        <v>=RB 12</v>
      </c>
      <c r="AS61" s="4" t="str">
        <f t="shared" si="1"/>
        <v>=10</v>
      </c>
      <c r="AU61" s="4" t="str">
        <f>"=DB 20"</f>
        <v>=DB 20</v>
      </c>
      <c r="AV61" s="4" t="str">
        <f t="shared" si="0"/>
        <v>=10</v>
      </c>
      <c r="AX61" s="4" t="str">
        <f>"=DB 20"</f>
        <v>=DB 20</v>
      </c>
      <c r="AY61" s="4" t="str">
        <f>"=12"</f>
        <v>=12</v>
      </c>
    </row>
    <row r="62" spans="2:51" ht="16.5" customHeight="1">
      <c r="B62" s="59" t="s">
        <v>73</v>
      </c>
      <c r="C62" s="4" t="s">
        <v>50</v>
      </c>
      <c r="D62" s="243">
        <f>DSUM($AR$12:$AT$20,$AT$12,AU60:AV61)</f>
        <v>175</v>
      </c>
      <c r="E62" s="61" t="s">
        <v>51</v>
      </c>
      <c r="F62" s="59" t="s">
        <v>74</v>
      </c>
      <c r="G62" s="62" t="s">
        <v>50</v>
      </c>
      <c r="H62" s="244">
        <f>DSUM($AR$12:$AT$20,$AT$12,AX60:AY61)</f>
        <v>405</v>
      </c>
      <c r="I62" s="61" t="s">
        <v>51</v>
      </c>
      <c r="J62" s="17"/>
      <c r="K62" s="345"/>
      <c r="L62" s="345"/>
      <c r="M62" s="345"/>
      <c r="N62" s="345"/>
      <c r="O62" s="345"/>
      <c r="P62" s="345"/>
      <c r="Q62" s="345"/>
      <c r="R62" s="345"/>
      <c r="S62" s="345"/>
      <c r="T62" s="345"/>
      <c r="U62" s="345"/>
      <c r="V62" s="345"/>
      <c r="W62" s="345"/>
      <c r="X62" s="345"/>
      <c r="Y62" s="345"/>
      <c r="Z62" s="345"/>
      <c r="AA62" s="345"/>
      <c r="AB62" s="345"/>
      <c r="AC62" s="345"/>
      <c r="AD62" s="345"/>
      <c r="AE62" s="345"/>
      <c r="AF62" s="345"/>
      <c r="AG62" s="345"/>
      <c r="AH62" s="345"/>
      <c r="AI62" s="345"/>
      <c r="AJ62" s="345"/>
      <c r="AK62" s="345"/>
      <c r="AL62" s="345"/>
      <c r="AM62" s="345"/>
      <c r="AN62" s="59" t="s">
        <v>75</v>
      </c>
      <c r="AO62" s="247">
        <f>(H58*10)*AY3</f>
        <v>0</v>
      </c>
      <c r="AP62" s="4" t="s">
        <v>54</v>
      </c>
      <c r="AR62" s="43" t="s">
        <v>45</v>
      </c>
      <c r="AS62" s="43" t="s">
        <v>23</v>
      </c>
      <c r="AU62" s="43" t="s">
        <v>45</v>
      </c>
      <c r="AV62" s="43" t="s">
        <v>23</v>
      </c>
      <c r="AX62" s="43" t="s">
        <v>45</v>
      </c>
      <c r="AY62" s="43" t="s">
        <v>23</v>
      </c>
    </row>
    <row r="63" spans="2:51" ht="16.5" customHeight="1">
      <c r="B63" s="59" t="s">
        <v>76</v>
      </c>
      <c r="C63" s="4" t="s">
        <v>50</v>
      </c>
      <c r="D63" s="243">
        <f>DSUM($AR$12:$AT$20,$AT$12,AU62:AV63)</f>
        <v>0</v>
      </c>
      <c r="E63" s="61" t="s">
        <v>51</v>
      </c>
      <c r="F63" s="59" t="s">
        <v>77</v>
      </c>
      <c r="G63" s="62" t="s">
        <v>50</v>
      </c>
      <c r="H63" s="244">
        <f>DSUM($AR$12:$AT$20,$AT$12,AX62:AY63)</f>
        <v>0</v>
      </c>
      <c r="I63" s="61" t="s">
        <v>51</v>
      </c>
      <c r="J63" s="17"/>
      <c r="K63" s="345"/>
      <c r="L63" s="345"/>
      <c r="M63" s="345"/>
      <c r="N63" s="345"/>
      <c r="O63" s="345"/>
      <c r="P63" s="345"/>
      <c r="Q63" s="345"/>
      <c r="R63" s="345"/>
      <c r="S63" s="345"/>
      <c r="T63" s="345"/>
      <c r="U63" s="345"/>
      <c r="V63" s="345"/>
      <c r="W63" s="345"/>
      <c r="X63" s="345"/>
      <c r="Y63" s="345"/>
      <c r="Z63" s="345"/>
      <c r="AA63" s="345"/>
      <c r="AB63" s="345"/>
      <c r="AC63" s="345"/>
      <c r="AD63" s="345"/>
      <c r="AE63" s="345"/>
      <c r="AF63" s="345"/>
      <c r="AG63" s="345"/>
      <c r="AH63" s="345"/>
      <c r="AI63" s="345"/>
      <c r="AJ63" s="345"/>
      <c r="AK63" s="345"/>
      <c r="AL63" s="345"/>
      <c r="AM63" s="345"/>
      <c r="AN63" s="59" t="s">
        <v>78</v>
      </c>
      <c r="AO63" s="247">
        <f>((D59*10)+(H59*12))*AR3</f>
        <v>0</v>
      </c>
      <c r="AP63" s="4" t="s">
        <v>54</v>
      </c>
      <c r="AR63" s="4" t="str">
        <f>"=RB 15"</f>
        <v>=RB 15</v>
      </c>
      <c r="AS63" s="4" t="str">
        <f t="shared" si="1"/>
        <v>=10</v>
      </c>
      <c r="AU63" s="4" t="str">
        <f>"=DB 25"</f>
        <v>=DB 25</v>
      </c>
      <c r="AV63" s="4" t="str">
        <f t="shared" si="0"/>
        <v>=10</v>
      </c>
      <c r="AX63" s="4" t="str">
        <f>"=DB 25"</f>
        <v>=DB 25</v>
      </c>
      <c r="AY63" s="4" t="str">
        <f>"=12"</f>
        <v>=12</v>
      </c>
    </row>
    <row r="64" spans="2:51" ht="16.5" customHeight="1">
      <c r="B64" s="59" t="s">
        <v>79</v>
      </c>
      <c r="C64" s="4" t="s">
        <v>50</v>
      </c>
      <c r="D64" s="243">
        <f>DSUM($AR$12:$AT$20,$AT$12,AU64:AV65)</f>
        <v>0</v>
      </c>
      <c r="E64" s="61" t="s">
        <v>51</v>
      </c>
      <c r="F64" s="59" t="s">
        <v>80</v>
      </c>
      <c r="G64" s="62" t="s">
        <v>50</v>
      </c>
      <c r="H64" s="244">
        <f>DSUM($AR$12:$AT$20,$AT$12,AX64:AY65)</f>
        <v>0</v>
      </c>
      <c r="I64" s="61" t="s">
        <v>51</v>
      </c>
      <c r="J64" s="17"/>
      <c r="K64" s="345"/>
      <c r="L64" s="345"/>
      <c r="M64" s="345"/>
      <c r="N64" s="345"/>
      <c r="O64" s="345"/>
      <c r="P64" s="345"/>
      <c r="Q64" s="345"/>
      <c r="R64" s="345"/>
      <c r="S64" s="345"/>
      <c r="T64" s="345"/>
      <c r="U64" s="345"/>
      <c r="V64" s="345"/>
      <c r="W64" s="345"/>
      <c r="X64" s="345"/>
      <c r="Y64" s="345"/>
      <c r="Z64" s="345"/>
      <c r="AA64" s="345"/>
      <c r="AB64" s="345"/>
      <c r="AC64" s="345"/>
      <c r="AD64" s="345"/>
      <c r="AE64" s="345"/>
      <c r="AF64" s="345"/>
      <c r="AG64" s="345"/>
      <c r="AH64" s="345"/>
      <c r="AI64" s="345"/>
      <c r="AJ64" s="345"/>
      <c r="AK64" s="345"/>
      <c r="AL64" s="345"/>
      <c r="AM64" s="345"/>
      <c r="AN64" s="59" t="s">
        <v>81</v>
      </c>
      <c r="AO64" s="247">
        <f>((D60*10)+(H60*12))*AS3</f>
        <v>0</v>
      </c>
      <c r="AP64" s="4" t="s">
        <v>54</v>
      </c>
      <c r="AR64" s="43" t="s">
        <v>45</v>
      </c>
      <c r="AS64" s="43" t="s">
        <v>23</v>
      </c>
      <c r="AU64" s="43" t="s">
        <v>45</v>
      </c>
      <c r="AV64" s="43" t="s">
        <v>23</v>
      </c>
      <c r="AX64" s="43" t="s">
        <v>45</v>
      </c>
      <c r="AY64" s="43" t="s">
        <v>23</v>
      </c>
    </row>
    <row r="65" spans="2:51" ht="16.5" customHeight="1">
      <c r="B65" s="59" t="s">
        <v>82</v>
      </c>
      <c r="C65" s="4" t="s">
        <v>50</v>
      </c>
      <c r="D65" s="243">
        <f>DSUM($AR$12:$AT$20,$AT$12,AU66:AV67)</f>
        <v>0</v>
      </c>
      <c r="E65" s="61" t="s">
        <v>51</v>
      </c>
      <c r="F65" s="59" t="s">
        <v>83</v>
      </c>
      <c r="G65" s="62" t="s">
        <v>50</v>
      </c>
      <c r="H65" s="244">
        <f>DSUM($AR$12:$AT$20,$AT$12,AX66:AY67)</f>
        <v>0</v>
      </c>
      <c r="I65" s="61" t="s">
        <v>51</v>
      </c>
      <c r="J65" s="17"/>
      <c r="K65" s="345"/>
      <c r="L65" s="345"/>
      <c r="M65" s="345"/>
      <c r="N65" s="345"/>
      <c r="O65" s="345"/>
      <c r="P65" s="345"/>
      <c r="Q65" s="345"/>
      <c r="R65" s="345"/>
      <c r="S65" s="345"/>
      <c r="T65" s="345"/>
      <c r="U65" s="345"/>
      <c r="V65" s="345"/>
      <c r="W65" s="345"/>
      <c r="X65" s="345"/>
      <c r="Y65" s="345"/>
      <c r="Z65" s="345"/>
      <c r="AA65" s="345"/>
      <c r="AB65" s="345"/>
      <c r="AC65" s="345"/>
      <c r="AD65" s="345"/>
      <c r="AE65" s="345"/>
      <c r="AF65" s="345"/>
      <c r="AG65" s="345"/>
      <c r="AH65" s="345"/>
      <c r="AI65" s="345"/>
      <c r="AJ65" s="345"/>
      <c r="AK65" s="345"/>
      <c r="AL65" s="345"/>
      <c r="AM65" s="345"/>
      <c r="AN65" s="59" t="s">
        <v>84</v>
      </c>
      <c r="AO65" s="247">
        <f>((D61*10)+(H61*12))*AT3</f>
        <v>0</v>
      </c>
      <c r="AP65" s="4" t="s">
        <v>54</v>
      </c>
      <c r="AR65" s="4" t="str">
        <f>"=RB 19"</f>
        <v>=RB 19</v>
      </c>
      <c r="AS65" s="4" t="str">
        <f t="shared" si="1"/>
        <v>=10</v>
      </c>
      <c r="AU65" s="4" t="str">
        <f>"=DB 28"</f>
        <v>=DB 28</v>
      </c>
      <c r="AV65" s="4" t="str">
        <f t="shared" si="0"/>
        <v>=10</v>
      </c>
      <c r="AX65" s="4" t="str">
        <f>"=DB 28"</f>
        <v>=DB 28</v>
      </c>
      <c r="AY65" s="4" t="str">
        <f>"=12"</f>
        <v>=12</v>
      </c>
    </row>
    <row r="66" spans="2:51" ht="16.5" customHeight="1">
      <c r="B66" s="59"/>
      <c r="E66" s="17"/>
      <c r="F66" s="17"/>
      <c r="G66" s="17"/>
      <c r="H66" s="64"/>
      <c r="I66" s="64"/>
      <c r="J66" s="64"/>
      <c r="K66" s="345"/>
      <c r="L66" s="345"/>
      <c r="M66" s="345"/>
      <c r="N66" s="345"/>
      <c r="O66" s="345"/>
      <c r="P66" s="345"/>
      <c r="Q66" s="345"/>
      <c r="R66" s="345"/>
      <c r="S66" s="345"/>
      <c r="T66" s="345"/>
      <c r="U66" s="345"/>
      <c r="V66" s="345"/>
      <c r="W66" s="345"/>
      <c r="X66" s="345"/>
      <c r="Y66" s="345"/>
      <c r="Z66" s="345"/>
      <c r="AA66" s="345"/>
      <c r="AB66" s="345"/>
      <c r="AC66" s="345"/>
      <c r="AD66" s="345"/>
      <c r="AE66" s="345"/>
      <c r="AF66" s="345"/>
      <c r="AG66" s="345"/>
      <c r="AH66" s="345"/>
      <c r="AI66" s="345"/>
      <c r="AJ66" s="345"/>
      <c r="AK66" s="345"/>
      <c r="AL66" s="345"/>
      <c r="AM66" s="345"/>
      <c r="AN66" s="59" t="s">
        <v>85</v>
      </c>
      <c r="AO66" s="247">
        <f>((D62*10)+(H62*12))*AU3</f>
        <v>16326.7</v>
      </c>
      <c r="AP66" s="4" t="s">
        <v>54</v>
      </c>
      <c r="AR66" s="43" t="s">
        <v>45</v>
      </c>
      <c r="AS66" s="43" t="s">
        <v>23</v>
      </c>
      <c r="AU66" s="43" t="s">
        <v>45</v>
      </c>
      <c r="AV66" s="43" t="s">
        <v>23</v>
      </c>
      <c r="AX66" s="43" t="s">
        <v>45</v>
      </c>
      <c r="AY66" s="43" t="s">
        <v>23</v>
      </c>
    </row>
    <row r="67" spans="11:51" ht="16.5" customHeight="1">
      <c r="K67" s="346"/>
      <c r="L67" s="346"/>
      <c r="M67" s="346"/>
      <c r="N67" s="346"/>
      <c r="O67" s="346"/>
      <c r="P67" s="346"/>
      <c r="Q67" s="346"/>
      <c r="R67" s="346"/>
      <c r="S67" s="346"/>
      <c r="T67" s="346"/>
      <c r="U67" s="346"/>
      <c r="V67" s="346"/>
      <c r="W67" s="346"/>
      <c r="X67" s="346"/>
      <c r="Y67" s="346"/>
      <c r="Z67" s="346"/>
      <c r="AA67" s="346"/>
      <c r="AB67" s="346"/>
      <c r="AC67" s="346"/>
      <c r="AD67" s="346"/>
      <c r="AE67" s="346"/>
      <c r="AF67" s="346"/>
      <c r="AG67" s="346"/>
      <c r="AH67" s="346"/>
      <c r="AI67" s="347"/>
      <c r="AJ67" s="347"/>
      <c r="AK67" s="347"/>
      <c r="AL67" s="348"/>
      <c r="AM67" s="348"/>
      <c r="AN67" s="59" t="s">
        <v>86</v>
      </c>
      <c r="AO67" s="247">
        <f>((D63*10)+(H63*12))*AV3</f>
        <v>0</v>
      </c>
      <c r="AP67" s="4" t="s">
        <v>54</v>
      </c>
      <c r="AR67" s="4" t="str">
        <f>"=RB 20"</f>
        <v>=RB 20</v>
      </c>
      <c r="AS67" s="4" t="str">
        <f t="shared" si="1"/>
        <v>=10</v>
      </c>
      <c r="AU67" s="4" t="str">
        <f>"=DB 32"</f>
        <v>=DB 32</v>
      </c>
      <c r="AV67" s="4" t="str">
        <f t="shared" si="0"/>
        <v>=10</v>
      </c>
      <c r="AX67" s="4" t="str">
        <f>"=DB 32"</f>
        <v>=DB 32</v>
      </c>
      <c r="AY67" s="4" t="str">
        <f>"=12"</f>
        <v>=12</v>
      </c>
    </row>
    <row r="68" spans="34:45" ht="16.5" customHeight="1">
      <c r="AH68" s="14"/>
      <c r="AI68" s="14"/>
      <c r="AK68" s="62"/>
      <c r="AL68" s="62"/>
      <c r="AN68" s="59" t="s">
        <v>87</v>
      </c>
      <c r="AO68" s="247">
        <f>((D64*10)+(H64*12))*AW3</f>
        <v>0</v>
      </c>
      <c r="AP68" s="4" t="s">
        <v>54</v>
      </c>
      <c r="AR68" s="43" t="s">
        <v>45</v>
      </c>
      <c r="AS68" s="43" t="s">
        <v>23</v>
      </c>
    </row>
    <row r="69" spans="34:45" ht="21.75" customHeight="1">
      <c r="AH69" s="14"/>
      <c r="AI69" s="14"/>
      <c r="AJ69" s="14" t="s">
        <v>93</v>
      </c>
      <c r="AK69" s="248">
        <f>(AK70/AO70)*100</f>
        <v>0.888048411497717</v>
      </c>
      <c r="AL69" s="65" t="s">
        <v>88</v>
      </c>
      <c r="AN69" s="59" t="s">
        <v>89</v>
      </c>
      <c r="AO69" s="247">
        <f>((D65*10)+(H65*12))*AX3</f>
        <v>0</v>
      </c>
      <c r="AP69" s="4" t="s">
        <v>54</v>
      </c>
      <c r="AR69" s="4" t="str">
        <f>"=RB 25"</f>
        <v>=RB 25</v>
      </c>
      <c r="AS69" s="4" t="str">
        <f t="shared" si="1"/>
        <v>=10</v>
      </c>
    </row>
    <row r="70" spans="34:45" ht="21.75" customHeight="1" thickBot="1">
      <c r="AH70" s="14"/>
      <c r="AI70" s="14"/>
      <c r="AJ70" s="14" t="s">
        <v>94</v>
      </c>
      <c r="AK70" s="95">
        <f>AO70-AP53</f>
        <v>144.98899999999776</v>
      </c>
      <c r="AL70" s="66" t="s">
        <v>90</v>
      </c>
      <c r="AN70" s="14" t="s">
        <v>91</v>
      </c>
      <c r="AO70" s="249">
        <f>SUM(AO55:AO69)</f>
        <v>16326.7</v>
      </c>
      <c r="AP70" s="4" t="s">
        <v>54</v>
      </c>
      <c r="AR70" s="43"/>
      <c r="AS70" s="43"/>
    </row>
    <row r="71" spans="44:60" ht="24" thickTop="1">
      <c r="AR71" s="495" t="s">
        <v>99</v>
      </c>
      <c r="AS71" s="496"/>
      <c r="AT71" s="496"/>
      <c r="AU71" s="497" t="s">
        <v>100</v>
      </c>
      <c r="AV71" s="498"/>
      <c r="AW71" s="498"/>
      <c r="AX71" s="498"/>
      <c r="AY71" s="498"/>
      <c r="AZ71" s="498"/>
      <c r="BA71" s="498"/>
      <c r="BB71" s="498"/>
      <c r="BC71" s="498"/>
      <c r="BD71" s="498"/>
      <c r="BE71" s="498"/>
      <c r="BF71" s="498"/>
      <c r="BG71" s="498"/>
      <c r="BH71" s="499"/>
    </row>
    <row r="72" spans="44:60" ht="23.25">
      <c r="AR72" s="117" t="s">
        <v>101</v>
      </c>
      <c r="AS72" s="117" t="s">
        <v>102</v>
      </c>
      <c r="AT72" s="117" t="s">
        <v>103</v>
      </c>
      <c r="AU72" s="496" t="s">
        <v>104</v>
      </c>
      <c r="AV72" s="500"/>
      <c r="AW72" s="496" t="s">
        <v>105</v>
      </c>
      <c r="AX72" s="500"/>
      <c r="AY72" s="495" t="s">
        <v>106</v>
      </c>
      <c r="AZ72" s="500"/>
      <c r="BA72" s="495" t="s">
        <v>107</v>
      </c>
      <c r="BB72" s="500"/>
      <c r="BC72" s="495" t="s">
        <v>108</v>
      </c>
      <c r="BD72" s="500"/>
      <c r="BE72" s="495" t="s">
        <v>109</v>
      </c>
      <c r="BF72" s="500"/>
      <c r="BG72" s="495" t="s">
        <v>110</v>
      </c>
      <c r="BH72" s="500"/>
    </row>
    <row r="73" spans="44:60" ht="23.25">
      <c r="AR73" s="229">
        <v>10</v>
      </c>
      <c r="AS73" s="229">
        <v>10</v>
      </c>
      <c r="AT73" s="229">
        <v>10</v>
      </c>
      <c r="AU73" s="229">
        <v>10</v>
      </c>
      <c r="AV73" s="229">
        <v>12</v>
      </c>
      <c r="AW73" s="229">
        <v>10</v>
      </c>
      <c r="AX73" s="229">
        <v>12</v>
      </c>
      <c r="AY73" s="229">
        <v>10</v>
      </c>
      <c r="AZ73" s="229">
        <v>12</v>
      </c>
      <c r="BA73" s="229">
        <v>10</v>
      </c>
      <c r="BB73" s="229">
        <v>12</v>
      </c>
      <c r="BC73" s="229">
        <v>10</v>
      </c>
      <c r="BD73" s="229">
        <v>12</v>
      </c>
      <c r="BE73" s="229">
        <v>10</v>
      </c>
      <c r="BF73" s="229">
        <v>12</v>
      </c>
      <c r="BG73" s="229">
        <v>10</v>
      </c>
      <c r="BH73" s="229">
        <v>12</v>
      </c>
    </row>
    <row r="74" spans="44:60" ht="20.25">
      <c r="AR74" s="230">
        <f>$D$55</f>
        <v>0</v>
      </c>
      <c r="AS74" s="231">
        <f>$H$55</f>
        <v>0</v>
      </c>
      <c r="AT74" s="231">
        <f>$H$56</f>
        <v>0</v>
      </c>
      <c r="AU74" s="230">
        <f>$D$59</f>
        <v>0</v>
      </c>
      <c r="AV74" s="231">
        <f>$H$59</f>
        <v>0</v>
      </c>
      <c r="AW74" s="230">
        <f>$D$60</f>
        <v>0</v>
      </c>
      <c r="AX74" s="231">
        <f>$H$60</f>
        <v>0</v>
      </c>
      <c r="AY74" s="230">
        <f>$D$61</f>
        <v>0</v>
      </c>
      <c r="AZ74" s="231">
        <f>$H$61</f>
        <v>0</v>
      </c>
      <c r="BA74" s="230">
        <f>$D$62</f>
        <v>175</v>
      </c>
      <c r="BB74" s="231">
        <f>$H$62</f>
        <v>405</v>
      </c>
      <c r="BC74" s="230">
        <f>$D$63</f>
        <v>0</v>
      </c>
      <c r="BD74" s="231">
        <f>$H$63</f>
        <v>0</v>
      </c>
      <c r="BE74" s="230">
        <f>$D$64</f>
        <v>0</v>
      </c>
      <c r="BF74" s="231">
        <f>$H$64</f>
        <v>0</v>
      </c>
      <c r="BG74" s="230">
        <f>$D$65</f>
        <v>0</v>
      </c>
      <c r="BH74" s="231">
        <f>$H$65</f>
        <v>0</v>
      </c>
    </row>
    <row r="75" ht="20.25">
      <c r="AH75" s="4" t="str">
        <f>SpellNumber(213000)</f>
        <v>Two Hundred Thirteen Thousand  Baht and No Satang</v>
      </c>
    </row>
  </sheetData>
  <sheetProtection/>
  <mergeCells count="246">
    <mergeCell ref="AK48:AK52"/>
    <mergeCell ref="AH48:AH52"/>
    <mergeCell ref="BE72:BF72"/>
    <mergeCell ref="BG72:BH72"/>
    <mergeCell ref="O30:O31"/>
    <mergeCell ref="P34:U34"/>
    <mergeCell ref="W34:Y35"/>
    <mergeCell ref="P39:U39"/>
    <mergeCell ref="W39:Y40"/>
    <mergeCell ref="AR71:AT71"/>
    <mergeCell ref="AO48:AO52"/>
    <mergeCell ref="AP48:AP52"/>
    <mergeCell ref="AJ48:AJ52"/>
    <mergeCell ref="K48:K52"/>
    <mergeCell ref="AE48:AF52"/>
    <mergeCell ref="AG48:AG52"/>
    <mergeCell ref="AU71:BH71"/>
    <mergeCell ref="AU72:AV72"/>
    <mergeCell ref="AW72:AX72"/>
    <mergeCell ref="AY72:AZ72"/>
    <mergeCell ref="BA72:BB72"/>
    <mergeCell ref="BC72:BD72"/>
    <mergeCell ref="A48:A52"/>
    <mergeCell ref="B48:E49"/>
    <mergeCell ref="F48:F52"/>
    <mergeCell ref="G48:H49"/>
    <mergeCell ref="I48:I52"/>
    <mergeCell ref="J48:J52"/>
    <mergeCell ref="B50:E52"/>
    <mergeCell ref="G50:H52"/>
    <mergeCell ref="AO43:AO47"/>
    <mergeCell ref="AP43:AP47"/>
    <mergeCell ref="P44:Y44"/>
    <mergeCell ref="AK43:AK47"/>
    <mergeCell ref="AI46:AI47"/>
    <mergeCell ref="Z45:Z46"/>
    <mergeCell ref="AJ43:AJ47"/>
    <mergeCell ref="K43:K47"/>
    <mergeCell ref="AE43:AF47"/>
    <mergeCell ref="AG43:AG47"/>
    <mergeCell ref="AH43:AH47"/>
    <mergeCell ref="AI43:AI45"/>
    <mergeCell ref="AI48:AI50"/>
    <mergeCell ref="O49:O51"/>
    <mergeCell ref="Z49:Z51"/>
    <mergeCell ref="P51:Y51"/>
    <mergeCell ref="AI51:AI52"/>
    <mergeCell ref="A43:A47"/>
    <mergeCell ref="B43:E44"/>
    <mergeCell ref="F43:F47"/>
    <mergeCell ref="G43:H44"/>
    <mergeCell ref="I43:I47"/>
    <mergeCell ref="J43:J47"/>
    <mergeCell ref="B45:E47"/>
    <mergeCell ref="G45:H47"/>
    <mergeCell ref="AO38:AO42"/>
    <mergeCell ref="AP38:AP42"/>
    <mergeCell ref="B40:E42"/>
    <mergeCell ref="G40:H42"/>
    <mergeCell ref="AI41:AI42"/>
    <mergeCell ref="K38:K42"/>
    <mergeCell ref="AE38:AF42"/>
    <mergeCell ref="AG38:AG42"/>
    <mergeCell ref="AH38:AH42"/>
    <mergeCell ref="AI38:AI40"/>
    <mergeCell ref="AK38:AK42"/>
    <mergeCell ref="A38:A42"/>
    <mergeCell ref="B38:E39"/>
    <mergeCell ref="F38:F42"/>
    <mergeCell ref="G38:H39"/>
    <mergeCell ref="I38:I42"/>
    <mergeCell ref="J38:J42"/>
    <mergeCell ref="AJ38:AJ42"/>
    <mergeCell ref="AO33:AO37"/>
    <mergeCell ref="AP33:AP37"/>
    <mergeCell ref="B35:E37"/>
    <mergeCell ref="G35:H37"/>
    <mergeCell ref="AI36:AI37"/>
    <mergeCell ref="K33:K37"/>
    <mergeCell ref="AE33:AF37"/>
    <mergeCell ref="AG33:AG37"/>
    <mergeCell ref="AH33:AH37"/>
    <mergeCell ref="AI33:AI35"/>
    <mergeCell ref="AK33:AK37"/>
    <mergeCell ref="A33:A37"/>
    <mergeCell ref="B33:E34"/>
    <mergeCell ref="F33:F37"/>
    <mergeCell ref="G33:H34"/>
    <mergeCell ref="I33:I37"/>
    <mergeCell ref="J33:J37"/>
    <mergeCell ref="AJ33:AJ37"/>
    <mergeCell ref="AK28:AK32"/>
    <mergeCell ref="AO28:AO32"/>
    <mergeCell ref="AP28:AP32"/>
    <mergeCell ref="B30:E32"/>
    <mergeCell ref="G30:H32"/>
    <mergeCell ref="AI31:AI32"/>
    <mergeCell ref="K28:K32"/>
    <mergeCell ref="AE28:AF32"/>
    <mergeCell ref="AG28:AG32"/>
    <mergeCell ref="AH28:AH32"/>
    <mergeCell ref="AI28:AI30"/>
    <mergeCell ref="AJ28:AJ32"/>
    <mergeCell ref="A28:A32"/>
    <mergeCell ref="B28:E29"/>
    <mergeCell ref="F28:F32"/>
    <mergeCell ref="G28:H29"/>
    <mergeCell ref="I28:I32"/>
    <mergeCell ref="J28:J32"/>
    <mergeCell ref="P29:S29"/>
    <mergeCell ref="U29:Y30"/>
    <mergeCell ref="AO23:AO27"/>
    <mergeCell ref="AP23:AP27"/>
    <mergeCell ref="B25:E27"/>
    <mergeCell ref="G25:H27"/>
    <mergeCell ref="AI26:AI27"/>
    <mergeCell ref="K23:K27"/>
    <mergeCell ref="AE23:AF27"/>
    <mergeCell ref="AG23:AG27"/>
    <mergeCell ref="AH23:AH27"/>
    <mergeCell ref="A23:A27"/>
    <mergeCell ref="B23:E24"/>
    <mergeCell ref="F23:F27"/>
    <mergeCell ref="G23:H24"/>
    <mergeCell ref="I23:I27"/>
    <mergeCell ref="AK23:AK27"/>
    <mergeCell ref="AG18:AG22"/>
    <mergeCell ref="AI23:AI25"/>
    <mergeCell ref="AJ23:AJ27"/>
    <mergeCell ref="P24:S25"/>
    <mergeCell ref="U24:Y24"/>
    <mergeCell ref="Z25:Z26"/>
    <mergeCell ref="B20:E22"/>
    <mergeCell ref="J23:J27"/>
    <mergeCell ref="AK18:AK22"/>
    <mergeCell ref="AO18:AO22"/>
    <mergeCell ref="AP18:AP22"/>
    <mergeCell ref="AI21:AI22"/>
    <mergeCell ref="P19:S20"/>
    <mergeCell ref="U19:Y19"/>
    <mergeCell ref="K18:K22"/>
    <mergeCell ref="AE18:AF22"/>
    <mergeCell ref="AI16:AI17"/>
    <mergeCell ref="AH18:AH22"/>
    <mergeCell ref="AI18:AI20"/>
    <mergeCell ref="AJ18:AJ22"/>
    <mergeCell ref="A18:A22"/>
    <mergeCell ref="B18:E19"/>
    <mergeCell ref="F18:F22"/>
    <mergeCell ref="G18:H19"/>
    <mergeCell ref="I18:I22"/>
    <mergeCell ref="J18:J22"/>
    <mergeCell ref="I13:I17"/>
    <mergeCell ref="G20:H22"/>
    <mergeCell ref="AK13:AK17"/>
    <mergeCell ref="AE12:AF12"/>
    <mergeCell ref="AO13:AO17"/>
    <mergeCell ref="AP13:AP17"/>
    <mergeCell ref="O14:O16"/>
    <mergeCell ref="P14:Y14"/>
    <mergeCell ref="Z14:Z16"/>
    <mergeCell ref="P16:Y16"/>
    <mergeCell ref="A13:A17"/>
    <mergeCell ref="B13:B14"/>
    <mergeCell ref="C13:C14"/>
    <mergeCell ref="D13:E14"/>
    <mergeCell ref="F13:F17"/>
    <mergeCell ref="G13:H14"/>
    <mergeCell ref="B15:E17"/>
    <mergeCell ref="G15:H17"/>
    <mergeCell ref="J13:J17"/>
    <mergeCell ref="K13:K17"/>
    <mergeCell ref="AE10:AF11"/>
    <mergeCell ref="AG10:AJ10"/>
    <mergeCell ref="AK10:AK11"/>
    <mergeCell ref="AG13:AG17"/>
    <mergeCell ref="AH13:AH17"/>
    <mergeCell ref="AI13:AI15"/>
    <mergeCell ref="AJ13:AJ17"/>
    <mergeCell ref="AE13:AF17"/>
    <mergeCell ref="AM10:AM11"/>
    <mergeCell ref="AN10:AN11"/>
    <mergeCell ref="A9:A12"/>
    <mergeCell ref="B9:E12"/>
    <mergeCell ref="F9:F12"/>
    <mergeCell ref="G9:H12"/>
    <mergeCell ref="I9:K12"/>
    <mergeCell ref="L9:AD12"/>
    <mergeCell ref="L1:AD1"/>
    <mergeCell ref="L2:AD2"/>
    <mergeCell ref="AO3:AP3"/>
    <mergeCell ref="AO4:AP4"/>
    <mergeCell ref="AO5:AP5"/>
    <mergeCell ref="AE9:AK9"/>
    <mergeCell ref="AL9:AN9"/>
    <mergeCell ref="AO9:AO11"/>
    <mergeCell ref="AP9:AP11"/>
    <mergeCell ref="AL10:AL11"/>
    <mergeCell ref="K55:L56"/>
    <mergeCell ref="M55:AH56"/>
    <mergeCell ref="AI55:AK56"/>
    <mergeCell ref="AL55:AM56"/>
    <mergeCell ref="K57:L57"/>
    <mergeCell ref="M57:AH57"/>
    <mergeCell ref="AI57:AK57"/>
    <mergeCell ref="AL57:AM57"/>
    <mergeCell ref="K58:L58"/>
    <mergeCell ref="M58:AH58"/>
    <mergeCell ref="AI58:AK58"/>
    <mergeCell ref="AL58:AM58"/>
    <mergeCell ref="K59:L59"/>
    <mergeCell ref="M59:AH59"/>
    <mergeCell ref="AI59:AK59"/>
    <mergeCell ref="AL59:AM59"/>
    <mergeCell ref="K60:L60"/>
    <mergeCell ref="M60:AH60"/>
    <mergeCell ref="AI60:AK60"/>
    <mergeCell ref="AL60:AM60"/>
    <mergeCell ref="K61:L61"/>
    <mergeCell ref="M61:AH61"/>
    <mergeCell ref="AI61:AK61"/>
    <mergeCell ref="AL61:AM61"/>
    <mergeCell ref="K62:L62"/>
    <mergeCell ref="M62:AH62"/>
    <mergeCell ref="AI62:AK62"/>
    <mergeCell ref="AL62:AM62"/>
    <mergeCell ref="K63:L63"/>
    <mergeCell ref="M63:AH63"/>
    <mergeCell ref="AI63:AK63"/>
    <mergeCell ref="AL63:AM63"/>
    <mergeCell ref="K64:L64"/>
    <mergeCell ref="M64:AH64"/>
    <mergeCell ref="AI64:AK64"/>
    <mergeCell ref="AL64:AM64"/>
    <mergeCell ref="K65:L65"/>
    <mergeCell ref="M65:AH65"/>
    <mergeCell ref="AI65:AK65"/>
    <mergeCell ref="AL65:AM65"/>
    <mergeCell ref="K66:L66"/>
    <mergeCell ref="M66:AH66"/>
    <mergeCell ref="AI66:AK66"/>
    <mergeCell ref="AL66:AM66"/>
    <mergeCell ref="K67:L67"/>
    <mergeCell ref="M67:AH67"/>
    <mergeCell ref="AI67:AK67"/>
    <mergeCell ref="AL67:AM67"/>
  </mergeCells>
  <dataValidations count="4">
    <dataValidation type="list" allowBlank="1" showInputMessage="1" showErrorMessage="1" sqref="K13:K52">
      <formula1>$BH$1:$BJ$1</formula1>
    </dataValidation>
    <dataValidation type="list" allowBlank="1" showInputMessage="1" showErrorMessage="1" sqref="I13:I52">
      <formula1>DB_16</formula1>
    </dataValidation>
    <dataValidation type="list" allowBlank="1" showInputMessage="1" showErrorMessage="1" sqref="AI13:AI15 AI18:AI20 AI23:AI25 AI28:AI30 AI33:AI35 AI43:AI45">
      <formula1>'SUM OF REMAIN BAR'!$D$11:$D$48</formula1>
    </dataValidation>
    <dataValidation type="list" allowBlank="1" showInputMessage="1" showErrorMessage="1" sqref="AI38:AI40">
      <formula1>'SUM OF REMAIN BAR'!$D$11:$D$57</formula1>
    </dataValidation>
  </dataValidations>
  <hyperlinks>
    <hyperlink ref="B50" r:id="rId1" display="DB16@1.00 m."/>
  </hyperlinks>
  <printOptions horizontalCentered="1"/>
  <pageMargins left="0.11811023622047245" right="0.11811023622047245" top="0.11811023622047245" bottom="0.15748031496062992" header="0.11811023622047245" footer="0"/>
  <pageSetup horizontalDpi="600" verticalDpi="600" orientation="landscape" paperSize="9" scale="60"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BJ75"/>
  <sheetViews>
    <sheetView view="pageBreakPreview" zoomScale="85" zoomScaleSheetLayoutView="85" workbookViewId="0" topLeftCell="A1">
      <selection activeCell="D6" sqref="D6"/>
    </sheetView>
  </sheetViews>
  <sheetFormatPr defaultColWidth="9.140625" defaultRowHeight="21.75"/>
  <cols>
    <col min="1" max="1" width="5.7109375" style="4" customWidth="1"/>
    <col min="2" max="2" width="9.8515625" style="4" customWidth="1"/>
    <col min="3" max="3" width="1.57421875" style="4" customWidth="1"/>
    <col min="4" max="4" width="11.140625" style="4" customWidth="1"/>
    <col min="5" max="5" width="10.28125" style="4" customWidth="1"/>
    <col min="6" max="6" width="8.8515625" style="4" customWidth="1"/>
    <col min="7" max="7" width="2.7109375" style="4" customWidth="1"/>
    <col min="8" max="8" width="11.140625" style="4" customWidth="1"/>
    <col min="9" max="9" width="7.57421875" style="4" customWidth="1"/>
    <col min="10" max="10" width="2.28125" style="4" customWidth="1"/>
    <col min="11" max="11" width="6.00390625" style="4" customWidth="1"/>
    <col min="12" max="30" width="3.28125" style="4" customWidth="1"/>
    <col min="31" max="31" width="1.57421875" style="4" customWidth="1"/>
    <col min="32" max="32" width="9.140625" style="4" customWidth="1"/>
    <col min="33" max="33" width="10.7109375" style="4" customWidth="1"/>
    <col min="34" max="35" width="11.57421875" style="4" customWidth="1"/>
    <col min="36" max="36" width="10.00390625" style="4" customWidth="1"/>
    <col min="37" max="37" width="10.8515625" style="4" customWidth="1"/>
    <col min="38" max="38" width="14.00390625" style="4" customWidth="1"/>
    <col min="39" max="40" width="9.8515625" style="4" customWidth="1"/>
    <col min="41" max="41" width="12.140625" style="4" customWidth="1"/>
    <col min="42" max="42" width="10.7109375" style="4" customWidth="1"/>
    <col min="43" max="16384" width="9.140625" style="4" customWidth="1"/>
  </cols>
  <sheetData>
    <row r="1" spans="1:62" ht="20.2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59" t="s">
        <v>6</v>
      </c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 t="str">
        <f>MF1!AP1</f>
        <v>REV.000</v>
      </c>
      <c r="AR1" s="5" t="s">
        <v>7</v>
      </c>
      <c r="AS1" s="5" t="s">
        <v>8</v>
      </c>
      <c r="AT1" s="5" t="s">
        <v>9</v>
      </c>
      <c r="AU1" s="5" t="s">
        <v>10</v>
      </c>
      <c r="AV1" s="5" t="s">
        <v>11</v>
      </c>
      <c r="AW1" s="5" t="s">
        <v>12</v>
      </c>
      <c r="AX1" s="5" t="s">
        <v>13</v>
      </c>
      <c r="AY1" s="6" t="s">
        <v>14</v>
      </c>
      <c r="AZ1" s="6" t="s">
        <v>15</v>
      </c>
      <c r="BA1" s="6" t="s">
        <v>16</v>
      </c>
      <c r="BB1" s="6" t="s">
        <v>17</v>
      </c>
      <c r="BC1" s="6" t="s">
        <v>18</v>
      </c>
      <c r="BD1" s="6" t="s">
        <v>19</v>
      </c>
      <c r="BE1" s="6" t="s">
        <v>20</v>
      </c>
      <c r="BF1" s="6" t="s">
        <v>21</v>
      </c>
      <c r="BG1" s="7" t="s">
        <v>22</v>
      </c>
      <c r="BH1" s="4">
        <v>10</v>
      </c>
      <c r="BI1" s="4">
        <v>12</v>
      </c>
      <c r="BJ1" s="4" t="s">
        <v>133</v>
      </c>
    </row>
    <row r="2" spans="1:59" ht="20.25" customHeight="1">
      <c r="A2" s="8" t="s">
        <v>0</v>
      </c>
      <c r="C2" s="4" t="s">
        <v>3</v>
      </c>
      <c r="D2" s="67"/>
      <c r="E2" s="9"/>
      <c r="F2" s="10"/>
      <c r="G2" s="10"/>
      <c r="H2" s="1"/>
      <c r="I2" s="1"/>
      <c r="J2" s="1"/>
      <c r="K2" s="8"/>
      <c r="L2" s="359" t="s">
        <v>131</v>
      </c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R2" s="5">
        <v>10</v>
      </c>
      <c r="AS2" s="5">
        <v>12</v>
      </c>
      <c r="AT2" s="5">
        <v>16</v>
      </c>
      <c r="AU2" s="5">
        <v>20</v>
      </c>
      <c r="AV2" s="5">
        <v>25</v>
      </c>
      <c r="AW2" s="5">
        <v>28</v>
      </c>
      <c r="AX2" s="5">
        <v>32</v>
      </c>
      <c r="AY2" s="6">
        <v>25</v>
      </c>
      <c r="AZ2" s="6">
        <v>20</v>
      </c>
      <c r="BA2" s="6">
        <v>19</v>
      </c>
      <c r="BB2" s="6">
        <v>15</v>
      </c>
      <c r="BC2" s="6">
        <v>12</v>
      </c>
      <c r="BD2" s="6">
        <v>10</v>
      </c>
      <c r="BE2" s="6">
        <v>9</v>
      </c>
      <c r="BF2" s="6">
        <v>6</v>
      </c>
      <c r="BG2" s="11"/>
    </row>
    <row r="3" spans="1:59" ht="22.5" thickBot="1">
      <c r="A3" s="8" t="s">
        <v>1</v>
      </c>
      <c r="C3" s="4" t="s">
        <v>3</v>
      </c>
      <c r="D3" s="12"/>
      <c r="E3" s="12"/>
      <c r="F3" s="12"/>
      <c r="G3" s="12"/>
      <c r="H3" s="13"/>
      <c r="I3" s="13"/>
      <c r="J3" s="13"/>
      <c r="K3" s="13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N3" s="14" t="s">
        <v>5</v>
      </c>
      <c r="AO3" s="352" t="s">
        <v>264</v>
      </c>
      <c r="AP3" s="352"/>
      <c r="AR3" s="5">
        <v>0.617</v>
      </c>
      <c r="AS3" s="5">
        <v>0.888</v>
      </c>
      <c r="AT3" s="5">
        <v>1.58</v>
      </c>
      <c r="AU3" s="5">
        <v>2.47</v>
      </c>
      <c r="AV3" s="5">
        <v>3.85</v>
      </c>
      <c r="AW3" s="5">
        <v>4.83</v>
      </c>
      <c r="AX3" s="5">
        <v>6.31</v>
      </c>
      <c r="AY3" s="6">
        <v>3.85</v>
      </c>
      <c r="AZ3" s="6">
        <v>2.47</v>
      </c>
      <c r="BA3" s="6">
        <v>2.23</v>
      </c>
      <c r="BB3" s="6">
        <v>1.39</v>
      </c>
      <c r="BC3" s="6">
        <v>0.888</v>
      </c>
      <c r="BD3" s="6">
        <v>0.617</v>
      </c>
      <c r="BE3" s="6">
        <v>0.499</v>
      </c>
      <c r="BF3" s="6">
        <v>0.222</v>
      </c>
      <c r="BG3" s="15"/>
    </row>
    <row r="4" spans="1:42" ht="21.75">
      <c r="A4" s="8" t="s">
        <v>2</v>
      </c>
      <c r="C4" s="4" t="s">
        <v>3</v>
      </c>
      <c r="D4" s="16"/>
      <c r="E4" s="16"/>
      <c r="F4" s="13"/>
      <c r="G4" s="13"/>
      <c r="H4" s="13"/>
      <c r="I4" s="13"/>
      <c r="J4" s="13"/>
      <c r="K4" s="13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N4" s="14" t="s">
        <v>4</v>
      </c>
      <c r="AO4" s="353">
        <f ca="1">TODAY()</f>
        <v>41830</v>
      </c>
      <c r="AP4" s="354"/>
    </row>
    <row r="5" spans="1:42" ht="21">
      <c r="A5" s="8" t="s">
        <v>24</v>
      </c>
      <c r="C5" s="4" t="s">
        <v>3</v>
      </c>
      <c r="D5" s="68"/>
      <c r="E5" s="18"/>
      <c r="F5" s="12"/>
      <c r="G5" s="12"/>
      <c r="H5" s="12"/>
      <c r="I5" s="12"/>
      <c r="J5" s="12"/>
      <c r="K5" s="12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N5" s="14" t="s">
        <v>25</v>
      </c>
      <c r="AO5" s="354"/>
      <c r="AP5" s="354"/>
    </row>
    <row r="6" spans="1:29" ht="21">
      <c r="A6" s="8" t="s">
        <v>26</v>
      </c>
      <c r="C6" s="4" t="s">
        <v>3</v>
      </c>
      <c r="D6" s="99"/>
      <c r="E6" s="19"/>
      <c r="F6" s="13"/>
      <c r="G6" s="13"/>
      <c r="H6" s="13"/>
      <c r="I6" s="13"/>
      <c r="J6" s="13"/>
      <c r="K6" s="13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13.5" customHeight="1">
      <c r="A7" s="8"/>
      <c r="E7" s="20"/>
      <c r="F7" s="21"/>
      <c r="G7" s="21"/>
      <c r="H7" s="21"/>
      <c r="I7" s="21"/>
      <c r="J7" s="21"/>
      <c r="K7" s="21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</row>
    <row r="8" ht="10.5" customHeight="1"/>
    <row r="9" spans="1:46" s="23" customFormat="1" ht="17.25" customHeight="1">
      <c r="A9" s="357" t="s">
        <v>27</v>
      </c>
      <c r="B9" s="373" t="s">
        <v>28</v>
      </c>
      <c r="C9" s="403"/>
      <c r="D9" s="403"/>
      <c r="E9" s="403"/>
      <c r="F9" s="355" t="s">
        <v>29</v>
      </c>
      <c r="G9" s="373" t="s">
        <v>129</v>
      </c>
      <c r="H9" s="374"/>
      <c r="I9" s="363" t="s">
        <v>132</v>
      </c>
      <c r="J9" s="379"/>
      <c r="K9" s="380"/>
      <c r="L9" s="373" t="s">
        <v>30</v>
      </c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  <c r="AA9" s="403"/>
      <c r="AB9" s="403"/>
      <c r="AC9" s="403"/>
      <c r="AD9" s="374"/>
      <c r="AE9" s="365" t="s">
        <v>31</v>
      </c>
      <c r="AF9" s="366"/>
      <c r="AG9" s="366"/>
      <c r="AH9" s="366"/>
      <c r="AI9" s="366"/>
      <c r="AJ9" s="366"/>
      <c r="AK9" s="367"/>
      <c r="AL9" s="365" t="s">
        <v>32</v>
      </c>
      <c r="AM9" s="366"/>
      <c r="AN9" s="367"/>
      <c r="AO9" s="355" t="s">
        <v>134</v>
      </c>
      <c r="AP9" s="355" t="s">
        <v>33</v>
      </c>
      <c r="AR9" s="24"/>
      <c r="AS9" s="24"/>
      <c r="AT9" s="24"/>
    </row>
    <row r="10" spans="1:46" s="23" customFormat="1" ht="17.25" customHeight="1">
      <c r="A10" s="358"/>
      <c r="B10" s="375"/>
      <c r="C10" s="404"/>
      <c r="D10" s="404"/>
      <c r="E10" s="404"/>
      <c r="F10" s="356"/>
      <c r="G10" s="375"/>
      <c r="H10" s="376"/>
      <c r="I10" s="364"/>
      <c r="J10" s="381"/>
      <c r="K10" s="382"/>
      <c r="L10" s="375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376"/>
      <c r="AE10" s="363" t="s">
        <v>133</v>
      </c>
      <c r="AF10" s="380"/>
      <c r="AG10" s="386" t="s">
        <v>34</v>
      </c>
      <c r="AH10" s="387"/>
      <c r="AI10" s="387"/>
      <c r="AJ10" s="387"/>
      <c r="AK10" s="355" t="s">
        <v>35</v>
      </c>
      <c r="AL10" s="363" t="s">
        <v>129</v>
      </c>
      <c r="AM10" s="357" t="s">
        <v>133</v>
      </c>
      <c r="AN10" s="355" t="s">
        <v>36</v>
      </c>
      <c r="AO10" s="356"/>
      <c r="AP10" s="356"/>
      <c r="AR10" s="24"/>
      <c r="AS10" s="24"/>
      <c r="AT10" s="24"/>
    </row>
    <row r="11" spans="1:46" s="23" customFormat="1" ht="15" customHeight="1">
      <c r="A11" s="358"/>
      <c r="B11" s="375"/>
      <c r="C11" s="404"/>
      <c r="D11" s="404"/>
      <c r="E11" s="404"/>
      <c r="F11" s="356"/>
      <c r="G11" s="375"/>
      <c r="H11" s="376"/>
      <c r="I11" s="364"/>
      <c r="J11" s="381"/>
      <c r="K11" s="382"/>
      <c r="L11" s="375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  <c r="AD11" s="376"/>
      <c r="AE11" s="364"/>
      <c r="AF11" s="382"/>
      <c r="AG11" s="22" t="s">
        <v>37</v>
      </c>
      <c r="AH11" s="26" t="s">
        <v>38</v>
      </c>
      <c r="AI11" s="75" t="s">
        <v>92</v>
      </c>
      <c r="AJ11" s="75" t="s">
        <v>39</v>
      </c>
      <c r="AK11" s="356"/>
      <c r="AL11" s="364"/>
      <c r="AM11" s="358"/>
      <c r="AN11" s="356"/>
      <c r="AO11" s="356"/>
      <c r="AP11" s="356"/>
      <c r="AR11" s="24"/>
      <c r="AS11" s="24"/>
      <c r="AT11" s="24"/>
    </row>
    <row r="12" spans="1:57" s="23" customFormat="1" ht="15" customHeight="1">
      <c r="A12" s="407"/>
      <c r="B12" s="377"/>
      <c r="C12" s="405"/>
      <c r="D12" s="405"/>
      <c r="E12" s="405"/>
      <c r="F12" s="372"/>
      <c r="G12" s="377"/>
      <c r="H12" s="378"/>
      <c r="I12" s="383"/>
      <c r="J12" s="384"/>
      <c r="K12" s="385"/>
      <c r="L12" s="377"/>
      <c r="M12" s="405"/>
      <c r="N12" s="405"/>
      <c r="O12" s="405"/>
      <c r="P12" s="405"/>
      <c r="Q12" s="405"/>
      <c r="R12" s="405"/>
      <c r="S12" s="405"/>
      <c r="T12" s="405"/>
      <c r="U12" s="405"/>
      <c r="V12" s="405"/>
      <c r="W12" s="405"/>
      <c r="X12" s="405"/>
      <c r="Y12" s="405"/>
      <c r="Z12" s="405"/>
      <c r="AA12" s="405"/>
      <c r="AB12" s="405"/>
      <c r="AC12" s="405"/>
      <c r="AD12" s="378"/>
      <c r="AE12" s="388" t="s">
        <v>40</v>
      </c>
      <c r="AF12" s="389"/>
      <c r="AG12" s="27" t="s">
        <v>41</v>
      </c>
      <c r="AH12" s="27" t="s">
        <v>41</v>
      </c>
      <c r="AI12" s="27" t="s">
        <v>41</v>
      </c>
      <c r="AJ12" s="74" t="s">
        <v>41</v>
      </c>
      <c r="AK12" s="28" t="s">
        <v>42</v>
      </c>
      <c r="AL12" s="74" t="s">
        <v>43</v>
      </c>
      <c r="AM12" s="27" t="s">
        <v>40</v>
      </c>
      <c r="AN12" s="27" t="s">
        <v>42</v>
      </c>
      <c r="AO12" s="27" t="s">
        <v>40</v>
      </c>
      <c r="AP12" s="27" t="s">
        <v>44</v>
      </c>
      <c r="AR12" s="29" t="s">
        <v>45</v>
      </c>
      <c r="AS12" s="29" t="s">
        <v>23</v>
      </c>
      <c r="AT12" s="29" t="s">
        <v>46</v>
      </c>
      <c r="AX12" s="29"/>
      <c r="AY12" s="29"/>
      <c r="AZ12" s="30"/>
      <c r="BD12" s="29"/>
      <c r="BE12" s="29"/>
    </row>
    <row r="13" spans="1:57" s="30" customFormat="1" ht="12" customHeight="1">
      <c r="A13" s="390">
        <v>1</v>
      </c>
      <c r="B13" s="443" t="s">
        <v>141</v>
      </c>
      <c r="C13" s="445" t="s">
        <v>50</v>
      </c>
      <c r="D13" s="445" t="s">
        <v>214</v>
      </c>
      <c r="E13" s="537"/>
      <c r="F13" s="393">
        <v>1</v>
      </c>
      <c r="G13" s="396" t="str">
        <f>$B$13</f>
        <v>MF1</v>
      </c>
      <c r="H13" s="397"/>
      <c r="I13" s="400" t="s">
        <v>10</v>
      </c>
      <c r="J13" s="419" t="s">
        <v>47</v>
      </c>
      <c r="K13" s="422">
        <v>10</v>
      </c>
      <c r="L13" s="31"/>
      <c r="M13" s="32"/>
      <c r="N13" s="32"/>
      <c r="O13" s="35"/>
      <c r="P13" s="35"/>
      <c r="Q13" s="35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5"/>
      <c r="AD13" s="37"/>
      <c r="AE13" s="506">
        <f>SUM(L13:AD17)</f>
        <v>10</v>
      </c>
      <c r="AF13" s="507"/>
      <c r="AG13" s="429">
        <v>83</v>
      </c>
      <c r="AH13" s="432">
        <f>AG13*F13</f>
        <v>83</v>
      </c>
      <c r="AI13" s="440"/>
      <c r="AJ13" s="435">
        <f>IF(AE13=0,0,ROUNDDOWN(K13/AE13,0))</f>
        <v>1</v>
      </c>
      <c r="AK13" s="406">
        <f>IF(AJ13=0,0,ROUNDUP((AH13-AI16)/AJ13,0))</f>
        <v>83</v>
      </c>
      <c r="AL13" s="76"/>
      <c r="AM13" s="100"/>
      <c r="AN13" s="73"/>
      <c r="AO13" s="539">
        <f>AE13*AH13</f>
        <v>830</v>
      </c>
      <c r="AP13" s="418">
        <f>IF(AO13=0,0,AO13*HLOOKUP(I13,$AR$1:$BG$3,3))</f>
        <v>2050.1000000000004</v>
      </c>
      <c r="AQ13" s="33">
        <v>1</v>
      </c>
      <c r="AR13" s="29" t="str">
        <f>I13</f>
        <v>DB 20</v>
      </c>
      <c r="AS13" s="29">
        <f>K13</f>
        <v>10</v>
      </c>
      <c r="AT13" s="29">
        <f>AK13</f>
        <v>83</v>
      </c>
      <c r="AX13" s="29"/>
      <c r="AY13" s="29"/>
      <c r="BD13" s="29"/>
      <c r="BE13" s="29"/>
    </row>
    <row r="14" spans="1:57" s="30" customFormat="1" ht="12" customHeight="1">
      <c r="A14" s="391"/>
      <c r="B14" s="444"/>
      <c r="C14" s="446"/>
      <c r="D14" s="446"/>
      <c r="E14" s="538"/>
      <c r="F14" s="394"/>
      <c r="G14" s="398"/>
      <c r="H14" s="399"/>
      <c r="I14" s="401"/>
      <c r="J14" s="420"/>
      <c r="K14" s="423"/>
      <c r="L14" s="34"/>
      <c r="M14" s="35"/>
      <c r="N14" s="35"/>
      <c r="O14" s="451">
        <v>0.6</v>
      </c>
      <c r="P14" s="522">
        <v>9.4</v>
      </c>
      <c r="Q14" s="522"/>
      <c r="R14" s="522"/>
      <c r="S14" s="522"/>
      <c r="T14" s="522"/>
      <c r="U14" s="522"/>
      <c r="V14" s="522"/>
      <c r="W14" s="522"/>
      <c r="X14" s="522"/>
      <c r="Y14" s="522"/>
      <c r="Z14" s="451"/>
      <c r="AA14" s="36"/>
      <c r="AB14" s="36"/>
      <c r="AC14" s="35"/>
      <c r="AD14" s="37"/>
      <c r="AE14" s="506"/>
      <c r="AF14" s="507"/>
      <c r="AG14" s="430"/>
      <c r="AH14" s="433"/>
      <c r="AI14" s="433"/>
      <c r="AJ14" s="361"/>
      <c r="AK14" s="406"/>
      <c r="AL14" s="76"/>
      <c r="AM14" s="103"/>
      <c r="AN14" s="69"/>
      <c r="AO14" s="540"/>
      <c r="AP14" s="391"/>
      <c r="AQ14" s="33">
        <v>2</v>
      </c>
      <c r="AR14" s="29" t="str">
        <f>I18</f>
        <v>DB 20</v>
      </c>
      <c r="AS14" s="29">
        <f>K18</f>
        <v>12</v>
      </c>
      <c r="AT14" s="29">
        <f>AK18</f>
        <v>83</v>
      </c>
      <c r="BD14" s="29"/>
      <c r="BE14" s="29"/>
    </row>
    <row r="15" spans="1:57" s="30" customFormat="1" ht="12" customHeight="1">
      <c r="A15" s="391"/>
      <c r="B15" s="401" t="s">
        <v>215</v>
      </c>
      <c r="C15" s="420"/>
      <c r="D15" s="420"/>
      <c r="E15" s="454"/>
      <c r="F15" s="394"/>
      <c r="G15" s="398" t="s">
        <v>216</v>
      </c>
      <c r="H15" s="399"/>
      <c r="I15" s="401"/>
      <c r="J15" s="420"/>
      <c r="K15" s="423"/>
      <c r="L15" s="34"/>
      <c r="M15" s="35"/>
      <c r="N15" s="35"/>
      <c r="O15" s="451"/>
      <c r="P15" s="31"/>
      <c r="Q15" s="38"/>
      <c r="R15" s="38"/>
      <c r="S15" s="38"/>
      <c r="T15" s="38"/>
      <c r="U15" s="38"/>
      <c r="V15" s="38"/>
      <c r="W15" s="38"/>
      <c r="X15" s="38"/>
      <c r="Y15" s="254"/>
      <c r="Z15" s="451"/>
      <c r="AA15" s="36"/>
      <c r="AB15" s="36"/>
      <c r="AC15" s="35"/>
      <c r="AD15" s="37"/>
      <c r="AE15" s="506"/>
      <c r="AF15" s="507"/>
      <c r="AG15" s="430"/>
      <c r="AH15" s="433"/>
      <c r="AI15" s="433"/>
      <c r="AJ15" s="361"/>
      <c r="AK15" s="406"/>
      <c r="AL15" s="76"/>
      <c r="AM15" s="80"/>
      <c r="AN15" s="69"/>
      <c r="AO15" s="540"/>
      <c r="AP15" s="391"/>
      <c r="AQ15" s="33">
        <v>3</v>
      </c>
      <c r="AR15" s="29" t="str">
        <f>I23</f>
        <v>DB 20</v>
      </c>
      <c r="AS15" s="29">
        <f>K23</f>
        <v>12</v>
      </c>
      <c r="AT15" s="29">
        <f>AK23</f>
        <v>83</v>
      </c>
      <c r="BD15" s="29"/>
      <c r="BE15" s="29"/>
    </row>
    <row r="16" spans="1:46" s="30" customFormat="1" ht="12" customHeight="1">
      <c r="A16" s="391"/>
      <c r="B16" s="401"/>
      <c r="C16" s="420"/>
      <c r="D16" s="420"/>
      <c r="E16" s="454"/>
      <c r="F16" s="394"/>
      <c r="G16" s="398"/>
      <c r="H16" s="399"/>
      <c r="I16" s="401"/>
      <c r="J16" s="420"/>
      <c r="K16" s="423"/>
      <c r="L16" s="34"/>
      <c r="M16" s="35"/>
      <c r="N16" s="35"/>
      <c r="O16" s="451"/>
      <c r="P16" s="542"/>
      <c r="Q16" s="543"/>
      <c r="R16" s="543"/>
      <c r="S16" s="543"/>
      <c r="T16" s="543"/>
      <c r="U16" s="543"/>
      <c r="V16" s="543"/>
      <c r="W16" s="543"/>
      <c r="X16" s="543"/>
      <c r="Y16" s="543"/>
      <c r="Z16" s="451"/>
      <c r="AA16" s="36"/>
      <c r="AB16" s="36"/>
      <c r="AC16" s="35"/>
      <c r="AD16" s="37"/>
      <c r="AE16" s="506"/>
      <c r="AF16" s="507"/>
      <c r="AG16" s="430"/>
      <c r="AH16" s="433"/>
      <c r="AI16" s="441"/>
      <c r="AJ16" s="361"/>
      <c r="AK16" s="406"/>
      <c r="AL16" s="76"/>
      <c r="AM16" s="80"/>
      <c r="AN16" s="69"/>
      <c r="AO16" s="540"/>
      <c r="AP16" s="391"/>
      <c r="AQ16" s="33">
        <v>4</v>
      </c>
      <c r="AR16" s="29" t="str">
        <f>I28</f>
        <v>DB 20</v>
      </c>
      <c r="AS16" s="29">
        <f>K28</f>
        <v>12</v>
      </c>
      <c r="AT16" s="29">
        <f>AK28</f>
        <v>83</v>
      </c>
    </row>
    <row r="17" spans="1:46" s="43" customFormat="1" ht="12" customHeight="1">
      <c r="A17" s="392"/>
      <c r="B17" s="402"/>
      <c r="C17" s="421"/>
      <c r="D17" s="421"/>
      <c r="E17" s="462"/>
      <c r="F17" s="395"/>
      <c r="G17" s="438"/>
      <c r="H17" s="439"/>
      <c r="I17" s="402"/>
      <c r="J17" s="421"/>
      <c r="K17" s="424"/>
      <c r="L17" s="40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2"/>
      <c r="AE17" s="508"/>
      <c r="AF17" s="509"/>
      <c r="AG17" s="431"/>
      <c r="AH17" s="434"/>
      <c r="AI17" s="442"/>
      <c r="AJ17" s="362"/>
      <c r="AK17" s="406"/>
      <c r="AL17" s="81"/>
      <c r="AM17" s="101"/>
      <c r="AN17" s="69"/>
      <c r="AO17" s="541"/>
      <c r="AP17" s="392"/>
      <c r="AQ17" s="33">
        <v>5</v>
      </c>
      <c r="AR17" s="29" t="str">
        <f>I33</f>
        <v>DB 20</v>
      </c>
      <c r="AS17" s="29">
        <f>K33</f>
        <v>10</v>
      </c>
      <c r="AT17" s="29">
        <f>AK33</f>
        <v>41</v>
      </c>
    </row>
    <row r="18" spans="1:46" s="30" customFormat="1" ht="12" customHeight="1">
      <c r="A18" s="391">
        <v>2</v>
      </c>
      <c r="B18" s="401"/>
      <c r="C18" s="420"/>
      <c r="D18" s="420"/>
      <c r="E18" s="454"/>
      <c r="F18" s="394">
        <v>1</v>
      </c>
      <c r="G18" s="452" t="str">
        <f>$B$13</f>
        <v>MF1</v>
      </c>
      <c r="H18" s="453"/>
      <c r="I18" s="401" t="s">
        <v>10</v>
      </c>
      <c r="J18" s="420" t="s">
        <v>47</v>
      </c>
      <c r="K18" s="423">
        <v>12</v>
      </c>
      <c r="L18" s="34"/>
      <c r="M18" s="35"/>
      <c r="N18" s="35"/>
      <c r="O18" s="35"/>
      <c r="P18" s="35"/>
      <c r="Q18" s="35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5"/>
      <c r="AD18" s="37"/>
      <c r="AE18" s="506">
        <f>SUM(L18:AD22)</f>
        <v>12</v>
      </c>
      <c r="AF18" s="507"/>
      <c r="AG18" s="430">
        <v>83</v>
      </c>
      <c r="AH18" s="440">
        <f>AG18*F18</f>
        <v>83</v>
      </c>
      <c r="AI18" s="440"/>
      <c r="AJ18" s="360">
        <f>IF(AE18=0,0,ROUNDDOWN(K18/AE18,0))</f>
        <v>1</v>
      </c>
      <c r="AK18" s="406">
        <f>IF(AJ18=0,0,ROUNDUP((AH18-AI21)/AJ18,0))</f>
        <v>83</v>
      </c>
      <c r="AL18" s="82"/>
      <c r="AM18" s="100"/>
      <c r="AN18" s="71"/>
      <c r="AO18" s="540">
        <f>AE18*AH18</f>
        <v>996</v>
      </c>
      <c r="AP18" s="418">
        <f>IF(AO18=0,0,AO18*HLOOKUP(I18,$AR$1:$BG$3,3))</f>
        <v>2460.1200000000003</v>
      </c>
      <c r="AQ18" s="33">
        <v>6</v>
      </c>
      <c r="AR18" s="29">
        <f>I38</f>
        <v>0</v>
      </c>
      <c r="AS18" s="29">
        <f>K38</f>
        <v>0</v>
      </c>
      <c r="AT18" s="29">
        <f>AK38</f>
        <v>0</v>
      </c>
    </row>
    <row r="19" spans="1:46" s="30" customFormat="1" ht="12" customHeight="1">
      <c r="A19" s="391"/>
      <c r="B19" s="401"/>
      <c r="C19" s="420"/>
      <c r="D19" s="420"/>
      <c r="E19" s="454"/>
      <c r="F19" s="394"/>
      <c r="G19" s="398"/>
      <c r="H19" s="399"/>
      <c r="I19" s="401"/>
      <c r="J19" s="420"/>
      <c r="K19" s="423"/>
      <c r="L19" s="34"/>
      <c r="M19" s="35"/>
      <c r="N19" s="35"/>
      <c r="O19" s="277"/>
      <c r="P19" s="544">
        <v>1.515</v>
      </c>
      <c r="Q19" s="545"/>
      <c r="R19" s="545"/>
      <c r="S19" s="545"/>
      <c r="T19" s="47"/>
      <c r="U19" s="472">
        <v>10.485</v>
      </c>
      <c r="V19" s="547"/>
      <c r="W19" s="547"/>
      <c r="X19" s="547"/>
      <c r="Y19" s="547"/>
      <c r="Z19" s="277"/>
      <c r="AA19" s="36"/>
      <c r="AB19" s="36"/>
      <c r="AC19" s="35"/>
      <c r="AD19" s="37"/>
      <c r="AE19" s="506"/>
      <c r="AF19" s="507"/>
      <c r="AG19" s="430"/>
      <c r="AH19" s="433"/>
      <c r="AI19" s="433"/>
      <c r="AJ19" s="361"/>
      <c r="AK19" s="406"/>
      <c r="AL19" s="76"/>
      <c r="AM19" s="103"/>
      <c r="AN19" s="190"/>
      <c r="AO19" s="540"/>
      <c r="AP19" s="391"/>
      <c r="AQ19" s="33">
        <v>7</v>
      </c>
      <c r="AR19" s="29">
        <f>I43</f>
        <v>0</v>
      </c>
      <c r="AS19" s="29">
        <f>K43</f>
        <v>0</v>
      </c>
      <c r="AT19" s="29">
        <f>AK43</f>
        <v>0</v>
      </c>
    </row>
    <row r="20" spans="1:46" s="30" customFormat="1" ht="12" customHeight="1">
      <c r="A20" s="391"/>
      <c r="B20" s="401"/>
      <c r="C20" s="420"/>
      <c r="D20" s="420"/>
      <c r="E20" s="454"/>
      <c r="F20" s="394"/>
      <c r="G20" s="398" t="s">
        <v>217</v>
      </c>
      <c r="H20" s="399"/>
      <c r="I20" s="401"/>
      <c r="J20" s="420"/>
      <c r="K20" s="423"/>
      <c r="L20" s="34"/>
      <c r="M20" s="35"/>
      <c r="N20" s="35"/>
      <c r="O20" s="277"/>
      <c r="P20" s="546"/>
      <c r="Q20" s="546"/>
      <c r="R20" s="546"/>
      <c r="S20" s="546"/>
      <c r="T20" s="311"/>
      <c r="U20" s="38"/>
      <c r="V20" s="38"/>
      <c r="W20" s="38"/>
      <c r="X20" s="38"/>
      <c r="Y20" s="254"/>
      <c r="Z20" s="277"/>
      <c r="AA20" s="36"/>
      <c r="AB20" s="36"/>
      <c r="AC20" s="35"/>
      <c r="AD20" s="37"/>
      <c r="AE20" s="506"/>
      <c r="AF20" s="507"/>
      <c r="AG20" s="430"/>
      <c r="AH20" s="433"/>
      <c r="AI20" s="433"/>
      <c r="AJ20" s="361"/>
      <c r="AK20" s="406"/>
      <c r="AL20" s="76"/>
      <c r="AM20" s="80"/>
      <c r="AN20" s="69"/>
      <c r="AO20" s="540"/>
      <c r="AP20" s="391"/>
      <c r="AQ20" s="33">
        <v>8</v>
      </c>
      <c r="AR20" s="29">
        <f>I48</f>
        <v>0</v>
      </c>
      <c r="AS20" s="29">
        <f>K48</f>
        <v>0</v>
      </c>
      <c r="AT20" s="29">
        <f>AK48</f>
        <v>0</v>
      </c>
    </row>
    <row r="21" spans="1:46" s="30" customFormat="1" ht="12" customHeight="1">
      <c r="A21" s="391"/>
      <c r="B21" s="401"/>
      <c r="C21" s="420"/>
      <c r="D21" s="420"/>
      <c r="E21" s="454"/>
      <c r="F21" s="394"/>
      <c r="G21" s="398"/>
      <c r="H21" s="399"/>
      <c r="I21" s="401"/>
      <c r="J21" s="420"/>
      <c r="K21" s="423"/>
      <c r="L21" s="34"/>
      <c r="M21" s="35"/>
      <c r="N21" s="35"/>
      <c r="O21" s="277"/>
      <c r="P21" s="317"/>
      <c r="Q21" s="317"/>
      <c r="R21" s="317"/>
      <c r="S21" s="317"/>
      <c r="T21" s="278"/>
      <c r="U21" s="278"/>
      <c r="V21" s="278"/>
      <c r="W21" s="278"/>
      <c r="X21" s="278"/>
      <c r="Y21" s="278"/>
      <c r="Z21" s="277"/>
      <c r="AA21" s="36"/>
      <c r="AB21" s="36"/>
      <c r="AC21" s="35"/>
      <c r="AD21" s="37"/>
      <c r="AE21" s="506"/>
      <c r="AF21" s="507"/>
      <c r="AG21" s="430"/>
      <c r="AH21" s="433"/>
      <c r="AI21" s="555"/>
      <c r="AJ21" s="361"/>
      <c r="AK21" s="406"/>
      <c r="AL21" s="76"/>
      <c r="AM21" s="80"/>
      <c r="AN21" s="69"/>
      <c r="AO21" s="540"/>
      <c r="AP21" s="391"/>
      <c r="AR21" s="29"/>
      <c r="AS21" s="29"/>
      <c r="AT21" s="29"/>
    </row>
    <row r="22" spans="1:46" s="43" customFormat="1" ht="12" customHeight="1">
      <c r="A22" s="392"/>
      <c r="B22" s="402"/>
      <c r="C22" s="421"/>
      <c r="D22" s="421"/>
      <c r="E22" s="462"/>
      <c r="F22" s="395"/>
      <c r="G22" s="438"/>
      <c r="H22" s="439"/>
      <c r="I22" s="402"/>
      <c r="J22" s="421"/>
      <c r="K22" s="424"/>
      <c r="L22" s="40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2"/>
      <c r="AE22" s="508"/>
      <c r="AF22" s="509"/>
      <c r="AG22" s="431"/>
      <c r="AH22" s="434"/>
      <c r="AI22" s="556"/>
      <c r="AJ22" s="362"/>
      <c r="AK22" s="406"/>
      <c r="AL22" s="81"/>
      <c r="AM22" s="101"/>
      <c r="AN22" s="72"/>
      <c r="AO22" s="541"/>
      <c r="AP22" s="392"/>
      <c r="AR22" s="29"/>
      <c r="AS22" s="29"/>
      <c r="AT22" s="29"/>
    </row>
    <row r="23" spans="1:46" s="30" customFormat="1" ht="12" customHeight="1">
      <c r="A23" s="391">
        <v>3</v>
      </c>
      <c r="B23" s="401"/>
      <c r="C23" s="420"/>
      <c r="D23" s="420"/>
      <c r="E23" s="454"/>
      <c r="F23" s="394">
        <v>1</v>
      </c>
      <c r="G23" s="452" t="str">
        <f>$B$13</f>
        <v>MF1</v>
      </c>
      <c r="H23" s="453"/>
      <c r="I23" s="401" t="s">
        <v>10</v>
      </c>
      <c r="J23" s="420" t="s">
        <v>47</v>
      </c>
      <c r="K23" s="423">
        <v>12</v>
      </c>
      <c r="L23" s="34"/>
      <c r="M23" s="35"/>
      <c r="N23" s="35"/>
      <c r="O23" s="35"/>
      <c r="P23" s="35"/>
      <c r="Q23" s="35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5"/>
      <c r="AD23" s="37"/>
      <c r="AE23" s="506">
        <f>SUM(L23:AD27)</f>
        <v>12</v>
      </c>
      <c r="AF23" s="507"/>
      <c r="AG23" s="430">
        <v>83</v>
      </c>
      <c r="AH23" s="433">
        <f>AG23*F23</f>
        <v>83</v>
      </c>
      <c r="AI23" s="440"/>
      <c r="AJ23" s="360">
        <f>IF(AE23=0,0,ROUNDDOWN(K23/AE23,0))</f>
        <v>1</v>
      </c>
      <c r="AK23" s="406">
        <f>IF(AJ23=0,0,ROUNDUP((AH23-AI26)/AJ23,0))</f>
        <v>83</v>
      </c>
      <c r="AL23" s="82"/>
      <c r="AM23" s="100"/>
      <c r="AN23" s="71"/>
      <c r="AO23" s="540">
        <f>AE23*AH23</f>
        <v>996</v>
      </c>
      <c r="AP23" s="418">
        <f>IF(AO23=0,0,AO23*HLOOKUP(I23,$AR$1:$BG$3,3))</f>
        <v>2460.1200000000003</v>
      </c>
      <c r="AR23" s="29"/>
      <c r="AS23" s="29"/>
      <c r="AT23" s="29"/>
    </row>
    <row r="24" spans="1:46" s="30" customFormat="1" ht="12" customHeight="1">
      <c r="A24" s="391"/>
      <c r="B24" s="401"/>
      <c r="C24" s="420"/>
      <c r="D24" s="420"/>
      <c r="E24" s="454"/>
      <c r="F24" s="394"/>
      <c r="G24" s="398"/>
      <c r="H24" s="399"/>
      <c r="I24" s="401"/>
      <c r="J24" s="420"/>
      <c r="K24" s="423"/>
      <c r="L24" s="34"/>
      <c r="M24" s="35"/>
      <c r="N24" s="35"/>
      <c r="O24" s="277"/>
      <c r="P24" s="544">
        <v>1.515</v>
      </c>
      <c r="Q24" s="545"/>
      <c r="R24" s="545"/>
      <c r="S24" s="545"/>
      <c r="T24" s="47"/>
      <c r="U24" s="472">
        <v>10.485</v>
      </c>
      <c r="V24" s="547"/>
      <c r="W24" s="547"/>
      <c r="X24" s="547"/>
      <c r="Y24" s="547"/>
      <c r="Z24" s="277"/>
      <c r="AA24" s="36"/>
      <c r="AB24" s="36"/>
      <c r="AC24" s="35"/>
      <c r="AD24" s="37"/>
      <c r="AE24" s="506"/>
      <c r="AF24" s="507"/>
      <c r="AG24" s="430"/>
      <c r="AH24" s="433"/>
      <c r="AI24" s="433"/>
      <c r="AJ24" s="361"/>
      <c r="AK24" s="406"/>
      <c r="AL24" s="76"/>
      <c r="AM24" s="103"/>
      <c r="AN24" s="69"/>
      <c r="AO24" s="540"/>
      <c r="AP24" s="391"/>
      <c r="AR24" s="29"/>
      <c r="AS24" s="29"/>
      <c r="AT24" s="29"/>
    </row>
    <row r="25" spans="1:46" s="30" customFormat="1" ht="12" customHeight="1">
      <c r="A25" s="391"/>
      <c r="B25" s="401"/>
      <c r="C25" s="420"/>
      <c r="D25" s="420"/>
      <c r="E25" s="454"/>
      <c r="F25" s="394"/>
      <c r="G25" s="398" t="s">
        <v>218</v>
      </c>
      <c r="H25" s="399"/>
      <c r="I25" s="401"/>
      <c r="J25" s="420"/>
      <c r="K25" s="423"/>
      <c r="L25" s="34"/>
      <c r="M25" s="35"/>
      <c r="N25" s="35"/>
      <c r="O25" s="277"/>
      <c r="P25" s="546"/>
      <c r="Q25" s="546"/>
      <c r="R25" s="546"/>
      <c r="S25" s="546"/>
      <c r="T25" s="311"/>
      <c r="U25" s="38"/>
      <c r="V25" s="38"/>
      <c r="W25" s="38"/>
      <c r="X25" s="38"/>
      <c r="Y25" s="254"/>
      <c r="Z25" s="451"/>
      <c r="AA25" s="36"/>
      <c r="AB25" s="36"/>
      <c r="AC25" s="35"/>
      <c r="AD25" s="37"/>
      <c r="AE25" s="506"/>
      <c r="AF25" s="507"/>
      <c r="AG25" s="430"/>
      <c r="AH25" s="433"/>
      <c r="AI25" s="433"/>
      <c r="AJ25" s="361"/>
      <c r="AK25" s="406"/>
      <c r="AL25" s="76"/>
      <c r="AM25" s="80"/>
      <c r="AN25" s="69"/>
      <c r="AO25" s="540"/>
      <c r="AP25" s="391"/>
      <c r="AR25" s="29"/>
      <c r="AS25" s="29"/>
      <c r="AT25" s="29"/>
    </row>
    <row r="26" spans="1:46" s="30" customFormat="1" ht="12" customHeight="1">
      <c r="A26" s="391"/>
      <c r="B26" s="401"/>
      <c r="C26" s="420"/>
      <c r="D26" s="420"/>
      <c r="E26" s="454"/>
      <c r="F26" s="394"/>
      <c r="G26" s="398"/>
      <c r="H26" s="399"/>
      <c r="I26" s="401"/>
      <c r="J26" s="420"/>
      <c r="K26" s="423"/>
      <c r="L26" s="34"/>
      <c r="M26" s="35"/>
      <c r="N26" s="35"/>
      <c r="O26" s="277"/>
      <c r="P26" s="317"/>
      <c r="Q26" s="317"/>
      <c r="R26" s="317"/>
      <c r="S26" s="317"/>
      <c r="T26" s="278"/>
      <c r="U26" s="278"/>
      <c r="V26" s="278"/>
      <c r="W26" s="278"/>
      <c r="X26" s="278"/>
      <c r="Y26" s="278"/>
      <c r="Z26" s="451"/>
      <c r="AA26" s="36"/>
      <c r="AB26" s="36"/>
      <c r="AC26" s="35"/>
      <c r="AD26" s="37"/>
      <c r="AE26" s="506"/>
      <c r="AF26" s="507"/>
      <c r="AG26" s="430"/>
      <c r="AH26" s="433"/>
      <c r="AI26" s="555"/>
      <c r="AJ26" s="361"/>
      <c r="AK26" s="406"/>
      <c r="AL26" s="76"/>
      <c r="AM26" s="80"/>
      <c r="AN26" s="69"/>
      <c r="AO26" s="540"/>
      <c r="AP26" s="391"/>
      <c r="AR26" s="29"/>
      <c r="AS26" s="29"/>
      <c r="AT26" s="29"/>
    </row>
    <row r="27" spans="1:46" s="43" customFormat="1" ht="12" customHeight="1">
      <c r="A27" s="392"/>
      <c r="B27" s="402"/>
      <c r="C27" s="421"/>
      <c r="D27" s="421"/>
      <c r="E27" s="462"/>
      <c r="F27" s="395"/>
      <c r="G27" s="438"/>
      <c r="H27" s="439"/>
      <c r="I27" s="402"/>
      <c r="J27" s="421"/>
      <c r="K27" s="424"/>
      <c r="L27" s="40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2"/>
      <c r="AE27" s="508"/>
      <c r="AF27" s="509"/>
      <c r="AG27" s="431"/>
      <c r="AH27" s="434"/>
      <c r="AI27" s="556"/>
      <c r="AJ27" s="362"/>
      <c r="AK27" s="406"/>
      <c r="AL27" s="81"/>
      <c r="AM27" s="101"/>
      <c r="AN27" s="72"/>
      <c r="AO27" s="541"/>
      <c r="AP27" s="392"/>
      <c r="AR27" s="29"/>
      <c r="AS27" s="29"/>
      <c r="AT27" s="29"/>
    </row>
    <row r="28" spans="1:46" s="30" customFormat="1" ht="12" customHeight="1">
      <c r="A28" s="391">
        <v>4</v>
      </c>
      <c r="B28" s="401"/>
      <c r="C28" s="420"/>
      <c r="D28" s="420"/>
      <c r="E28" s="454"/>
      <c r="F28" s="394">
        <v>1</v>
      </c>
      <c r="G28" s="452" t="str">
        <f>$B$13</f>
        <v>MF1</v>
      </c>
      <c r="H28" s="453"/>
      <c r="I28" s="401" t="s">
        <v>10</v>
      </c>
      <c r="J28" s="420" t="s">
        <v>47</v>
      </c>
      <c r="K28" s="423">
        <v>12</v>
      </c>
      <c r="L28" s="34"/>
      <c r="M28" s="35"/>
      <c r="N28" s="35"/>
      <c r="O28" s="35"/>
      <c r="P28" s="35"/>
      <c r="Q28" s="35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5"/>
      <c r="AD28" s="37"/>
      <c r="AE28" s="506">
        <f>SUM(L28:AD32)</f>
        <v>12</v>
      </c>
      <c r="AF28" s="507"/>
      <c r="AG28" s="430">
        <v>83</v>
      </c>
      <c r="AH28" s="433">
        <f>AG28*F28</f>
        <v>83</v>
      </c>
      <c r="AI28" s="440"/>
      <c r="AJ28" s="360">
        <f>IF(AE28=0,0,ROUNDDOWN(K28/AE28,0))</f>
        <v>1</v>
      </c>
      <c r="AK28" s="406">
        <f>IF(AJ28=0,0,ROUNDUP((AH28-AI31)/AJ28,0))</f>
        <v>83</v>
      </c>
      <c r="AL28" s="82"/>
      <c r="AM28" s="100"/>
      <c r="AN28" s="71"/>
      <c r="AO28" s="540">
        <f>AE28*AH28</f>
        <v>996</v>
      </c>
      <c r="AP28" s="418">
        <f>IF(AO28=0,0,AO28*HLOOKUP(I28,$AR$1:$BG$3,3))</f>
        <v>2460.1200000000003</v>
      </c>
      <c r="AR28" s="29"/>
      <c r="AS28" s="29"/>
      <c r="AT28" s="29"/>
    </row>
    <row r="29" spans="1:46" s="30" customFormat="1" ht="12" customHeight="1">
      <c r="A29" s="391"/>
      <c r="B29" s="401"/>
      <c r="C29" s="420"/>
      <c r="D29" s="420"/>
      <c r="E29" s="454"/>
      <c r="F29" s="394"/>
      <c r="G29" s="398"/>
      <c r="H29" s="399"/>
      <c r="I29" s="401"/>
      <c r="J29" s="420"/>
      <c r="K29" s="423"/>
      <c r="L29" s="34"/>
      <c r="M29" s="35"/>
      <c r="N29" s="35"/>
      <c r="O29" s="277"/>
      <c r="P29" s="544">
        <v>1.515</v>
      </c>
      <c r="Q29" s="545"/>
      <c r="R29" s="545"/>
      <c r="S29" s="545"/>
      <c r="T29" s="47"/>
      <c r="U29" s="472">
        <v>10.485</v>
      </c>
      <c r="V29" s="547"/>
      <c r="W29" s="547"/>
      <c r="X29" s="547"/>
      <c r="Y29" s="547"/>
      <c r="Z29" s="277"/>
      <c r="AA29" s="36"/>
      <c r="AB29" s="36"/>
      <c r="AC29" s="35"/>
      <c r="AD29" s="37"/>
      <c r="AE29" s="506"/>
      <c r="AF29" s="507"/>
      <c r="AG29" s="430"/>
      <c r="AH29" s="433"/>
      <c r="AI29" s="433"/>
      <c r="AJ29" s="361"/>
      <c r="AK29" s="406"/>
      <c r="AL29" s="76"/>
      <c r="AM29" s="103"/>
      <c r="AN29" s="196"/>
      <c r="AO29" s="540"/>
      <c r="AP29" s="391"/>
      <c r="AR29" s="29"/>
      <c r="AS29" s="29"/>
      <c r="AT29" s="29"/>
    </row>
    <row r="30" spans="1:46" s="30" customFormat="1" ht="12" customHeight="1">
      <c r="A30" s="391"/>
      <c r="B30" s="401"/>
      <c r="C30" s="420"/>
      <c r="D30" s="420"/>
      <c r="E30" s="454"/>
      <c r="F30" s="394"/>
      <c r="G30" s="398" t="s">
        <v>219</v>
      </c>
      <c r="H30" s="399"/>
      <c r="I30" s="401"/>
      <c r="J30" s="420"/>
      <c r="K30" s="423"/>
      <c r="L30" s="34"/>
      <c r="M30" s="35"/>
      <c r="N30" s="35"/>
      <c r="O30" s="277"/>
      <c r="P30" s="546"/>
      <c r="Q30" s="546"/>
      <c r="R30" s="546"/>
      <c r="S30" s="546"/>
      <c r="T30" s="311"/>
      <c r="U30" s="38"/>
      <c r="V30" s="38"/>
      <c r="W30" s="38"/>
      <c r="X30" s="38"/>
      <c r="Y30" s="254"/>
      <c r="Z30" s="451"/>
      <c r="AA30" s="36"/>
      <c r="AB30" s="36"/>
      <c r="AC30" s="35"/>
      <c r="AD30" s="37"/>
      <c r="AE30" s="506"/>
      <c r="AF30" s="507"/>
      <c r="AG30" s="430"/>
      <c r="AH30" s="433"/>
      <c r="AI30" s="433"/>
      <c r="AJ30" s="361"/>
      <c r="AK30" s="406"/>
      <c r="AL30" s="76"/>
      <c r="AM30" s="80"/>
      <c r="AN30" s="69"/>
      <c r="AO30" s="540"/>
      <c r="AP30" s="391"/>
      <c r="AR30" s="29"/>
      <c r="AS30" s="29"/>
      <c r="AT30" s="29"/>
    </row>
    <row r="31" spans="1:46" s="30" customFormat="1" ht="12" customHeight="1">
      <c r="A31" s="391"/>
      <c r="B31" s="401"/>
      <c r="C31" s="420"/>
      <c r="D31" s="420"/>
      <c r="E31" s="454"/>
      <c r="F31" s="394"/>
      <c r="G31" s="398"/>
      <c r="H31" s="399"/>
      <c r="I31" s="401"/>
      <c r="J31" s="420"/>
      <c r="K31" s="423"/>
      <c r="L31" s="34"/>
      <c r="M31" s="35"/>
      <c r="N31" s="35"/>
      <c r="O31" s="277"/>
      <c r="P31" s="317"/>
      <c r="Q31" s="317"/>
      <c r="R31" s="317"/>
      <c r="S31" s="317"/>
      <c r="T31" s="278"/>
      <c r="U31" s="278"/>
      <c r="V31" s="278"/>
      <c r="W31" s="278"/>
      <c r="X31" s="278"/>
      <c r="Y31" s="278"/>
      <c r="Z31" s="451"/>
      <c r="AA31" s="36"/>
      <c r="AB31" s="36"/>
      <c r="AC31" s="35"/>
      <c r="AD31" s="37"/>
      <c r="AE31" s="506"/>
      <c r="AF31" s="507"/>
      <c r="AG31" s="430"/>
      <c r="AH31" s="433"/>
      <c r="AI31" s="555"/>
      <c r="AJ31" s="361"/>
      <c r="AK31" s="406"/>
      <c r="AL31" s="76"/>
      <c r="AM31" s="80"/>
      <c r="AN31" s="69"/>
      <c r="AO31" s="540"/>
      <c r="AP31" s="391"/>
      <c r="AR31" s="29"/>
      <c r="AS31" s="29"/>
      <c r="AT31" s="29"/>
    </row>
    <row r="32" spans="1:46" s="43" customFormat="1" ht="12" customHeight="1">
      <c r="A32" s="392"/>
      <c r="B32" s="402"/>
      <c r="C32" s="421"/>
      <c r="D32" s="421"/>
      <c r="E32" s="462"/>
      <c r="F32" s="395"/>
      <c r="G32" s="438"/>
      <c r="H32" s="439"/>
      <c r="I32" s="402"/>
      <c r="J32" s="421"/>
      <c r="K32" s="424"/>
      <c r="L32" s="40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2"/>
      <c r="AE32" s="508"/>
      <c r="AF32" s="509"/>
      <c r="AG32" s="431"/>
      <c r="AH32" s="434"/>
      <c r="AI32" s="556"/>
      <c r="AJ32" s="362"/>
      <c r="AK32" s="406"/>
      <c r="AL32" s="81"/>
      <c r="AM32" s="101"/>
      <c r="AN32" s="72"/>
      <c r="AO32" s="541"/>
      <c r="AP32" s="392"/>
      <c r="AR32" s="29"/>
      <c r="AS32" s="29"/>
      <c r="AT32" s="29"/>
    </row>
    <row r="33" spans="1:46" s="30" customFormat="1" ht="12" customHeight="1">
      <c r="A33" s="391">
        <v>5</v>
      </c>
      <c r="B33" s="401"/>
      <c r="C33" s="420"/>
      <c r="D33" s="420"/>
      <c r="E33" s="454"/>
      <c r="F33" s="394">
        <v>1</v>
      </c>
      <c r="G33" s="452" t="str">
        <f>$B$13</f>
        <v>MF1</v>
      </c>
      <c r="H33" s="453"/>
      <c r="I33" s="401" t="s">
        <v>10</v>
      </c>
      <c r="J33" s="420" t="s">
        <v>47</v>
      </c>
      <c r="K33" s="423">
        <v>10</v>
      </c>
      <c r="L33" s="34"/>
      <c r="M33" s="35"/>
      <c r="N33" s="35"/>
      <c r="O33" s="35"/>
      <c r="P33" s="35"/>
      <c r="Q33" s="35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5"/>
      <c r="AD33" s="37"/>
      <c r="AE33" s="506">
        <f>SUM(L33:AD37)</f>
        <v>4.71</v>
      </c>
      <c r="AF33" s="507"/>
      <c r="AG33" s="430">
        <v>83</v>
      </c>
      <c r="AH33" s="553">
        <f>AG33*F33</f>
        <v>83</v>
      </c>
      <c r="AI33" s="440" t="s">
        <v>159</v>
      </c>
      <c r="AJ33" s="360">
        <f>IF(AE33=0,0,ROUNDDOWN(K33/AE33,0))</f>
        <v>2</v>
      </c>
      <c r="AK33" s="406">
        <f>IF(AJ33=0,0,ROUNDUP((AH33-AI36)/AJ33,0))</f>
        <v>41</v>
      </c>
      <c r="AL33" s="82"/>
      <c r="AM33" s="202"/>
      <c r="AN33" s="71"/>
      <c r="AO33" s="540">
        <f>AE33*AH33</f>
        <v>390.93</v>
      </c>
      <c r="AP33" s="418">
        <f>IF(AO33=0,0,AO33*HLOOKUP(I33,$AR$1:$BG$3,3))</f>
        <v>965.5971000000001</v>
      </c>
      <c r="AR33" s="29"/>
      <c r="AS33" s="29"/>
      <c r="AT33" s="29"/>
    </row>
    <row r="34" spans="1:46" s="30" customFormat="1" ht="12" customHeight="1">
      <c r="A34" s="391"/>
      <c r="B34" s="401"/>
      <c r="C34" s="420"/>
      <c r="D34" s="420"/>
      <c r="E34" s="454"/>
      <c r="F34" s="394"/>
      <c r="G34" s="398"/>
      <c r="H34" s="399"/>
      <c r="I34" s="401"/>
      <c r="J34" s="420"/>
      <c r="K34" s="423"/>
      <c r="L34" s="34"/>
      <c r="M34" s="35"/>
      <c r="N34" s="35"/>
      <c r="O34" s="277"/>
      <c r="P34" s="544">
        <v>1.515</v>
      </c>
      <c r="Q34" s="545"/>
      <c r="R34" s="545"/>
      <c r="S34" s="545"/>
      <c r="T34" s="47"/>
      <c r="U34" s="472">
        <v>2.595</v>
      </c>
      <c r="V34" s="547"/>
      <c r="W34" s="547"/>
      <c r="X34" s="547"/>
      <c r="Y34" s="547"/>
      <c r="Z34" s="277"/>
      <c r="AA34" s="36"/>
      <c r="AB34" s="36"/>
      <c r="AC34" s="35"/>
      <c r="AD34" s="37"/>
      <c r="AE34" s="506"/>
      <c r="AF34" s="507"/>
      <c r="AG34" s="430"/>
      <c r="AH34" s="553"/>
      <c r="AI34" s="433"/>
      <c r="AJ34" s="361"/>
      <c r="AK34" s="406"/>
      <c r="AL34" s="273" t="s">
        <v>221</v>
      </c>
      <c r="AM34" s="103">
        <f>IF(AI33=0,0,(VLOOKUP(AI33,'SUM OF REMAIN BAR'!$D$11:$F$57,2,FALSE)-(AE33*ROUNDDOWN(VLOOKUP(AI33,'SUM OF REMAIN BAR'!$D$11:$F$57,2,FALSE)/AE33,0))))</f>
        <v>0.5800000000000001</v>
      </c>
      <c r="AN34" s="190">
        <f>AI36</f>
        <v>1</v>
      </c>
      <c r="AO34" s="540"/>
      <c r="AP34" s="391"/>
      <c r="AR34" s="29"/>
      <c r="AS34" s="29"/>
      <c r="AT34" s="29"/>
    </row>
    <row r="35" spans="1:46" s="30" customFormat="1" ht="12" customHeight="1">
      <c r="A35" s="391"/>
      <c r="B35" s="401"/>
      <c r="C35" s="420"/>
      <c r="D35" s="420"/>
      <c r="E35" s="454"/>
      <c r="F35" s="394"/>
      <c r="G35" s="398" t="s">
        <v>220</v>
      </c>
      <c r="H35" s="399"/>
      <c r="I35" s="401"/>
      <c r="J35" s="420"/>
      <c r="K35" s="423"/>
      <c r="L35" s="34"/>
      <c r="M35" s="35"/>
      <c r="N35" s="35"/>
      <c r="O35" s="277"/>
      <c r="P35" s="546"/>
      <c r="Q35" s="546"/>
      <c r="R35" s="546"/>
      <c r="S35" s="546"/>
      <c r="T35" s="311"/>
      <c r="U35" s="38"/>
      <c r="V35" s="38"/>
      <c r="W35" s="38"/>
      <c r="X35" s="38"/>
      <c r="Y35" s="39"/>
      <c r="Z35" s="451">
        <v>0.6</v>
      </c>
      <c r="AA35" s="36"/>
      <c r="AB35" s="36"/>
      <c r="AC35" s="35"/>
      <c r="AD35" s="37"/>
      <c r="AE35" s="506"/>
      <c r="AF35" s="507"/>
      <c r="AG35" s="430"/>
      <c r="AH35" s="553"/>
      <c r="AI35" s="433"/>
      <c r="AJ35" s="361"/>
      <c r="AK35" s="406"/>
      <c r="AL35" s="235"/>
      <c r="AM35" s="80"/>
      <c r="AN35" s="69"/>
      <c r="AO35" s="540"/>
      <c r="AP35" s="391"/>
      <c r="AR35" s="29"/>
      <c r="AS35" s="29"/>
      <c r="AT35" s="29"/>
    </row>
    <row r="36" spans="1:46" s="30" customFormat="1" ht="12" customHeight="1">
      <c r="A36" s="391"/>
      <c r="B36" s="401"/>
      <c r="C36" s="420"/>
      <c r="D36" s="420"/>
      <c r="E36" s="454"/>
      <c r="F36" s="394"/>
      <c r="G36" s="398"/>
      <c r="H36" s="399"/>
      <c r="I36" s="401"/>
      <c r="J36" s="420"/>
      <c r="K36" s="423"/>
      <c r="L36" s="34"/>
      <c r="M36" s="35"/>
      <c r="N36" s="35"/>
      <c r="O36" s="277"/>
      <c r="P36" s="317"/>
      <c r="Q36" s="317"/>
      <c r="R36" s="317"/>
      <c r="S36" s="317"/>
      <c r="T36" s="278"/>
      <c r="U36" s="278"/>
      <c r="V36" s="278"/>
      <c r="W36" s="278"/>
      <c r="X36" s="278"/>
      <c r="Y36" s="279"/>
      <c r="Z36" s="451"/>
      <c r="AA36" s="36"/>
      <c r="AB36" s="36"/>
      <c r="AC36" s="35"/>
      <c r="AD36" s="37"/>
      <c r="AE36" s="506"/>
      <c r="AF36" s="507"/>
      <c r="AG36" s="430"/>
      <c r="AH36" s="553"/>
      <c r="AI36" s="535">
        <f>IF(AI33=0,0,ROUNDDOWN(VLOOKUP(AI33,'SUM OF REMAIN BAR'!$D$11:$F$57,2,FALSE)/AE33,0)*VLOOKUP(AI33,'SUM OF REMAIN BAR'!$D$11:$F$57,3,FALSE))</f>
        <v>1</v>
      </c>
      <c r="AJ36" s="361"/>
      <c r="AK36" s="406"/>
      <c r="AL36" s="235"/>
      <c r="AM36" s="80"/>
      <c r="AN36" s="69"/>
      <c r="AO36" s="540"/>
      <c r="AP36" s="391"/>
      <c r="AR36" s="29"/>
      <c r="AS36" s="29"/>
      <c r="AT36" s="29"/>
    </row>
    <row r="37" spans="1:46" s="43" customFormat="1" ht="12" customHeight="1">
      <c r="A37" s="392"/>
      <c r="B37" s="402"/>
      <c r="C37" s="421"/>
      <c r="D37" s="421"/>
      <c r="E37" s="462"/>
      <c r="F37" s="395"/>
      <c r="G37" s="438"/>
      <c r="H37" s="439"/>
      <c r="I37" s="402"/>
      <c r="J37" s="421"/>
      <c r="K37" s="424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2"/>
      <c r="AE37" s="508"/>
      <c r="AF37" s="509"/>
      <c r="AG37" s="431"/>
      <c r="AH37" s="557"/>
      <c r="AI37" s="536"/>
      <c r="AJ37" s="362"/>
      <c r="AK37" s="406"/>
      <c r="AL37" s="236"/>
      <c r="AM37" s="101"/>
      <c r="AN37" s="72"/>
      <c r="AO37" s="541"/>
      <c r="AP37" s="392"/>
      <c r="AR37" s="29"/>
      <c r="AS37" s="29"/>
      <c r="AT37" s="29"/>
    </row>
    <row r="38" spans="1:46" s="30" customFormat="1" ht="12" customHeight="1">
      <c r="A38" s="391">
        <v>6</v>
      </c>
      <c r="B38" s="401"/>
      <c r="C38" s="420"/>
      <c r="D38" s="420"/>
      <c r="E38" s="454"/>
      <c r="F38" s="394"/>
      <c r="G38" s="452"/>
      <c r="H38" s="453"/>
      <c r="I38" s="401"/>
      <c r="J38" s="420"/>
      <c r="K38" s="423"/>
      <c r="L38" s="34"/>
      <c r="M38" s="35"/>
      <c r="N38" s="35"/>
      <c r="O38" s="35"/>
      <c r="P38" s="35"/>
      <c r="Q38" s="35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5"/>
      <c r="AD38" s="37"/>
      <c r="AE38" s="506"/>
      <c r="AF38" s="507"/>
      <c r="AG38" s="430"/>
      <c r="AH38" s="553"/>
      <c r="AI38" s="440"/>
      <c r="AJ38" s="360"/>
      <c r="AK38" s="406"/>
      <c r="AL38" s="82"/>
      <c r="AM38" s="100"/>
      <c r="AN38" s="71"/>
      <c r="AO38" s="540">
        <f>AE38*AH38</f>
        <v>0</v>
      </c>
      <c r="AP38" s="418">
        <f>IF(AO38=0,0,AO38*HLOOKUP(I38,$AR$1:$BG$3,3))</f>
        <v>0</v>
      </c>
      <c r="AR38" s="29"/>
      <c r="AS38" s="29"/>
      <c r="AT38" s="29"/>
    </row>
    <row r="39" spans="1:46" s="30" customFormat="1" ht="12" customHeight="1">
      <c r="A39" s="391"/>
      <c r="B39" s="401"/>
      <c r="C39" s="420"/>
      <c r="D39" s="420"/>
      <c r="E39" s="454"/>
      <c r="F39" s="394"/>
      <c r="G39" s="398"/>
      <c r="H39" s="399"/>
      <c r="I39" s="401"/>
      <c r="J39" s="420"/>
      <c r="K39" s="423"/>
      <c r="L39" s="34"/>
      <c r="M39" s="35"/>
      <c r="N39" s="35"/>
      <c r="O39" s="277"/>
      <c r="P39" s="420"/>
      <c r="Q39" s="420"/>
      <c r="R39" s="420"/>
      <c r="S39" s="420"/>
      <c r="T39" s="420"/>
      <c r="U39" s="420"/>
      <c r="V39" s="253"/>
      <c r="W39" s="420"/>
      <c r="X39" s="558"/>
      <c r="Y39" s="558"/>
      <c r="Z39" s="277"/>
      <c r="AA39" s="36"/>
      <c r="AB39" s="36"/>
      <c r="AC39" s="35"/>
      <c r="AD39" s="37"/>
      <c r="AE39" s="506"/>
      <c r="AF39" s="507"/>
      <c r="AG39" s="430"/>
      <c r="AH39" s="553"/>
      <c r="AI39" s="433"/>
      <c r="AJ39" s="361"/>
      <c r="AK39" s="406"/>
      <c r="AL39" s="238"/>
      <c r="AM39" s="80"/>
      <c r="AN39" s="69"/>
      <c r="AO39" s="540"/>
      <c r="AP39" s="391"/>
      <c r="AR39" s="29"/>
      <c r="AS39" s="29"/>
      <c r="AT39" s="29"/>
    </row>
    <row r="40" spans="1:46" s="30" customFormat="1" ht="12" customHeight="1">
      <c r="A40" s="391"/>
      <c r="B40" s="401"/>
      <c r="C40" s="420"/>
      <c r="D40" s="420"/>
      <c r="E40" s="454"/>
      <c r="F40" s="394"/>
      <c r="G40" s="398"/>
      <c r="H40" s="399"/>
      <c r="I40" s="401"/>
      <c r="J40" s="420"/>
      <c r="K40" s="423"/>
      <c r="L40" s="34"/>
      <c r="M40" s="35"/>
      <c r="N40" s="35"/>
      <c r="O40" s="277"/>
      <c r="P40" s="253"/>
      <c r="Q40" s="253"/>
      <c r="R40" s="253"/>
      <c r="S40" s="253"/>
      <c r="T40" s="253"/>
      <c r="U40" s="47"/>
      <c r="V40" s="47"/>
      <c r="W40" s="558"/>
      <c r="X40" s="558"/>
      <c r="Y40" s="558"/>
      <c r="Z40" s="277"/>
      <c r="AA40" s="36"/>
      <c r="AB40" s="36"/>
      <c r="AC40" s="35"/>
      <c r="AD40" s="37"/>
      <c r="AE40" s="506"/>
      <c r="AF40" s="507"/>
      <c r="AG40" s="430"/>
      <c r="AH40" s="553"/>
      <c r="AI40" s="433"/>
      <c r="AJ40" s="361"/>
      <c r="AK40" s="406"/>
      <c r="AL40" s="238"/>
      <c r="AM40" s="80"/>
      <c r="AN40" s="69"/>
      <c r="AO40" s="540"/>
      <c r="AP40" s="391"/>
      <c r="AR40" s="29"/>
      <c r="AS40" s="29"/>
      <c r="AT40" s="29"/>
    </row>
    <row r="41" spans="1:46" s="30" customFormat="1" ht="12" customHeight="1">
      <c r="A41" s="391"/>
      <c r="B41" s="401"/>
      <c r="C41" s="420"/>
      <c r="D41" s="420"/>
      <c r="E41" s="454"/>
      <c r="F41" s="394"/>
      <c r="G41" s="398"/>
      <c r="H41" s="399"/>
      <c r="I41" s="401"/>
      <c r="J41" s="420"/>
      <c r="K41" s="423"/>
      <c r="L41" s="34"/>
      <c r="M41" s="35"/>
      <c r="N41" s="35"/>
      <c r="O41" s="277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7"/>
      <c r="AA41" s="36"/>
      <c r="AB41" s="36"/>
      <c r="AC41" s="35"/>
      <c r="AD41" s="37"/>
      <c r="AE41" s="506"/>
      <c r="AF41" s="507"/>
      <c r="AG41" s="430"/>
      <c r="AH41" s="553"/>
      <c r="AI41" s="555"/>
      <c r="AJ41" s="361"/>
      <c r="AK41" s="406"/>
      <c r="AL41" s="238"/>
      <c r="AM41" s="80"/>
      <c r="AN41" s="69"/>
      <c r="AO41" s="540"/>
      <c r="AP41" s="391"/>
      <c r="AR41" s="29"/>
      <c r="AS41" s="29"/>
      <c r="AT41" s="29"/>
    </row>
    <row r="42" spans="1:46" s="43" customFormat="1" ht="12" customHeight="1">
      <c r="A42" s="392"/>
      <c r="B42" s="402"/>
      <c r="C42" s="421"/>
      <c r="D42" s="421"/>
      <c r="E42" s="462"/>
      <c r="F42" s="395"/>
      <c r="G42" s="438"/>
      <c r="H42" s="439"/>
      <c r="I42" s="402"/>
      <c r="J42" s="421"/>
      <c r="K42" s="424"/>
      <c r="L42" s="40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2"/>
      <c r="AE42" s="508"/>
      <c r="AF42" s="509"/>
      <c r="AG42" s="431"/>
      <c r="AH42" s="557"/>
      <c r="AI42" s="556"/>
      <c r="AJ42" s="362"/>
      <c r="AK42" s="406"/>
      <c r="AL42" s="239"/>
      <c r="AM42" s="101"/>
      <c r="AN42" s="72"/>
      <c r="AO42" s="541"/>
      <c r="AP42" s="392"/>
      <c r="AR42" s="29"/>
      <c r="AS42" s="29"/>
      <c r="AT42" s="29"/>
    </row>
    <row r="43" spans="1:46" s="30" customFormat="1" ht="12" customHeight="1">
      <c r="A43" s="391">
        <v>7</v>
      </c>
      <c r="B43" s="401"/>
      <c r="C43" s="420"/>
      <c r="D43" s="420"/>
      <c r="E43" s="454"/>
      <c r="F43" s="394"/>
      <c r="G43" s="452"/>
      <c r="H43" s="453"/>
      <c r="I43" s="401"/>
      <c r="J43" s="420"/>
      <c r="K43" s="423"/>
      <c r="L43" s="34"/>
      <c r="M43" s="35"/>
      <c r="N43" s="35"/>
      <c r="O43" s="35"/>
      <c r="P43" s="35"/>
      <c r="Q43" s="35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5"/>
      <c r="AD43" s="37"/>
      <c r="AE43" s="506"/>
      <c r="AF43" s="507"/>
      <c r="AG43" s="430"/>
      <c r="AH43" s="553"/>
      <c r="AI43" s="440"/>
      <c r="AJ43" s="360"/>
      <c r="AK43" s="406"/>
      <c r="AL43" s="82"/>
      <c r="AM43" s="100"/>
      <c r="AN43" s="71"/>
      <c r="AO43" s="540">
        <f>AE43*AH43</f>
        <v>0</v>
      </c>
      <c r="AP43" s="418">
        <f>IF(AO43=0,0,AO43*HLOOKUP(I43,$AR$1:$BG$3,3))</f>
        <v>0</v>
      </c>
      <c r="AR43" s="29"/>
      <c r="AS43" s="29"/>
      <c r="AT43" s="29"/>
    </row>
    <row r="44" spans="1:46" s="30" customFormat="1" ht="12" customHeight="1">
      <c r="A44" s="391"/>
      <c r="B44" s="401"/>
      <c r="C44" s="420"/>
      <c r="D44" s="420"/>
      <c r="E44" s="454"/>
      <c r="F44" s="394"/>
      <c r="G44" s="398"/>
      <c r="H44" s="399"/>
      <c r="I44" s="401"/>
      <c r="J44" s="420"/>
      <c r="K44" s="423"/>
      <c r="L44" s="34"/>
      <c r="M44" s="35"/>
      <c r="N44" s="35"/>
      <c r="O44" s="277"/>
      <c r="P44" s="420"/>
      <c r="Q44" s="559"/>
      <c r="R44" s="559"/>
      <c r="S44" s="559"/>
      <c r="T44" s="559"/>
      <c r="U44" s="559"/>
      <c r="V44" s="559"/>
      <c r="W44" s="559"/>
      <c r="X44" s="559"/>
      <c r="Y44" s="559"/>
      <c r="Z44" s="277"/>
      <c r="AA44" s="36"/>
      <c r="AB44" s="36"/>
      <c r="AC44" s="35"/>
      <c r="AD44" s="37"/>
      <c r="AE44" s="506"/>
      <c r="AF44" s="507"/>
      <c r="AG44" s="430"/>
      <c r="AH44" s="553"/>
      <c r="AI44" s="433"/>
      <c r="AJ44" s="361"/>
      <c r="AK44" s="406"/>
      <c r="AL44" s="238"/>
      <c r="AM44" s="80"/>
      <c r="AN44" s="69"/>
      <c r="AO44" s="540"/>
      <c r="AP44" s="391"/>
      <c r="AR44" s="29"/>
      <c r="AS44" s="29"/>
      <c r="AT44" s="29"/>
    </row>
    <row r="45" spans="1:46" s="30" customFormat="1" ht="12" customHeight="1">
      <c r="A45" s="391"/>
      <c r="B45" s="401"/>
      <c r="C45" s="420"/>
      <c r="D45" s="420"/>
      <c r="E45" s="454"/>
      <c r="F45" s="394"/>
      <c r="G45" s="398"/>
      <c r="H45" s="399"/>
      <c r="I45" s="401"/>
      <c r="J45" s="420"/>
      <c r="K45" s="423"/>
      <c r="L45" s="34"/>
      <c r="M45" s="35"/>
      <c r="N45" s="35"/>
      <c r="O45" s="277"/>
      <c r="P45" s="253"/>
      <c r="Q45" s="253"/>
      <c r="R45" s="253"/>
      <c r="S45" s="253"/>
      <c r="T45" s="253"/>
      <c r="U45" s="47"/>
      <c r="V45" s="47"/>
      <c r="W45" s="47"/>
      <c r="X45" s="47"/>
      <c r="Y45" s="36"/>
      <c r="Z45" s="451"/>
      <c r="AA45" s="36"/>
      <c r="AB45" s="36"/>
      <c r="AC45" s="35"/>
      <c r="AD45" s="37"/>
      <c r="AE45" s="506"/>
      <c r="AF45" s="507"/>
      <c r="AG45" s="430"/>
      <c r="AH45" s="553"/>
      <c r="AI45" s="433"/>
      <c r="AJ45" s="361"/>
      <c r="AK45" s="406"/>
      <c r="AL45" s="238"/>
      <c r="AM45" s="80"/>
      <c r="AN45" s="69"/>
      <c r="AO45" s="540"/>
      <c r="AP45" s="391"/>
      <c r="AR45" s="29"/>
      <c r="AS45" s="29"/>
      <c r="AT45" s="29"/>
    </row>
    <row r="46" spans="1:46" s="30" customFormat="1" ht="12" customHeight="1">
      <c r="A46" s="391"/>
      <c r="B46" s="401"/>
      <c r="C46" s="420"/>
      <c r="D46" s="420"/>
      <c r="E46" s="454"/>
      <c r="F46" s="394"/>
      <c r="G46" s="398"/>
      <c r="H46" s="399"/>
      <c r="I46" s="401"/>
      <c r="J46" s="420"/>
      <c r="K46" s="423"/>
      <c r="L46" s="34"/>
      <c r="M46" s="35"/>
      <c r="N46" s="35"/>
      <c r="O46" s="277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451"/>
      <c r="AA46" s="36"/>
      <c r="AB46" s="36"/>
      <c r="AC46" s="35"/>
      <c r="AD46" s="37"/>
      <c r="AE46" s="506"/>
      <c r="AF46" s="507"/>
      <c r="AG46" s="430"/>
      <c r="AH46" s="553"/>
      <c r="AI46" s="555"/>
      <c r="AJ46" s="361"/>
      <c r="AK46" s="406"/>
      <c r="AL46" s="238"/>
      <c r="AM46" s="80"/>
      <c r="AN46" s="69"/>
      <c r="AO46" s="540"/>
      <c r="AP46" s="391"/>
      <c r="AR46" s="29"/>
      <c r="AS46" s="29"/>
      <c r="AT46" s="29"/>
    </row>
    <row r="47" spans="1:46" s="43" customFormat="1" ht="12" customHeight="1">
      <c r="A47" s="392"/>
      <c r="B47" s="402"/>
      <c r="C47" s="421"/>
      <c r="D47" s="421"/>
      <c r="E47" s="462"/>
      <c r="F47" s="395"/>
      <c r="G47" s="438"/>
      <c r="H47" s="439"/>
      <c r="I47" s="402"/>
      <c r="J47" s="421"/>
      <c r="K47" s="424"/>
      <c r="L47" s="40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2"/>
      <c r="AE47" s="508"/>
      <c r="AF47" s="509"/>
      <c r="AG47" s="431"/>
      <c r="AH47" s="557"/>
      <c r="AI47" s="556"/>
      <c r="AJ47" s="362"/>
      <c r="AK47" s="406"/>
      <c r="AL47" s="239"/>
      <c r="AM47" s="101"/>
      <c r="AN47" s="72"/>
      <c r="AO47" s="541"/>
      <c r="AP47" s="392"/>
      <c r="AR47" s="29"/>
      <c r="AS47" s="29"/>
      <c r="AT47" s="29"/>
    </row>
    <row r="48" spans="1:46" s="30" customFormat="1" ht="12" customHeight="1">
      <c r="A48" s="464">
        <v>8</v>
      </c>
      <c r="B48" s="466"/>
      <c r="C48" s="467"/>
      <c r="D48" s="467"/>
      <c r="E48" s="468"/>
      <c r="F48" s="469"/>
      <c r="G48" s="452"/>
      <c r="H48" s="453"/>
      <c r="I48" s="466"/>
      <c r="J48" s="467"/>
      <c r="K48" s="476"/>
      <c r="L48" s="44"/>
      <c r="M48" s="45"/>
      <c r="N48" s="45"/>
      <c r="O48" s="45"/>
      <c r="P48" s="45"/>
      <c r="Q48" s="45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45"/>
      <c r="AD48" s="46"/>
      <c r="AE48" s="512"/>
      <c r="AF48" s="513"/>
      <c r="AG48" s="519"/>
      <c r="AH48" s="552"/>
      <c r="AI48" s="440"/>
      <c r="AJ48" s="360"/>
      <c r="AK48" s="406"/>
      <c r="AL48" s="237"/>
      <c r="AM48" s="100"/>
      <c r="AN48" s="71"/>
      <c r="AO48" s="550">
        <f>AE48*AH48</f>
        <v>0</v>
      </c>
      <c r="AP48" s="501">
        <f>IF(AO48=0,0,AO48*HLOOKUP(I48,$AR$1:$BG$3,3))</f>
        <v>0</v>
      </c>
      <c r="AR48" s="29"/>
      <c r="AS48" s="29"/>
      <c r="AT48" s="29"/>
    </row>
    <row r="49" spans="1:46" s="30" customFormat="1" ht="12" customHeight="1">
      <c r="A49" s="391"/>
      <c r="B49" s="401"/>
      <c r="C49" s="420"/>
      <c r="D49" s="420"/>
      <c r="E49" s="454"/>
      <c r="F49" s="394"/>
      <c r="G49" s="398"/>
      <c r="H49" s="399"/>
      <c r="I49" s="401"/>
      <c r="J49" s="420"/>
      <c r="K49" s="423"/>
      <c r="L49" s="34"/>
      <c r="M49" s="35"/>
      <c r="N49" s="35"/>
      <c r="O49" s="488"/>
      <c r="P49" s="47"/>
      <c r="Q49" s="47"/>
      <c r="R49" s="47"/>
      <c r="S49" s="47"/>
      <c r="T49" s="47"/>
      <c r="U49" s="47"/>
      <c r="V49" s="253"/>
      <c r="W49" s="253"/>
      <c r="X49" s="253"/>
      <c r="Y49" s="253"/>
      <c r="Z49" s="488"/>
      <c r="AA49" s="36"/>
      <c r="AB49" s="36"/>
      <c r="AC49" s="35"/>
      <c r="AD49" s="37"/>
      <c r="AE49" s="506"/>
      <c r="AF49" s="507"/>
      <c r="AG49" s="430"/>
      <c r="AH49" s="553"/>
      <c r="AI49" s="433"/>
      <c r="AJ49" s="361"/>
      <c r="AK49" s="406"/>
      <c r="AL49" s="76"/>
      <c r="AM49" s="103"/>
      <c r="AN49" s="196"/>
      <c r="AO49" s="540"/>
      <c r="AP49" s="391"/>
      <c r="AR49" s="29"/>
      <c r="AS49" s="29"/>
      <c r="AT49" s="29"/>
    </row>
    <row r="50" spans="1:46" s="30" customFormat="1" ht="12" customHeight="1">
      <c r="A50" s="391"/>
      <c r="B50" s="401"/>
      <c r="C50" s="420"/>
      <c r="D50" s="420"/>
      <c r="E50" s="454"/>
      <c r="F50" s="394"/>
      <c r="G50" s="398"/>
      <c r="H50" s="399"/>
      <c r="I50" s="401"/>
      <c r="J50" s="420"/>
      <c r="K50" s="423"/>
      <c r="L50" s="34"/>
      <c r="M50" s="35"/>
      <c r="N50" s="35"/>
      <c r="O50" s="488"/>
      <c r="P50" s="253"/>
      <c r="Q50" s="253"/>
      <c r="R50" s="253"/>
      <c r="S50" s="253"/>
      <c r="T50" s="253"/>
      <c r="U50" s="47"/>
      <c r="V50" s="47"/>
      <c r="W50" s="47"/>
      <c r="X50" s="47"/>
      <c r="Y50" s="36"/>
      <c r="Z50" s="488"/>
      <c r="AA50" s="36"/>
      <c r="AB50" s="36"/>
      <c r="AC50" s="35"/>
      <c r="AD50" s="37"/>
      <c r="AE50" s="506"/>
      <c r="AF50" s="507"/>
      <c r="AG50" s="430"/>
      <c r="AH50" s="553"/>
      <c r="AI50" s="433"/>
      <c r="AJ50" s="361"/>
      <c r="AK50" s="406"/>
      <c r="AL50" s="238"/>
      <c r="AM50" s="80"/>
      <c r="AN50" s="69"/>
      <c r="AO50" s="540"/>
      <c r="AP50" s="391"/>
      <c r="AR50" s="29"/>
      <c r="AS50" s="29"/>
      <c r="AT50" s="29"/>
    </row>
    <row r="51" spans="1:46" s="30" customFormat="1" ht="12" customHeight="1">
      <c r="A51" s="391"/>
      <c r="B51" s="401"/>
      <c r="C51" s="420"/>
      <c r="D51" s="420"/>
      <c r="E51" s="454"/>
      <c r="F51" s="394"/>
      <c r="G51" s="398"/>
      <c r="H51" s="399"/>
      <c r="I51" s="401"/>
      <c r="J51" s="420"/>
      <c r="K51" s="423"/>
      <c r="L51" s="34"/>
      <c r="M51" s="35"/>
      <c r="N51" s="35"/>
      <c r="O51" s="488"/>
      <c r="P51" s="543"/>
      <c r="Q51" s="543"/>
      <c r="R51" s="543"/>
      <c r="S51" s="543"/>
      <c r="T51" s="543"/>
      <c r="U51" s="543"/>
      <c r="V51" s="543"/>
      <c r="W51" s="543"/>
      <c r="X51" s="543"/>
      <c r="Y51" s="543"/>
      <c r="Z51" s="488"/>
      <c r="AA51" s="36"/>
      <c r="AB51" s="36"/>
      <c r="AC51" s="35"/>
      <c r="AD51" s="37"/>
      <c r="AE51" s="506"/>
      <c r="AF51" s="507"/>
      <c r="AG51" s="430"/>
      <c r="AH51" s="553"/>
      <c r="AI51" s="555"/>
      <c r="AJ51" s="361"/>
      <c r="AK51" s="406"/>
      <c r="AL51" s="238"/>
      <c r="AM51" s="80"/>
      <c r="AN51" s="69"/>
      <c r="AO51" s="540"/>
      <c r="AP51" s="391"/>
      <c r="AR51" s="29"/>
      <c r="AS51" s="29"/>
      <c r="AT51" s="29"/>
    </row>
    <row r="52" spans="1:46" s="43" customFormat="1" ht="12" customHeight="1">
      <c r="A52" s="465"/>
      <c r="B52" s="471"/>
      <c r="C52" s="472"/>
      <c r="D52" s="472"/>
      <c r="E52" s="473"/>
      <c r="F52" s="470"/>
      <c r="G52" s="474"/>
      <c r="H52" s="475"/>
      <c r="I52" s="471"/>
      <c r="J52" s="472"/>
      <c r="K52" s="477"/>
      <c r="L52" s="51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3"/>
      <c r="AE52" s="514"/>
      <c r="AF52" s="515"/>
      <c r="AG52" s="520"/>
      <c r="AH52" s="554"/>
      <c r="AI52" s="560"/>
      <c r="AJ52" s="529"/>
      <c r="AK52" s="518"/>
      <c r="AL52" s="241"/>
      <c r="AM52" s="102"/>
      <c r="AN52" s="70"/>
      <c r="AO52" s="551"/>
      <c r="AP52" s="465"/>
      <c r="AR52" s="29"/>
      <c r="AS52" s="29"/>
      <c r="AT52" s="29"/>
    </row>
    <row r="53" spans="1:42" s="43" customFormat="1" ht="15.75" customHeight="1">
      <c r="A53" s="54"/>
      <c r="B53" s="55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E53" s="56"/>
      <c r="AF53" s="56"/>
      <c r="AG53" s="25"/>
      <c r="AH53" s="25"/>
      <c r="AI53" s="25"/>
      <c r="AJ53" s="25"/>
      <c r="AK53" s="57"/>
      <c r="AL53" s="57"/>
      <c r="AM53" s="25"/>
      <c r="AN53" s="25"/>
      <c r="AO53" s="27" t="s">
        <v>48</v>
      </c>
      <c r="AP53" s="242">
        <f>SUM(AP13:AP52)</f>
        <v>10396.057100000004</v>
      </c>
    </row>
    <row r="54" spans="1:51" s="43" customFormat="1" ht="15.75" customHeight="1">
      <c r="A54" s="54"/>
      <c r="B54" s="55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E54" s="56"/>
      <c r="AF54" s="56"/>
      <c r="AG54" s="25"/>
      <c r="AH54" s="25"/>
      <c r="AI54" s="25"/>
      <c r="AJ54" s="25"/>
      <c r="AK54" s="57"/>
      <c r="AL54" s="57"/>
      <c r="AM54" s="25"/>
      <c r="AN54" s="25"/>
      <c r="AO54" s="25"/>
      <c r="AP54" s="25"/>
      <c r="AR54" s="43" t="s">
        <v>45</v>
      </c>
      <c r="AS54" s="43" t="s">
        <v>23</v>
      </c>
      <c r="AU54" s="43" t="s">
        <v>45</v>
      </c>
      <c r="AV54" s="43" t="s">
        <v>23</v>
      </c>
      <c r="AX54" s="43" t="s">
        <v>45</v>
      </c>
      <c r="AY54" s="43" t="s">
        <v>23</v>
      </c>
    </row>
    <row r="55" spans="2:51" ht="16.5" customHeight="1">
      <c r="B55" s="59" t="s">
        <v>49</v>
      </c>
      <c r="C55" s="4" t="s">
        <v>50</v>
      </c>
      <c r="D55" s="243">
        <f>DSUM($AR$12:$AT$20,$AT$12,AR54:AS55)</f>
        <v>0</v>
      </c>
      <c r="E55" s="61" t="s">
        <v>51</v>
      </c>
      <c r="F55" s="59" t="s">
        <v>52</v>
      </c>
      <c r="G55" s="62" t="s">
        <v>50</v>
      </c>
      <c r="H55" s="244">
        <f>DSUM($AR$12:$AT$20,$AT$12,AR56:AS57)</f>
        <v>0</v>
      </c>
      <c r="I55" s="61" t="s">
        <v>51</v>
      </c>
      <c r="J55" s="17"/>
      <c r="K55" s="350" t="s">
        <v>268</v>
      </c>
      <c r="L55" s="350"/>
      <c r="M55" s="350" t="s">
        <v>269</v>
      </c>
      <c r="N55" s="350"/>
      <c r="O55" s="350"/>
      <c r="P55" s="350"/>
      <c r="Q55" s="350"/>
      <c r="R55" s="350"/>
      <c r="S55" s="350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  <c r="AG55" s="350"/>
      <c r="AH55" s="350"/>
      <c r="AI55" s="350" t="s">
        <v>270</v>
      </c>
      <c r="AJ55" s="350"/>
      <c r="AK55" s="350"/>
      <c r="AL55" s="350" t="s">
        <v>121</v>
      </c>
      <c r="AM55" s="350"/>
      <c r="AN55" s="59" t="s">
        <v>53</v>
      </c>
      <c r="AO55" s="245">
        <f>(D55*10)*BF3</f>
        <v>0</v>
      </c>
      <c r="AP55" s="4" t="s">
        <v>54</v>
      </c>
      <c r="AR55" s="4" t="str">
        <f>"=RB 6"</f>
        <v>=RB 6</v>
      </c>
      <c r="AS55" s="4" t="str">
        <f>"=10"</f>
        <v>=10</v>
      </c>
      <c r="AU55" s="4" t="str">
        <f>"=DB 10"</f>
        <v>=DB 10</v>
      </c>
      <c r="AV55" s="4" t="str">
        <f aca="true" t="shared" si="0" ref="AV55:AV67">"=10"</f>
        <v>=10</v>
      </c>
      <c r="AX55" s="4" t="str">
        <f>"=DB 10"</f>
        <v>=DB 10</v>
      </c>
      <c r="AY55" s="4" t="str">
        <f>"=12"</f>
        <v>=12</v>
      </c>
    </row>
    <row r="56" spans="2:51" ht="16.5" customHeight="1">
      <c r="B56" s="59" t="s">
        <v>55</v>
      </c>
      <c r="C56" s="4" t="s">
        <v>50</v>
      </c>
      <c r="D56" s="243">
        <f>DSUM($AR$12:$AT$20,$AT$12,AR58:AS59)</f>
        <v>0</v>
      </c>
      <c r="E56" s="61" t="s">
        <v>51</v>
      </c>
      <c r="F56" s="59" t="s">
        <v>56</v>
      </c>
      <c r="G56" s="62" t="s">
        <v>50</v>
      </c>
      <c r="H56" s="244">
        <f>DSUM($AR$12:$AT$20,$AT$12,AR60:AS61)</f>
        <v>0</v>
      </c>
      <c r="I56" s="61" t="s">
        <v>51</v>
      </c>
      <c r="J56" s="17"/>
      <c r="K56" s="350"/>
      <c r="L56" s="350"/>
      <c r="M56" s="350"/>
      <c r="N56" s="350"/>
      <c r="O56" s="350"/>
      <c r="P56" s="350"/>
      <c r="Q56" s="350"/>
      <c r="R56" s="350"/>
      <c r="S56" s="350"/>
      <c r="T56" s="350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G56" s="350"/>
      <c r="AH56" s="350"/>
      <c r="AI56" s="350"/>
      <c r="AJ56" s="350"/>
      <c r="AK56" s="350"/>
      <c r="AL56" s="350"/>
      <c r="AM56" s="350"/>
      <c r="AN56" s="59" t="s">
        <v>57</v>
      </c>
      <c r="AO56" s="246">
        <f>(H55*10)*BE3</f>
        <v>0</v>
      </c>
      <c r="AP56" s="4" t="s">
        <v>54</v>
      </c>
      <c r="AR56" s="43" t="s">
        <v>45</v>
      </c>
      <c r="AS56" s="43" t="s">
        <v>23</v>
      </c>
      <c r="AU56" s="43" t="s">
        <v>45</v>
      </c>
      <c r="AV56" s="43" t="s">
        <v>23</v>
      </c>
      <c r="AX56" s="43" t="s">
        <v>45</v>
      </c>
      <c r="AY56" s="43" t="s">
        <v>23</v>
      </c>
    </row>
    <row r="57" spans="2:51" ht="16.5" customHeight="1">
      <c r="B57" s="59" t="s">
        <v>58</v>
      </c>
      <c r="C57" s="4" t="s">
        <v>50</v>
      </c>
      <c r="D57" s="243">
        <f>DSUM($AR$12:$AT$20,$AT$12,AR62:AS63)</f>
        <v>0</v>
      </c>
      <c r="E57" s="61" t="s">
        <v>51</v>
      </c>
      <c r="F57" s="59" t="s">
        <v>59</v>
      </c>
      <c r="G57" s="62" t="s">
        <v>50</v>
      </c>
      <c r="H57" s="244">
        <f>DSUM($AR$12:$AT$20,$AT$12,AR64:AS65)</f>
        <v>0</v>
      </c>
      <c r="I57" s="61" t="s">
        <v>51</v>
      </c>
      <c r="J57" s="17"/>
      <c r="K57" s="351"/>
      <c r="L57" s="351"/>
      <c r="M57" s="351"/>
      <c r="N57" s="351"/>
      <c r="O57" s="351"/>
      <c r="P57" s="351"/>
      <c r="Q57" s="351"/>
      <c r="R57" s="351"/>
      <c r="S57" s="351"/>
      <c r="T57" s="351"/>
      <c r="U57" s="351"/>
      <c r="V57" s="351"/>
      <c r="W57" s="351"/>
      <c r="X57" s="351"/>
      <c r="Y57" s="351"/>
      <c r="Z57" s="351"/>
      <c r="AA57" s="351"/>
      <c r="AB57" s="351"/>
      <c r="AC57" s="351"/>
      <c r="AD57" s="351"/>
      <c r="AE57" s="351"/>
      <c r="AF57" s="351"/>
      <c r="AG57" s="351"/>
      <c r="AH57" s="351"/>
      <c r="AI57" s="351"/>
      <c r="AJ57" s="351"/>
      <c r="AK57" s="351"/>
      <c r="AL57" s="351"/>
      <c r="AM57" s="351"/>
      <c r="AN57" s="59" t="s">
        <v>60</v>
      </c>
      <c r="AO57" s="247">
        <f>(D56*10)*BD3</f>
        <v>0</v>
      </c>
      <c r="AP57" s="4" t="s">
        <v>54</v>
      </c>
      <c r="AR57" s="4" t="str">
        <f>"=RB 9"</f>
        <v>=RB 9</v>
      </c>
      <c r="AS57" s="4" t="str">
        <f aca="true" t="shared" si="1" ref="AS57:AS69">"=10"</f>
        <v>=10</v>
      </c>
      <c r="AU57" s="4" t="str">
        <f>"=DB 12"</f>
        <v>=DB 12</v>
      </c>
      <c r="AV57" s="4" t="str">
        <f t="shared" si="0"/>
        <v>=10</v>
      </c>
      <c r="AX57" s="4" t="str">
        <f>"=DB 12"</f>
        <v>=DB 12</v>
      </c>
      <c r="AY57" s="4" t="str">
        <f>"=12"</f>
        <v>=12</v>
      </c>
    </row>
    <row r="58" spans="2:51" ht="16.5" customHeight="1">
      <c r="B58" s="59" t="s">
        <v>61</v>
      </c>
      <c r="C58" s="4" t="s">
        <v>50</v>
      </c>
      <c r="D58" s="243">
        <f>DSUM($AR$12:$AT$20,$AT$12,AR66:AS67)</f>
        <v>0</v>
      </c>
      <c r="E58" s="61" t="s">
        <v>51</v>
      </c>
      <c r="F58" s="59" t="s">
        <v>62</v>
      </c>
      <c r="G58" s="62" t="s">
        <v>50</v>
      </c>
      <c r="H58" s="244">
        <f>DSUM($AR$12:$AT$20,$AT$12,AR68:AS69)</f>
        <v>0</v>
      </c>
      <c r="I58" s="61" t="s">
        <v>51</v>
      </c>
      <c r="J58" s="17"/>
      <c r="K58" s="345"/>
      <c r="L58" s="345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9"/>
      <c r="Z58" s="349"/>
      <c r="AA58" s="349"/>
      <c r="AB58" s="349"/>
      <c r="AC58" s="349"/>
      <c r="AD58" s="349"/>
      <c r="AE58" s="349"/>
      <c r="AF58" s="349"/>
      <c r="AG58" s="349"/>
      <c r="AH58" s="349"/>
      <c r="AI58" s="345"/>
      <c r="AJ58" s="345"/>
      <c r="AK58" s="345"/>
      <c r="AL58" s="345"/>
      <c r="AM58" s="345"/>
      <c r="AN58" s="59" t="s">
        <v>63</v>
      </c>
      <c r="AO58" s="247">
        <f>(H56*10)*BC3</f>
        <v>0</v>
      </c>
      <c r="AP58" s="4" t="s">
        <v>54</v>
      </c>
      <c r="AR58" s="43" t="s">
        <v>45</v>
      </c>
      <c r="AS58" s="43" t="s">
        <v>23</v>
      </c>
      <c r="AU58" s="43" t="s">
        <v>45</v>
      </c>
      <c r="AV58" s="43" t="s">
        <v>23</v>
      </c>
      <c r="AX58" s="43" t="s">
        <v>45</v>
      </c>
      <c r="AY58" s="43" t="s">
        <v>23</v>
      </c>
    </row>
    <row r="59" spans="2:51" ht="16.5" customHeight="1">
      <c r="B59" s="59" t="s">
        <v>64</v>
      </c>
      <c r="C59" s="4" t="s">
        <v>50</v>
      </c>
      <c r="D59" s="243">
        <f>DSUM($AR$12:$AT$20,$AT$12,AU54:AV55)</f>
        <v>0</v>
      </c>
      <c r="E59" s="61" t="s">
        <v>51</v>
      </c>
      <c r="F59" s="59" t="s">
        <v>65</v>
      </c>
      <c r="G59" s="62" t="s">
        <v>50</v>
      </c>
      <c r="H59" s="244">
        <f>DSUM($AR$12:$AT$20,$AT$12,AX54:AY55)</f>
        <v>0</v>
      </c>
      <c r="I59" s="61" t="s">
        <v>51</v>
      </c>
      <c r="J59" s="17"/>
      <c r="K59" s="345"/>
      <c r="L59" s="345"/>
      <c r="M59" s="345"/>
      <c r="N59" s="345"/>
      <c r="O59" s="345"/>
      <c r="P59" s="345"/>
      <c r="Q59" s="345"/>
      <c r="R59" s="345"/>
      <c r="S59" s="345"/>
      <c r="T59" s="345"/>
      <c r="U59" s="345"/>
      <c r="V59" s="345"/>
      <c r="W59" s="345"/>
      <c r="X59" s="345"/>
      <c r="Y59" s="345"/>
      <c r="Z59" s="345"/>
      <c r="AA59" s="345"/>
      <c r="AB59" s="345"/>
      <c r="AC59" s="345"/>
      <c r="AD59" s="345"/>
      <c r="AE59" s="345"/>
      <c r="AF59" s="345"/>
      <c r="AG59" s="345"/>
      <c r="AH59" s="345"/>
      <c r="AI59" s="345"/>
      <c r="AJ59" s="345"/>
      <c r="AK59" s="345"/>
      <c r="AL59" s="345"/>
      <c r="AM59" s="345"/>
      <c r="AN59" s="59" t="s">
        <v>66</v>
      </c>
      <c r="AO59" s="247">
        <f>(D57*10)*BB3</f>
        <v>0</v>
      </c>
      <c r="AP59" s="4" t="s">
        <v>54</v>
      </c>
      <c r="AR59" s="4" t="str">
        <f>"=RB 10"</f>
        <v>=RB 10</v>
      </c>
      <c r="AS59" s="4" t="str">
        <f t="shared" si="1"/>
        <v>=10</v>
      </c>
      <c r="AU59" s="4" t="str">
        <f>"=DB 16"</f>
        <v>=DB 16</v>
      </c>
      <c r="AV59" s="4" t="str">
        <f t="shared" si="0"/>
        <v>=10</v>
      </c>
      <c r="AX59" s="4" t="str">
        <f>"=DB 16"</f>
        <v>=DB 16</v>
      </c>
      <c r="AY59" s="4" t="str">
        <f>"=12"</f>
        <v>=12</v>
      </c>
    </row>
    <row r="60" spans="2:51" ht="16.5" customHeight="1">
      <c r="B60" s="59" t="s">
        <v>67</v>
      </c>
      <c r="C60" s="4" t="s">
        <v>50</v>
      </c>
      <c r="D60" s="243">
        <f>DSUM($AR$12:$AT$20,$AT$12,AU56:AV57)</f>
        <v>0</v>
      </c>
      <c r="E60" s="61" t="s">
        <v>51</v>
      </c>
      <c r="F60" s="59" t="s">
        <v>68</v>
      </c>
      <c r="G60" s="62" t="s">
        <v>50</v>
      </c>
      <c r="H60" s="244">
        <f>DSUM($AR$12:$AT$20,$AT$12,AX56:AY57)</f>
        <v>0</v>
      </c>
      <c r="I60" s="61" t="s">
        <v>51</v>
      </c>
      <c r="J60" s="17"/>
      <c r="K60" s="345"/>
      <c r="L60" s="345"/>
      <c r="M60" s="345"/>
      <c r="N60" s="345"/>
      <c r="O60" s="345"/>
      <c r="P60" s="345"/>
      <c r="Q60" s="345"/>
      <c r="R60" s="345"/>
      <c r="S60" s="345"/>
      <c r="T60" s="345"/>
      <c r="U60" s="345"/>
      <c r="V60" s="345"/>
      <c r="W60" s="345"/>
      <c r="X60" s="345"/>
      <c r="Y60" s="345"/>
      <c r="Z60" s="345"/>
      <c r="AA60" s="345"/>
      <c r="AB60" s="345"/>
      <c r="AC60" s="345"/>
      <c r="AD60" s="345"/>
      <c r="AE60" s="345"/>
      <c r="AF60" s="345"/>
      <c r="AG60" s="345"/>
      <c r="AH60" s="345"/>
      <c r="AI60" s="345"/>
      <c r="AJ60" s="345"/>
      <c r="AK60" s="345"/>
      <c r="AL60" s="345"/>
      <c r="AM60" s="345"/>
      <c r="AN60" s="59" t="s">
        <v>69</v>
      </c>
      <c r="AO60" s="247">
        <f>(H57*10)*BA3</f>
        <v>0</v>
      </c>
      <c r="AP60" s="4" t="s">
        <v>54</v>
      </c>
      <c r="AR60" s="43" t="s">
        <v>45</v>
      </c>
      <c r="AS60" s="43" t="s">
        <v>23</v>
      </c>
      <c r="AU60" s="43" t="s">
        <v>45</v>
      </c>
      <c r="AV60" s="43" t="s">
        <v>23</v>
      </c>
      <c r="AX60" s="43" t="s">
        <v>45</v>
      </c>
      <c r="AY60" s="43" t="s">
        <v>23</v>
      </c>
    </row>
    <row r="61" spans="2:51" ht="16.5" customHeight="1">
      <c r="B61" s="59" t="s">
        <v>70</v>
      </c>
      <c r="C61" s="4" t="s">
        <v>50</v>
      </c>
      <c r="D61" s="243">
        <f>DSUM($AR$12:$AT$20,$AT$12,AU58:AV59)</f>
        <v>0</v>
      </c>
      <c r="E61" s="61" t="s">
        <v>51</v>
      </c>
      <c r="F61" s="59" t="s">
        <v>71</v>
      </c>
      <c r="G61" s="62" t="s">
        <v>50</v>
      </c>
      <c r="H61" s="244">
        <f>DSUM($AR$12:$AT$20,$AT$12,AX58:AY59)</f>
        <v>0</v>
      </c>
      <c r="I61" s="61" t="s">
        <v>51</v>
      </c>
      <c r="J61" s="17"/>
      <c r="K61" s="345"/>
      <c r="L61" s="345"/>
      <c r="M61" s="345"/>
      <c r="N61" s="345"/>
      <c r="O61" s="345"/>
      <c r="P61" s="345"/>
      <c r="Q61" s="345"/>
      <c r="R61" s="345"/>
      <c r="S61" s="345"/>
      <c r="T61" s="345"/>
      <c r="U61" s="345"/>
      <c r="V61" s="345"/>
      <c r="W61" s="345"/>
      <c r="X61" s="345"/>
      <c r="Y61" s="345"/>
      <c r="Z61" s="345"/>
      <c r="AA61" s="345"/>
      <c r="AB61" s="345"/>
      <c r="AC61" s="345"/>
      <c r="AD61" s="345"/>
      <c r="AE61" s="345"/>
      <c r="AF61" s="345"/>
      <c r="AG61" s="345"/>
      <c r="AH61" s="345"/>
      <c r="AI61" s="345"/>
      <c r="AJ61" s="345"/>
      <c r="AK61" s="345"/>
      <c r="AL61" s="345"/>
      <c r="AM61" s="345"/>
      <c r="AN61" s="59" t="s">
        <v>72</v>
      </c>
      <c r="AO61" s="247">
        <f>(D58*10)*AZ3</f>
        <v>0</v>
      </c>
      <c r="AP61" s="4" t="s">
        <v>54</v>
      </c>
      <c r="AR61" s="4" t="str">
        <f>"=RB 12"</f>
        <v>=RB 12</v>
      </c>
      <c r="AS61" s="4" t="str">
        <f t="shared" si="1"/>
        <v>=10</v>
      </c>
      <c r="AU61" s="4" t="str">
        <f>"=DB 20"</f>
        <v>=DB 20</v>
      </c>
      <c r="AV61" s="4" t="str">
        <f t="shared" si="0"/>
        <v>=10</v>
      </c>
      <c r="AX61" s="4" t="str">
        <f>"=DB 20"</f>
        <v>=DB 20</v>
      </c>
      <c r="AY61" s="4" t="str">
        <f>"=12"</f>
        <v>=12</v>
      </c>
    </row>
    <row r="62" spans="2:51" ht="16.5" customHeight="1">
      <c r="B62" s="59" t="s">
        <v>73</v>
      </c>
      <c r="C62" s="4" t="s">
        <v>50</v>
      </c>
      <c r="D62" s="243">
        <f>DSUM($AR$12:$AT$20,$AT$12,AU60:AV61)</f>
        <v>124</v>
      </c>
      <c r="E62" s="61" t="s">
        <v>51</v>
      </c>
      <c r="F62" s="59" t="s">
        <v>74</v>
      </c>
      <c r="G62" s="62" t="s">
        <v>50</v>
      </c>
      <c r="H62" s="244">
        <f>DSUM($AR$12:$AT$20,$AT$12,AX60:AY61)</f>
        <v>249</v>
      </c>
      <c r="I62" s="61" t="s">
        <v>51</v>
      </c>
      <c r="J62" s="17"/>
      <c r="K62" s="345"/>
      <c r="L62" s="345"/>
      <c r="M62" s="345"/>
      <c r="N62" s="345"/>
      <c r="O62" s="345"/>
      <c r="P62" s="345"/>
      <c r="Q62" s="345"/>
      <c r="R62" s="345"/>
      <c r="S62" s="345"/>
      <c r="T62" s="345"/>
      <c r="U62" s="345"/>
      <c r="V62" s="345"/>
      <c r="W62" s="345"/>
      <c r="X62" s="345"/>
      <c r="Y62" s="345"/>
      <c r="Z62" s="345"/>
      <c r="AA62" s="345"/>
      <c r="AB62" s="345"/>
      <c r="AC62" s="345"/>
      <c r="AD62" s="345"/>
      <c r="AE62" s="345"/>
      <c r="AF62" s="345"/>
      <c r="AG62" s="345"/>
      <c r="AH62" s="345"/>
      <c r="AI62" s="345"/>
      <c r="AJ62" s="345"/>
      <c r="AK62" s="345"/>
      <c r="AL62" s="345"/>
      <c r="AM62" s="345"/>
      <c r="AN62" s="59" t="s">
        <v>75</v>
      </c>
      <c r="AO62" s="247">
        <f>(H58*10)*AY3</f>
        <v>0</v>
      </c>
      <c r="AP62" s="4" t="s">
        <v>54</v>
      </c>
      <c r="AR62" s="43" t="s">
        <v>45</v>
      </c>
      <c r="AS62" s="43" t="s">
        <v>23</v>
      </c>
      <c r="AU62" s="43" t="s">
        <v>45</v>
      </c>
      <c r="AV62" s="43" t="s">
        <v>23</v>
      </c>
      <c r="AX62" s="43" t="s">
        <v>45</v>
      </c>
      <c r="AY62" s="43" t="s">
        <v>23</v>
      </c>
    </row>
    <row r="63" spans="2:51" ht="16.5" customHeight="1">
      <c r="B63" s="59" t="s">
        <v>76</v>
      </c>
      <c r="C63" s="4" t="s">
        <v>50</v>
      </c>
      <c r="D63" s="243">
        <f>DSUM($AR$12:$AT$20,$AT$12,AU62:AV63)</f>
        <v>0</v>
      </c>
      <c r="E63" s="61" t="s">
        <v>51</v>
      </c>
      <c r="F63" s="59" t="s">
        <v>77</v>
      </c>
      <c r="G63" s="62" t="s">
        <v>50</v>
      </c>
      <c r="H63" s="244">
        <f>DSUM($AR$12:$AT$20,$AT$12,AX62:AY63)</f>
        <v>0</v>
      </c>
      <c r="I63" s="61" t="s">
        <v>51</v>
      </c>
      <c r="J63" s="17"/>
      <c r="K63" s="345"/>
      <c r="L63" s="345"/>
      <c r="M63" s="345"/>
      <c r="N63" s="345"/>
      <c r="O63" s="345"/>
      <c r="P63" s="345"/>
      <c r="Q63" s="345"/>
      <c r="R63" s="345"/>
      <c r="S63" s="345"/>
      <c r="T63" s="345"/>
      <c r="U63" s="345"/>
      <c r="V63" s="345"/>
      <c r="W63" s="345"/>
      <c r="X63" s="345"/>
      <c r="Y63" s="345"/>
      <c r="Z63" s="345"/>
      <c r="AA63" s="345"/>
      <c r="AB63" s="345"/>
      <c r="AC63" s="345"/>
      <c r="AD63" s="345"/>
      <c r="AE63" s="345"/>
      <c r="AF63" s="345"/>
      <c r="AG63" s="345"/>
      <c r="AH63" s="345"/>
      <c r="AI63" s="345"/>
      <c r="AJ63" s="345"/>
      <c r="AK63" s="345"/>
      <c r="AL63" s="345"/>
      <c r="AM63" s="345"/>
      <c r="AN63" s="59" t="s">
        <v>78</v>
      </c>
      <c r="AO63" s="247">
        <f>((D59*10)+(H59*12))*AR3</f>
        <v>0</v>
      </c>
      <c r="AP63" s="4" t="s">
        <v>54</v>
      </c>
      <c r="AR63" s="4" t="str">
        <f>"=RB 15"</f>
        <v>=RB 15</v>
      </c>
      <c r="AS63" s="4" t="str">
        <f t="shared" si="1"/>
        <v>=10</v>
      </c>
      <c r="AU63" s="4" t="str">
        <f>"=DB 25"</f>
        <v>=DB 25</v>
      </c>
      <c r="AV63" s="4" t="str">
        <f t="shared" si="0"/>
        <v>=10</v>
      </c>
      <c r="AX63" s="4" t="str">
        <f>"=DB 25"</f>
        <v>=DB 25</v>
      </c>
      <c r="AY63" s="4" t="str">
        <f>"=12"</f>
        <v>=12</v>
      </c>
    </row>
    <row r="64" spans="2:51" ht="16.5" customHeight="1">
      <c r="B64" s="59" t="s">
        <v>79</v>
      </c>
      <c r="C64" s="4" t="s">
        <v>50</v>
      </c>
      <c r="D64" s="243">
        <f>DSUM($AR$12:$AT$20,$AT$12,AU64:AV65)</f>
        <v>0</v>
      </c>
      <c r="E64" s="61" t="s">
        <v>51</v>
      </c>
      <c r="F64" s="59" t="s">
        <v>80</v>
      </c>
      <c r="G64" s="62" t="s">
        <v>50</v>
      </c>
      <c r="H64" s="244">
        <f>DSUM($AR$12:$AT$20,$AT$12,AX64:AY65)</f>
        <v>0</v>
      </c>
      <c r="I64" s="61" t="s">
        <v>51</v>
      </c>
      <c r="J64" s="17"/>
      <c r="K64" s="345"/>
      <c r="L64" s="345"/>
      <c r="M64" s="345"/>
      <c r="N64" s="345"/>
      <c r="O64" s="345"/>
      <c r="P64" s="345"/>
      <c r="Q64" s="345"/>
      <c r="R64" s="345"/>
      <c r="S64" s="345"/>
      <c r="T64" s="345"/>
      <c r="U64" s="345"/>
      <c r="V64" s="345"/>
      <c r="W64" s="345"/>
      <c r="X64" s="345"/>
      <c r="Y64" s="345"/>
      <c r="Z64" s="345"/>
      <c r="AA64" s="345"/>
      <c r="AB64" s="345"/>
      <c r="AC64" s="345"/>
      <c r="AD64" s="345"/>
      <c r="AE64" s="345"/>
      <c r="AF64" s="345"/>
      <c r="AG64" s="345"/>
      <c r="AH64" s="345"/>
      <c r="AI64" s="345"/>
      <c r="AJ64" s="345"/>
      <c r="AK64" s="345"/>
      <c r="AL64" s="345"/>
      <c r="AM64" s="345"/>
      <c r="AN64" s="59" t="s">
        <v>81</v>
      </c>
      <c r="AO64" s="247">
        <f>((D60*10)+(H60*12))*AS3</f>
        <v>0</v>
      </c>
      <c r="AP64" s="4" t="s">
        <v>54</v>
      </c>
      <c r="AR64" s="43" t="s">
        <v>45</v>
      </c>
      <c r="AS64" s="43" t="s">
        <v>23</v>
      </c>
      <c r="AU64" s="43" t="s">
        <v>45</v>
      </c>
      <c r="AV64" s="43" t="s">
        <v>23</v>
      </c>
      <c r="AX64" s="43" t="s">
        <v>45</v>
      </c>
      <c r="AY64" s="43" t="s">
        <v>23</v>
      </c>
    </row>
    <row r="65" spans="2:51" ht="16.5" customHeight="1">
      <c r="B65" s="59" t="s">
        <v>82</v>
      </c>
      <c r="C65" s="4" t="s">
        <v>50</v>
      </c>
      <c r="D65" s="243">
        <f>DSUM($AR$12:$AT$20,$AT$12,AU66:AV67)</f>
        <v>0</v>
      </c>
      <c r="E65" s="61" t="s">
        <v>51</v>
      </c>
      <c r="F65" s="59" t="s">
        <v>83</v>
      </c>
      <c r="G65" s="62" t="s">
        <v>50</v>
      </c>
      <c r="H65" s="244">
        <f>DSUM($AR$12:$AT$20,$AT$12,AX66:AY67)</f>
        <v>0</v>
      </c>
      <c r="I65" s="61" t="s">
        <v>51</v>
      </c>
      <c r="J65" s="17"/>
      <c r="K65" s="345"/>
      <c r="L65" s="345"/>
      <c r="M65" s="345"/>
      <c r="N65" s="345"/>
      <c r="O65" s="345"/>
      <c r="P65" s="345"/>
      <c r="Q65" s="345"/>
      <c r="R65" s="345"/>
      <c r="S65" s="345"/>
      <c r="T65" s="345"/>
      <c r="U65" s="345"/>
      <c r="V65" s="345"/>
      <c r="W65" s="345"/>
      <c r="X65" s="345"/>
      <c r="Y65" s="345"/>
      <c r="Z65" s="345"/>
      <c r="AA65" s="345"/>
      <c r="AB65" s="345"/>
      <c r="AC65" s="345"/>
      <c r="AD65" s="345"/>
      <c r="AE65" s="345"/>
      <c r="AF65" s="345"/>
      <c r="AG65" s="345"/>
      <c r="AH65" s="345"/>
      <c r="AI65" s="345"/>
      <c r="AJ65" s="345"/>
      <c r="AK65" s="345"/>
      <c r="AL65" s="345"/>
      <c r="AM65" s="345"/>
      <c r="AN65" s="59" t="s">
        <v>84</v>
      </c>
      <c r="AO65" s="247">
        <f>((D61*10)+(H61*12))*AT3</f>
        <v>0</v>
      </c>
      <c r="AP65" s="4" t="s">
        <v>54</v>
      </c>
      <c r="AR65" s="4" t="str">
        <f>"=RB 19"</f>
        <v>=RB 19</v>
      </c>
      <c r="AS65" s="4" t="str">
        <f t="shared" si="1"/>
        <v>=10</v>
      </c>
      <c r="AU65" s="4" t="str">
        <f>"=DB 28"</f>
        <v>=DB 28</v>
      </c>
      <c r="AV65" s="4" t="str">
        <f t="shared" si="0"/>
        <v>=10</v>
      </c>
      <c r="AX65" s="4" t="str">
        <f>"=DB 28"</f>
        <v>=DB 28</v>
      </c>
      <c r="AY65" s="4" t="str">
        <f>"=12"</f>
        <v>=12</v>
      </c>
    </row>
    <row r="66" spans="2:51" ht="16.5" customHeight="1">
      <c r="B66" s="59"/>
      <c r="E66" s="17"/>
      <c r="F66" s="17"/>
      <c r="G66" s="17"/>
      <c r="H66" s="64"/>
      <c r="I66" s="64"/>
      <c r="J66" s="64"/>
      <c r="K66" s="345"/>
      <c r="L66" s="345"/>
      <c r="M66" s="345"/>
      <c r="N66" s="345"/>
      <c r="O66" s="345"/>
      <c r="P66" s="345"/>
      <c r="Q66" s="345"/>
      <c r="R66" s="345"/>
      <c r="S66" s="345"/>
      <c r="T66" s="345"/>
      <c r="U66" s="345"/>
      <c r="V66" s="345"/>
      <c r="W66" s="345"/>
      <c r="X66" s="345"/>
      <c r="Y66" s="345"/>
      <c r="Z66" s="345"/>
      <c r="AA66" s="345"/>
      <c r="AB66" s="345"/>
      <c r="AC66" s="345"/>
      <c r="AD66" s="345"/>
      <c r="AE66" s="345"/>
      <c r="AF66" s="345"/>
      <c r="AG66" s="345"/>
      <c r="AH66" s="345"/>
      <c r="AI66" s="345"/>
      <c r="AJ66" s="345"/>
      <c r="AK66" s="345"/>
      <c r="AL66" s="345"/>
      <c r="AM66" s="345"/>
      <c r="AN66" s="59" t="s">
        <v>85</v>
      </c>
      <c r="AO66" s="247">
        <f>((D62*10)+(H62*12))*AU3</f>
        <v>10443.160000000002</v>
      </c>
      <c r="AP66" s="4" t="s">
        <v>54</v>
      </c>
      <c r="AR66" s="43" t="s">
        <v>45</v>
      </c>
      <c r="AS66" s="43" t="s">
        <v>23</v>
      </c>
      <c r="AU66" s="43" t="s">
        <v>45</v>
      </c>
      <c r="AV66" s="43" t="s">
        <v>23</v>
      </c>
      <c r="AX66" s="43" t="s">
        <v>45</v>
      </c>
      <c r="AY66" s="43" t="s">
        <v>23</v>
      </c>
    </row>
    <row r="67" spans="11:51" ht="16.5" customHeight="1">
      <c r="K67" s="346"/>
      <c r="L67" s="346"/>
      <c r="M67" s="346"/>
      <c r="N67" s="346"/>
      <c r="O67" s="346"/>
      <c r="P67" s="346"/>
      <c r="Q67" s="346"/>
      <c r="R67" s="346"/>
      <c r="S67" s="346"/>
      <c r="T67" s="346"/>
      <c r="U67" s="346"/>
      <c r="V67" s="346"/>
      <c r="W67" s="346"/>
      <c r="X67" s="346"/>
      <c r="Y67" s="346"/>
      <c r="Z67" s="346"/>
      <c r="AA67" s="346"/>
      <c r="AB67" s="346"/>
      <c r="AC67" s="346"/>
      <c r="AD67" s="346"/>
      <c r="AE67" s="346"/>
      <c r="AF67" s="346"/>
      <c r="AG67" s="346"/>
      <c r="AH67" s="346"/>
      <c r="AI67" s="347"/>
      <c r="AJ67" s="347"/>
      <c r="AK67" s="347"/>
      <c r="AL67" s="348"/>
      <c r="AM67" s="348"/>
      <c r="AN67" s="59" t="s">
        <v>86</v>
      </c>
      <c r="AO67" s="247">
        <f>((D63*10)+(H63*12))*AV3</f>
        <v>0</v>
      </c>
      <c r="AP67" s="4" t="s">
        <v>54</v>
      </c>
      <c r="AR67" s="4" t="str">
        <f>"=RB 20"</f>
        <v>=RB 20</v>
      </c>
      <c r="AS67" s="4" t="str">
        <f t="shared" si="1"/>
        <v>=10</v>
      </c>
      <c r="AU67" s="4" t="str">
        <f>"=DB 32"</f>
        <v>=DB 32</v>
      </c>
      <c r="AV67" s="4" t="str">
        <f t="shared" si="0"/>
        <v>=10</v>
      </c>
      <c r="AX67" s="4" t="str">
        <f>"=DB 32"</f>
        <v>=DB 32</v>
      </c>
      <c r="AY67" s="4" t="str">
        <f>"=12"</f>
        <v>=12</v>
      </c>
    </row>
    <row r="68" spans="34:45" ht="16.5" customHeight="1">
      <c r="AH68" s="14"/>
      <c r="AI68" s="14"/>
      <c r="AK68" s="62"/>
      <c r="AL68" s="62"/>
      <c r="AN68" s="59" t="s">
        <v>87</v>
      </c>
      <c r="AO68" s="247">
        <f>((D64*10)+(H64*12))*AW3</f>
        <v>0</v>
      </c>
      <c r="AP68" s="4" t="s">
        <v>54</v>
      </c>
      <c r="AR68" s="43" t="s">
        <v>45</v>
      </c>
      <c r="AS68" s="43" t="s">
        <v>23</v>
      </c>
    </row>
    <row r="69" spans="34:45" ht="21.75" customHeight="1">
      <c r="AH69" s="14"/>
      <c r="AI69" s="14"/>
      <c r="AJ69" s="14" t="s">
        <v>93</v>
      </c>
      <c r="AK69" s="248">
        <f>(AK70/AO70)*100</f>
        <v>0.45104068117311275</v>
      </c>
      <c r="AL69" s="65" t="s">
        <v>88</v>
      </c>
      <c r="AN69" s="59" t="s">
        <v>89</v>
      </c>
      <c r="AO69" s="247">
        <f>((D65*10)+(H65*12))*AX3</f>
        <v>0</v>
      </c>
      <c r="AP69" s="4" t="s">
        <v>54</v>
      </c>
      <c r="AR69" s="4" t="str">
        <f>"=RB 25"</f>
        <v>=RB 25</v>
      </c>
      <c r="AS69" s="4" t="str">
        <f t="shared" si="1"/>
        <v>=10</v>
      </c>
    </row>
    <row r="70" spans="34:45" ht="21.75" customHeight="1" thickBot="1">
      <c r="AH70" s="14"/>
      <c r="AI70" s="14"/>
      <c r="AJ70" s="14" t="s">
        <v>94</v>
      </c>
      <c r="AK70" s="95">
        <f>AO70-AP53</f>
        <v>47.102899999998044</v>
      </c>
      <c r="AL70" s="66" t="s">
        <v>90</v>
      </c>
      <c r="AN70" s="14" t="s">
        <v>91</v>
      </c>
      <c r="AO70" s="249">
        <f>SUM(AO55:AO69)</f>
        <v>10443.160000000002</v>
      </c>
      <c r="AP70" s="4" t="s">
        <v>54</v>
      </c>
      <c r="AR70" s="43"/>
      <c r="AS70" s="43"/>
    </row>
    <row r="71" spans="44:60" ht="24" thickTop="1">
      <c r="AR71" s="495" t="s">
        <v>99</v>
      </c>
      <c r="AS71" s="496"/>
      <c r="AT71" s="496"/>
      <c r="AU71" s="497" t="s">
        <v>100</v>
      </c>
      <c r="AV71" s="498"/>
      <c r="AW71" s="498"/>
      <c r="AX71" s="498"/>
      <c r="AY71" s="498"/>
      <c r="AZ71" s="498"/>
      <c r="BA71" s="498"/>
      <c r="BB71" s="498"/>
      <c r="BC71" s="498"/>
      <c r="BD71" s="498"/>
      <c r="BE71" s="498"/>
      <c r="BF71" s="498"/>
      <c r="BG71" s="498"/>
      <c r="BH71" s="499"/>
    </row>
    <row r="72" spans="44:60" ht="23.25">
      <c r="AR72" s="117" t="s">
        <v>101</v>
      </c>
      <c r="AS72" s="117" t="s">
        <v>102</v>
      </c>
      <c r="AT72" s="117" t="s">
        <v>103</v>
      </c>
      <c r="AU72" s="496" t="s">
        <v>104</v>
      </c>
      <c r="AV72" s="500"/>
      <c r="AW72" s="496" t="s">
        <v>105</v>
      </c>
      <c r="AX72" s="500"/>
      <c r="AY72" s="495" t="s">
        <v>106</v>
      </c>
      <c r="AZ72" s="500"/>
      <c r="BA72" s="495" t="s">
        <v>107</v>
      </c>
      <c r="BB72" s="500"/>
      <c r="BC72" s="495" t="s">
        <v>108</v>
      </c>
      <c r="BD72" s="500"/>
      <c r="BE72" s="495" t="s">
        <v>109</v>
      </c>
      <c r="BF72" s="500"/>
      <c r="BG72" s="495" t="s">
        <v>110</v>
      </c>
      <c r="BH72" s="500"/>
    </row>
    <row r="73" spans="44:60" ht="23.25">
      <c r="AR73" s="229">
        <v>10</v>
      </c>
      <c r="AS73" s="229">
        <v>10</v>
      </c>
      <c r="AT73" s="229">
        <v>10</v>
      </c>
      <c r="AU73" s="229">
        <v>10</v>
      </c>
      <c r="AV73" s="229">
        <v>12</v>
      </c>
      <c r="AW73" s="229">
        <v>10</v>
      </c>
      <c r="AX73" s="229">
        <v>12</v>
      </c>
      <c r="AY73" s="229">
        <v>10</v>
      </c>
      <c r="AZ73" s="229">
        <v>12</v>
      </c>
      <c r="BA73" s="229">
        <v>10</v>
      </c>
      <c r="BB73" s="229">
        <v>12</v>
      </c>
      <c r="BC73" s="229">
        <v>10</v>
      </c>
      <c r="BD73" s="229">
        <v>12</v>
      </c>
      <c r="BE73" s="229">
        <v>10</v>
      </c>
      <c r="BF73" s="229">
        <v>12</v>
      </c>
      <c r="BG73" s="229">
        <v>10</v>
      </c>
      <c r="BH73" s="229">
        <v>12</v>
      </c>
    </row>
    <row r="74" spans="44:60" ht="20.25">
      <c r="AR74" s="230">
        <f>$D$55</f>
        <v>0</v>
      </c>
      <c r="AS74" s="231">
        <f>$H$55</f>
        <v>0</v>
      </c>
      <c r="AT74" s="231">
        <f>$H$56</f>
        <v>0</v>
      </c>
      <c r="AU74" s="230">
        <f>$D$59</f>
        <v>0</v>
      </c>
      <c r="AV74" s="231">
        <f>$H$59</f>
        <v>0</v>
      </c>
      <c r="AW74" s="230">
        <f>$D$60</f>
        <v>0</v>
      </c>
      <c r="AX74" s="231">
        <f>$H$60</f>
        <v>0</v>
      </c>
      <c r="AY74" s="230">
        <f>$D$61</f>
        <v>0</v>
      </c>
      <c r="AZ74" s="231">
        <f>$H$61</f>
        <v>0</v>
      </c>
      <c r="BA74" s="230">
        <f>$D$62</f>
        <v>124</v>
      </c>
      <c r="BB74" s="231">
        <f>$H$62</f>
        <v>249</v>
      </c>
      <c r="BC74" s="230">
        <f>$D$63</f>
        <v>0</v>
      </c>
      <c r="BD74" s="231">
        <f>$H$63</f>
        <v>0</v>
      </c>
      <c r="BE74" s="230">
        <f>$D$64</f>
        <v>0</v>
      </c>
      <c r="BF74" s="231">
        <f>$H$64</f>
        <v>0</v>
      </c>
      <c r="BG74" s="230">
        <f>$D$65</f>
        <v>0</v>
      </c>
      <c r="BH74" s="231">
        <f>$H$65</f>
        <v>0</v>
      </c>
    </row>
    <row r="75" ht="20.25">
      <c r="AH75" s="4" t="str">
        <f>SpellNumber(213000)</f>
        <v>Two Hundred Thirteen Thousand  Baht and No Satang</v>
      </c>
    </row>
  </sheetData>
  <sheetProtection/>
  <mergeCells count="247">
    <mergeCell ref="AR71:AT71"/>
    <mergeCell ref="AU71:BH71"/>
    <mergeCell ref="AU72:AV72"/>
    <mergeCell ref="AW72:AX72"/>
    <mergeCell ref="AY72:AZ72"/>
    <mergeCell ref="BA72:BB72"/>
    <mergeCell ref="BC72:BD72"/>
    <mergeCell ref="BE72:BF72"/>
    <mergeCell ref="BG72:BH72"/>
    <mergeCell ref="AO48:AO52"/>
    <mergeCell ref="AP48:AP52"/>
    <mergeCell ref="O49:O51"/>
    <mergeCell ref="Z49:Z51"/>
    <mergeCell ref="B50:E52"/>
    <mergeCell ref="G50:H52"/>
    <mergeCell ref="AI51:AI52"/>
    <mergeCell ref="AJ48:AJ52"/>
    <mergeCell ref="K48:K52"/>
    <mergeCell ref="AK48:AK52"/>
    <mergeCell ref="A48:A52"/>
    <mergeCell ref="B48:E49"/>
    <mergeCell ref="F48:F52"/>
    <mergeCell ref="G48:H49"/>
    <mergeCell ref="I48:I52"/>
    <mergeCell ref="J48:J52"/>
    <mergeCell ref="AO43:AO47"/>
    <mergeCell ref="AP43:AP47"/>
    <mergeCell ref="P44:Y44"/>
    <mergeCell ref="AK43:AK47"/>
    <mergeCell ref="AI46:AI47"/>
    <mergeCell ref="AJ43:AJ47"/>
    <mergeCell ref="Z45:Z46"/>
    <mergeCell ref="K43:K47"/>
    <mergeCell ref="AE43:AF47"/>
    <mergeCell ref="AG43:AG47"/>
    <mergeCell ref="AH43:AH47"/>
    <mergeCell ref="AI43:AI45"/>
    <mergeCell ref="AI48:AI50"/>
    <mergeCell ref="AE48:AF52"/>
    <mergeCell ref="AG48:AG52"/>
    <mergeCell ref="AH48:AH52"/>
    <mergeCell ref="P51:Y51"/>
    <mergeCell ref="A43:A47"/>
    <mergeCell ref="B43:E44"/>
    <mergeCell ref="F43:F47"/>
    <mergeCell ref="G43:H44"/>
    <mergeCell ref="I43:I47"/>
    <mergeCell ref="J43:J47"/>
    <mergeCell ref="B45:E47"/>
    <mergeCell ref="G45:H47"/>
    <mergeCell ref="AI41:AI42"/>
    <mergeCell ref="AJ38:AJ42"/>
    <mergeCell ref="K38:K42"/>
    <mergeCell ref="AK38:AK42"/>
    <mergeCell ref="AE38:AF42"/>
    <mergeCell ref="AG38:AG42"/>
    <mergeCell ref="AH38:AH42"/>
    <mergeCell ref="AI38:AI40"/>
    <mergeCell ref="W39:Y40"/>
    <mergeCell ref="A38:A42"/>
    <mergeCell ref="B38:E39"/>
    <mergeCell ref="F38:F42"/>
    <mergeCell ref="G38:H39"/>
    <mergeCell ref="I38:I42"/>
    <mergeCell ref="J38:J42"/>
    <mergeCell ref="B40:E42"/>
    <mergeCell ref="G40:H42"/>
    <mergeCell ref="AO33:AO37"/>
    <mergeCell ref="AP33:AP37"/>
    <mergeCell ref="AK33:AK37"/>
    <mergeCell ref="AI36:AI37"/>
    <mergeCell ref="AJ33:AJ37"/>
    <mergeCell ref="AI33:AI35"/>
    <mergeCell ref="AO38:AO42"/>
    <mergeCell ref="AP38:AP42"/>
    <mergeCell ref="P34:S35"/>
    <mergeCell ref="U34:Y34"/>
    <mergeCell ref="K33:K37"/>
    <mergeCell ref="AE33:AF37"/>
    <mergeCell ref="AG33:AG37"/>
    <mergeCell ref="AH33:AH37"/>
    <mergeCell ref="Z35:Z36"/>
    <mergeCell ref="P39:U39"/>
    <mergeCell ref="A33:A37"/>
    <mergeCell ref="B33:E34"/>
    <mergeCell ref="F33:F37"/>
    <mergeCell ref="G33:H34"/>
    <mergeCell ref="I33:I37"/>
    <mergeCell ref="J33:J37"/>
    <mergeCell ref="B35:E37"/>
    <mergeCell ref="G35:H37"/>
    <mergeCell ref="AK28:AK32"/>
    <mergeCell ref="AO28:AO32"/>
    <mergeCell ref="AP28:AP32"/>
    <mergeCell ref="B30:E32"/>
    <mergeCell ref="G30:H32"/>
    <mergeCell ref="AI31:AI32"/>
    <mergeCell ref="K28:K32"/>
    <mergeCell ref="AE28:AF32"/>
    <mergeCell ref="AG28:AG32"/>
    <mergeCell ref="AH28:AH32"/>
    <mergeCell ref="AI28:AI30"/>
    <mergeCell ref="AJ28:AJ32"/>
    <mergeCell ref="P29:S30"/>
    <mergeCell ref="U29:Y29"/>
    <mergeCell ref="Z30:Z31"/>
    <mergeCell ref="B25:E27"/>
    <mergeCell ref="G25:H27"/>
    <mergeCell ref="AI26:AI27"/>
    <mergeCell ref="K23:K27"/>
    <mergeCell ref="AJ23:AJ27"/>
    <mergeCell ref="A28:A32"/>
    <mergeCell ref="B28:E29"/>
    <mergeCell ref="F28:F32"/>
    <mergeCell ref="G28:H29"/>
    <mergeCell ref="I28:I32"/>
    <mergeCell ref="J28:J32"/>
    <mergeCell ref="AK23:AK27"/>
    <mergeCell ref="AO23:AO27"/>
    <mergeCell ref="AP23:AP27"/>
    <mergeCell ref="P24:S25"/>
    <mergeCell ref="U24:Y24"/>
    <mergeCell ref="Z25:Z26"/>
    <mergeCell ref="AE23:AF27"/>
    <mergeCell ref="AG23:AG27"/>
    <mergeCell ref="AH23:AH27"/>
    <mergeCell ref="AI23:AI25"/>
    <mergeCell ref="B20:E22"/>
    <mergeCell ref="G20:H22"/>
    <mergeCell ref="AI21:AI22"/>
    <mergeCell ref="A23:A27"/>
    <mergeCell ref="B23:E24"/>
    <mergeCell ref="F23:F27"/>
    <mergeCell ref="G23:H24"/>
    <mergeCell ref="I23:I27"/>
    <mergeCell ref="J23:J27"/>
    <mergeCell ref="J18:J22"/>
    <mergeCell ref="AK18:AK22"/>
    <mergeCell ref="AO18:AO22"/>
    <mergeCell ref="AP18:AP22"/>
    <mergeCell ref="P19:S20"/>
    <mergeCell ref="U19:Y19"/>
    <mergeCell ref="K18:K22"/>
    <mergeCell ref="AE18:AF22"/>
    <mergeCell ref="AG18:AG22"/>
    <mergeCell ref="AH18:AH22"/>
    <mergeCell ref="AI18:AI20"/>
    <mergeCell ref="AJ18:AJ22"/>
    <mergeCell ref="B15:E17"/>
    <mergeCell ref="G15:H17"/>
    <mergeCell ref="P16:Y16"/>
    <mergeCell ref="AI16:AI17"/>
    <mergeCell ref="A18:A22"/>
    <mergeCell ref="B18:E19"/>
    <mergeCell ref="F18:F22"/>
    <mergeCell ref="G18:H19"/>
    <mergeCell ref="I18:I22"/>
    <mergeCell ref="AK13:AK17"/>
    <mergeCell ref="AO13:AO17"/>
    <mergeCell ref="AP13:AP17"/>
    <mergeCell ref="O14:O16"/>
    <mergeCell ref="P14:Y14"/>
    <mergeCell ref="Z14:Z16"/>
    <mergeCell ref="K13:K17"/>
    <mergeCell ref="AE13:AF17"/>
    <mergeCell ref="AG13:AG17"/>
    <mergeCell ref="AH13:AH17"/>
    <mergeCell ref="AI13:AI15"/>
    <mergeCell ref="AJ13:AJ17"/>
    <mergeCell ref="AN10:AN11"/>
    <mergeCell ref="AE12:AF12"/>
    <mergeCell ref="A13:A17"/>
    <mergeCell ref="B13:B14"/>
    <mergeCell ref="C13:C14"/>
    <mergeCell ref="D13:E14"/>
    <mergeCell ref="F13:F17"/>
    <mergeCell ref="G13:H14"/>
    <mergeCell ref="I13:I17"/>
    <mergeCell ref="J13:J17"/>
    <mergeCell ref="L9:AD12"/>
    <mergeCell ref="AE9:AK9"/>
    <mergeCell ref="AL9:AN9"/>
    <mergeCell ref="AO9:AO11"/>
    <mergeCell ref="AP9:AP11"/>
    <mergeCell ref="AE10:AF11"/>
    <mergeCell ref="AG10:AJ10"/>
    <mergeCell ref="AK10:AK11"/>
    <mergeCell ref="AL10:AL11"/>
    <mergeCell ref="AM10:AM11"/>
    <mergeCell ref="L1:AD1"/>
    <mergeCell ref="L2:AD2"/>
    <mergeCell ref="AO3:AP3"/>
    <mergeCell ref="AO4:AP4"/>
    <mergeCell ref="AO5:AP5"/>
    <mergeCell ref="A9:A12"/>
    <mergeCell ref="B9:E12"/>
    <mergeCell ref="F9:F12"/>
    <mergeCell ref="G9:H12"/>
    <mergeCell ref="I9:K12"/>
    <mergeCell ref="K55:L56"/>
    <mergeCell ref="M55:AH56"/>
    <mergeCell ref="AI55:AK56"/>
    <mergeCell ref="AL55:AM56"/>
    <mergeCell ref="K57:L57"/>
    <mergeCell ref="M57:AH57"/>
    <mergeCell ref="AI57:AK57"/>
    <mergeCell ref="AL57:AM57"/>
    <mergeCell ref="K58:L58"/>
    <mergeCell ref="M58:AH58"/>
    <mergeCell ref="AI58:AK58"/>
    <mergeCell ref="AL58:AM58"/>
    <mergeCell ref="K59:L59"/>
    <mergeCell ref="M59:AH59"/>
    <mergeCell ref="AI59:AK59"/>
    <mergeCell ref="AL59:AM59"/>
    <mergeCell ref="K60:L60"/>
    <mergeCell ref="M60:AH60"/>
    <mergeCell ref="AI60:AK60"/>
    <mergeCell ref="AL60:AM60"/>
    <mergeCell ref="K61:L61"/>
    <mergeCell ref="M61:AH61"/>
    <mergeCell ref="AI61:AK61"/>
    <mergeCell ref="AL61:AM61"/>
    <mergeCell ref="K62:L62"/>
    <mergeCell ref="M62:AH62"/>
    <mergeCell ref="AI62:AK62"/>
    <mergeCell ref="AL62:AM62"/>
    <mergeCell ref="K63:L63"/>
    <mergeCell ref="M63:AH63"/>
    <mergeCell ref="AI63:AK63"/>
    <mergeCell ref="AL63:AM63"/>
    <mergeCell ref="K64:L64"/>
    <mergeCell ref="M64:AH64"/>
    <mergeCell ref="AI64:AK64"/>
    <mergeCell ref="AL64:AM64"/>
    <mergeCell ref="K65:L65"/>
    <mergeCell ref="M65:AH65"/>
    <mergeCell ref="AI65:AK65"/>
    <mergeCell ref="AL65:AM65"/>
    <mergeCell ref="K66:L66"/>
    <mergeCell ref="M66:AH66"/>
    <mergeCell ref="AI66:AK66"/>
    <mergeCell ref="AL66:AM66"/>
    <mergeCell ref="K67:L67"/>
    <mergeCell ref="M67:AH67"/>
    <mergeCell ref="AI67:AK67"/>
    <mergeCell ref="AL67:AM67"/>
  </mergeCells>
  <dataValidations count="3">
    <dataValidation type="list" allowBlank="1" showInputMessage="1" showErrorMessage="1" sqref="K13:K52">
      <formula1>$BH$1:$BJ$1</formula1>
    </dataValidation>
    <dataValidation type="list" allowBlank="1" showInputMessage="1" showErrorMessage="1" sqref="I13:I52">
      <formula1>DB_16</formula1>
    </dataValidation>
    <dataValidation type="list" allowBlank="1" showInputMessage="1" showErrorMessage="1" sqref="AI13:AI15 AI18:AI20 AI23:AI25 AI28:AI30 AI33:AI35 AI38:AI40 AI43:AI45 AI48:AI50">
      <formula1>'SUM OF REMAIN BAR'!$D$11:$D$57</formula1>
    </dataValidation>
  </dataValidations>
  <printOptions horizontalCentered="1"/>
  <pageMargins left="0.11811023622047245" right="0.11811023622047245" top="0.11811023622047245" bottom="0.15748031496062992" header="0.11811023622047245" footer="0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BJ75"/>
  <sheetViews>
    <sheetView view="pageBreakPreview" zoomScale="85" zoomScaleSheetLayoutView="85" workbookViewId="0" topLeftCell="A1">
      <selection activeCell="D6" sqref="D6"/>
    </sheetView>
  </sheetViews>
  <sheetFormatPr defaultColWidth="9.140625" defaultRowHeight="21.75"/>
  <cols>
    <col min="1" max="1" width="5.7109375" style="4" customWidth="1"/>
    <col min="2" max="2" width="9.8515625" style="4" customWidth="1"/>
    <col min="3" max="3" width="1.57421875" style="4" customWidth="1"/>
    <col min="4" max="4" width="11.140625" style="4" customWidth="1"/>
    <col min="5" max="5" width="10.28125" style="4" customWidth="1"/>
    <col min="6" max="6" width="8.8515625" style="4" customWidth="1"/>
    <col min="7" max="7" width="2.7109375" style="4" customWidth="1"/>
    <col min="8" max="8" width="11.140625" style="4" customWidth="1"/>
    <col min="9" max="9" width="7.57421875" style="4" customWidth="1"/>
    <col min="10" max="10" width="2.28125" style="4" customWidth="1"/>
    <col min="11" max="11" width="6.00390625" style="4" customWidth="1"/>
    <col min="12" max="30" width="3.28125" style="4" customWidth="1"/>
    <col min="31" max="31" width="1.57421875" style="4" customWidth="1"/>
    <col min="32" max="32" width="9.140625" style="4" customWidth="1"/>
    <col min="33" max="33" width="10.7109375" style="4" customWidth="1"/>
    <col min="34" max="35" width="11.57421875" style="4" customWidth="1"/>
    <col min="36" max="36" width="10.00390625" style="4" customWidth="1"/>
    <col min="37" max="37" width="10.8515625" style="4" customWidth="1"/>
    <col min="38" max="38" width="12.421875" style="4" customWidth="1"/>
    <col min="39" max="40" width="9.8515625" style="4" customWidth="1"/>
    <col min="41" max="41" width="12.140625" style="4" customWidth="1"/>
    <col min="42" max="42" width="10.7109375" style="4" customWidth="1"/>
    <col min="43" max="16384" width="9.140625" style="4" customWidth="1"/>
  </cols>
  <sheetData>
    <row r="1" spans="1:62" ht="20.2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59" t="s">
        <v>6</v>
      </c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 t="str">
        <f>MF1!AP1</f>
        <v>REV.000</v>
      </c>
      <c r="AR1" s="5" t="s">
        <v>7</v>
      </c>
      <c r="AS1" s="5" t="s">
        <v>8</v>
      </c>
      <c r="AT1" s="5" t="s">
        <v>9</v>
      </c>
      <c r="AU1" s="5" t="s">
        <v>10</v>
      </c>
      <c r="AV1" s="5" t="s">
        <v>11</v>
      </c>
      <c r="AW1" s="5" t="s">
        <v>12</v>
      </c>
      <c r="AX1" s="5" t="s">
        <v>13</v>
      </c>
      <c r="AY1" s="6" t="s">
        <v>14</v>
      </c>
      <c r="AZ1" s="6" t="s">
        <v>15</v>
      </c>
      <c r="BA1" s="6" t="s">
        <v>16</v>
      </c>
      <c r="BB1" s="6" t="s">
        <v>17</v>
      </c>
      <c r="BC1" s="6" t="s">
        <v>18</v>
      </c>
      <c r="BD1" s="6" t="s">
        <v>19</v>
      </c>
      <c r="BE1" s="6" t="s">
        <v>20</v>
      </c>
      <c r="BF1" s="6" t="s">
        <v>21</v>
      </c>
      <c r="BG1" s="7" t="s">
        <v>22</v>
      </c>
      <c r="BH1" s="4">
        <v>10</v>
      </c>
      <c r="BI1" s="4">
        <v>12</v>
      </c>
      <c r="BJ1" s="4" t="s">
        <v>133</v>
      </c>
    </row>
    <row r="2" spans="1:59" ht="20.25" customHeight="1">
      <c r="A2" s="8" t="s">
        <v>0</v>
      </c>
      <c r="C2" s="4" t="s">
        <v>3</v>
      </c>
      <c r="D2" s="198"/>
      <c r="E2" s="9"/>
      <c r="F2" s="10"/>
      <c r="G2" s="10"/>
      <c r="H2" s="1"/>
      <c r="I2" s="1"/>
      <c r="J2" s="1"/>
      <c r="K2" s="8"/>
      <c r="L2" s="359" t="str">
        <f>MF1!L2:AD2</f>
        <v>MAIN CONTROL BUILDING</v>
      </c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R2" s="5">
        <v>10</v>
      </c>
      <c r="AS2" s="5">
        <v>12</v>
      </c>
      <c r="AT2" s="5">
        <v>16</v>
      </c>
      <c r="AU2" s="5">
        <v>20</v>
      </c>
      <c r="AV2" s="5">
        <v>25</v>
      </c>
      <c r="AW2" s="5">
        <v>28</v>
      </c>
      <c r="AX2" s="5">
        <v>32</v>
      </c>
      <c r="AY2" s="6">
        <v>25</v>
      </c>
      <c r="AZ2" s="6">
        <v>20</v>
      </c>
      <c r="BA2" s="6">
        <v>19</v>
      </c>
      <c r="BB2" s="6">
        <v>15</v>
      </c>
      <c r="BC2" s="6">
        <v>12</v>
      </c>
      <c r="BD2" s="6">
        <v>10</v>
      </c>
      <c r="BE2" s="6">
        <v>9</v>
      </c>
      <c r="BF2" s="6">
        <v>6</v>
      </c>
      <c r="BG2" s="11"/>
    </row>
    <row r="3" spans="1:59" ht="22.5" thickBot="1">
      <c r="A3" s="8" t="s">
        <v>1</v>
      </c>
      <c r="C3" s="4" t="s">
        <v>3</v>
      </c>
      <c r="D3" s="12"/>
      <c r="E3" s="12"/>
      <c r="F3" s="12"/>
      <c r="G3" s="12"/>
      <c r="H3" s="13"/>
      <c r="I3" s="13"/>
      <c r="J3" s="13"/>
      <c r="K3" s="13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N3" s="14" t="s">
        <v>5</v>
      </c>
      <c r="AO3" s="352" t="s">
        <v>265</v>
      </c>
      <c r="AP3" s="352"/>
      <c r="AR3" s="5">
        <v>0.617</v>
      </c>
      <c r="AS3" s="5">
        <v>0.888</v>
      </c>
      <c r="AT3" s="5">
        <v>1.58</v>
      </c>
      <c r="AU3" s="5">
        <v>2.47</v>
      </c>
      <c r="AV3" s="5">
        <v>3.85</v>
      </c>
      <c r="AW3" s="5">
        <v>4.83</v>
      </c>
      <c r="AX3" s="5">
        <v>6.31</v>
      </c>
      <c r="AY3" s="6">
        <v>3.85</v>
      </c>
      <c r="AZ3" s="6">
        <v>2.47</v>
      </c>
      <c r="BA3" s="6">
        <v>2.23</v>
      </c>
      <c r="BB3" s="6">
        <v>1.39</v>
      </c>
      <c r="BC3" s="6">
        <v>0.888</v>
      </c>
      <c r="BD3" s="6">
        <v>0.617</v>
      </c>
      <c r="BE3" s="6">
        <v>0.499</v>
      </c>
      <c r="BF3" s="6">
        <v>0.222</v>
      </c>
      <c r="BG3" s="15"/>
    </row>
    <row r="4" spans="1:42" ht="21.75">
      <c r="A4" s="8" t="s">
        <v>2</v>
      </c>
      <c r="C4" s="4" t="s">
        <v>3</v>
      </c>
      <c r="D4" s="16"/>
      <c r="E4" s="16"/>
      <c r="F4" s="13"/>
      <c r="G4" s="13"/>
      <c r="H4" s="13"/>
      <c r="I4" s="13"/>
      <c r="J4" s="13"/>
      <c r="K4" s="13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N4" s="14" t="s">
        <v>4</v>
      </c>
      <c r="AO4" s="353">
        <f ca="1">TODAY()</f>
        <v>41830</v>
      </c>
      <c r="AP4" s="354"/>
    </row>
    <row r="5" spans="1:42" ht="21">
      <c r="A5" s="8" t="s">
        <v>24</v>
      </c>
      <c r="C5" s="4" t="s">
        <v>3</v>
      </c>
      <c r="D5" s="68"/>
      <c r="E5" s="18"/>
      <c r="F5" s="12"/>
      <c r="G5" s="12"/>
      <c r="H5" s="12"/>
      <c r="I5" s="12"/>
      <c r="J5" s="12"/>
      <c r="K5" s="12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N5" s="14" t="s">
        <v>25</v>
      </c>
      <c r="AO5" s="354"/>
      <c r="AP5" s="354"/>
    </row>
    <row r="6" spans="1:29" ht="21">
      <c r="A6" s="8" t="s">
        <v>26</v>
      </c>
      <c r="C6" s="4" t="s">
        <v>3</v>
      </c>
      <c r="D6" s="99"/>
      <c r="E6" s="19"/>
      <c r="F6" s="13"/>
      <c r="G6" s="13"/>
      <c r="H6" s="13"/>
      <c r="I6" s="13"/>
      <c r="J6" s="13"/>
      <c r="K6" s="13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13.5" customHeight="1">
      <c r="A7" s="8"/>
      <c r="E7" s="20"/>
      <c r="F7" s="21"/>
      <c r="G7" s="21"/>
      <c r="H7" s="21"/>
      <c r="I7" s="21"/>
      <c r="J7" s="21"/>
      <c r="K7" s="21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</row>
    <row r="8" ht="10.5" customHeight="1"/>
    <row r="9" spans="1:46" s="23" customFormat="1" ht="17.25" customHeight="1">
      <c r="A9" s="357" t="s">
        <v>27</v>
      </c>
      <c r="B9" s="373" t="s">
        <v>28</v>
      </c>
      <c r="C9" s="403"/>
      <c r="D9" s="403"/>
      <c r="E9" s="403"/>
      <c r="F9" s="355" t="s">
        <v>29</v>
      </c>
      <c r="G9" s="373" t="s">
        <v>129</v>
      </c>
      <c r="H9" s="374"/>
      <c r="I9" s="363" t="s">
        <v>132</v>
      </c>
      <c r="J9" s="379"/>
      <c r="K9" s="380"/>
      <c r="L9" s="373" t="s">
        <v>30</v>
      </c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  <c r="AA9" s="403"/>
      <c r="AB9" s="403"/>
      <c r="AC9" s="403"/>
      <c r="AD9" s="374"/>
      <c r="AE9" s="365" t="s">
        <v>31</v>
      </c>
      <c r="AF9" s="366"/>
      <c r="AG9" s="366"/>
      <c r="AH9" s="366"/>
      <c r="AI9" s="366"/>
      <c r="AJ9" s="366"/>
      <c r="AK9" s="367"/>
      <c r="AL9" s="365" t="s">
        <v>32</v>
      </c>
      <c r="AM9" s="366"/>
      <c r="AN9" s="367"/>
      <c r="AO9" s="355" t="s">
        <v>134</v>
      </c>
      <c r="AP9" s="355" t="s">
        <v>33</v>
      </c>
      <c r="AR9" s="24"/>
      <c r="AS9" s="24"/>
      <c r="AT9" s="24"/>
    </row>
    <row r="10" spans="1:46" s="23" customFormat="1" ht="17.25" customHeight="1">
      <c r="A10" s="358"/>
      <c r="B10" s="375"/>
      <c r="C10" s="404"/>
      <c r="D10" s="404"/>
      <c r="E10" s="404"/>
      <c r="F10" s="356"/>
      <c r="G10" s="375"/>
      <c r="H10" s="376"/>
      <c r="I10" s="364"/>
      <c r="J10" s="381"/>
      <c r="K10" s="382"/>
      <c r="L10" s="375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376"/>
      <c r="AE10" s="363" t="s">
        <v>133</v>
      </c>
      <c r="AF10" s="380"/>
      <c r="AG10" s="386" t="s">
        <v>34</v>
      </c>
      <c r="AH10" s="387"/>
      <c r="AI10" s="387"/>
      <c r="AJ10" s="387"/>
      <c r="AK10" s="355" t="s">
        <v>35</v>
      </c>
      <c r="AL10" s="363" t="s">
        <v>129</v>
      </c>
      <c r="AM10" s="357" t="s">
        <v>133</v>
      </c>
      <c r="AN10" s="355" t="s">
        <v>36</v>
      </c>
      <c r="AO10" s="356"/>
      <c r="AP10" s="356"/>
      <c r="AR10" s="24"/>
      <c r="AS10" s="24"/>
      <c r="AT10" s="24"/>
    </row>
    <row r="11" spans="1:46" s="23" customFormat="1" ht="15" customHeight="1">
      <c r="A11" s="358"/>
      <c r="B11" s="375"/>
      <c r="C11" s="404"/>
      <c r="D11" s="404"/>
      <c r="E11" s="404"/>
      <c r="F11" s="356"/>
      <c r="G11" s="375"/>
      <c r="H11" s="376"/>
      <c r="I11" s="364"/>
      <c r="J11" s="381"/>
      <c r="K11" s="382"/>
      <c r="L11" s="375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  <c r="AD11" s="376"/>
      <c r="AE11" s="364"/>
      <c r="AF11" s="382"/>
      <c r="AG11" s="22" t="s">
        <v>37</v>
      </c>
      <c r="AH11" s="26" t="s">
        <v>38</v>
      </c>
      <c r="AI11" s="75" t="s">
        <v>92</v>
      </c>
      <c r="AJ11" s="75" t="s">
        <v>39</v>
      </c>
      <c r="AK11" s="356"/>
      <c r="AL11" s="364"/>
      <c r="AM11" s="358"/>
      <c r="AN11" s="356"/>
      <c r="AO11" s="356"/>
      <c r="AP11" s="356"/>
      <c r="AR11" s="24"/>
      <c r="AS11" s="24"/>
      <c r="AT11" s="24"/>
    </row>
    <row r="12" spans="1:57" s="23" customFormat="1" ht="15" customHeight="1">
      <c r="A12" s="407"/>
      <c r="B12" s="377"/>
      <c r="C12" s="405"/>
      <c r="D12" s="405"/>
      <c r="E12" s="405"/>
      <c r="F12" s="372"/>
      <c r="G12" s="377"/>
      <c r="H12" s="378"/>
      <c r="I12" s="383"/>
      <c r="J12" s="384"/>
      <c r="K12" s="385"/>
      <c r="L12" s="377"/>
      <c r="M12" s="405"/>
      <c r="N12" s="405"/>
      <c r="O12" s="405"/>
      <c r="P12" s="405"/>
      <c r="Q12" s="405"/>
      <c r="R12" s="405"/>
      <c r="S12" s="405"/>
      <c r="T12" s="405"/>
      <c r="U12" s="405"/>
      <c r="V12" s="405"/>
      <c r="W12" s="405"/>
      <c r="X12" s="405"/>
      <c r="Y12" s="405"/>
      <c r="Z12" s="405"/>
      <c r="AA12" s="405"/>
      <c r="AB12" s="405"/>
      <c r="AC12" s="405"/>
      <c r="AD12" s="378"/>
      <c r="AE12" s="388" t="s">
        <v>40</v>
      </c>
      <c r="AF12" s="389"/>
      <c r="AG12" s="27" t="s">
        <v>41</v>
      </c>
      <c r="AH12" s="27" t="s">
        <v>41</v>
      </c>
      <c r="AI12" s="27" t="s">
        <v>41</v>
      </c>
      <c r="AJ12" s="74" t="s">
        <v>41</v>
      </c>
      <c r="AK12" s="28" t="s">
        <v>42</v>
      </c>
      <c r="AL12" s="74" t="s">
        <v>43</v>
      </c>
      <c r="AM12" s="27" t="s">
        <v>40</v>
      </c>
      <c r="AN12" s="27" t="s">
        <v>42</v>
      </c>
      <c r="AO12" s="27" t="s">
        <v>40</v>
      </c>
      <c r="AP12" s="27" t="s">
        <v>44</v>
      </c>
      <c r="AR12" s="29" t="s">
        <v>45</v>
      </c>
      <c r="AS12" s="29" t="s">
        <v>23</v>
      </c>
      <c r="AT12" s="29" t="s">
        <v>46</v>
      </c>
      <c r="AX12" s="29"/>
      <c r="AY12" s="29"/>
      <c r="AZ12" s="30"/>
      <c r="BD12" s="29"/>
      <c r="BE12" s="29"/>
    </row>
    <row r="13" spans="1:57" s="30" customFormat="1" ht="12" customHeight="1">
      <c r="A13" s="390">
        <v>1</v>
      </c>
      <c r="B13" s="443" t="s">
        <v>141</v>
      </c>
      <c r="C13" s="445" t="s">
        <v>50</v>
      </c>
      <c r="D13" s="445" t="s">
        <v>222</v>
      </c>
      <c r="E13" s="537"/>
      <c r="F13" s="393">
        <v>1</v>
      </c>
      <c r="G13" s="396" t="str">
        <f>$B$13</f>
        <v>MF1</v>
      </c>
      <c r="H13" s="397"/>
      <c r="I13" s="400" t="s">
        <v>10</v>
      </c>
      <c r="J13" s="419" t="s">
        <v>47</v>
      </c>
      <c r="K13" s="422">
        <v>12</v>
      </c>
      <c r="L13" s="31"/>
      <c r="M13" s="32"/>
      <c r="N13" s="32"/>
      <c r="O13" s="35"/>
      <c r="P13" s="35"/>
      <c r="Q13" s="35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5"/>
      <c r="AD13" s="37"/>
      <c r="AE13" s="506">
        <f>SUM(L13:AD17)</f>
        <v>10</v>
      </c>
      <c r="AF13" s="507"/>
      <c r="AG13" s="429">
        <v>2</v>
      </c>
      <c r="AH13" s="432">
        <f>AG13*F13</f>
        <v>2</v>
      </c>
      <c r="AI13" s="440"/>
      <c r="AJ13" s="435">
        <f>IF(AE13=0,0,ROUNDDOWN(K13/AE13,0))</f>
        <v>1</v>
      </c>
      <c r="AK13" s="406">
        <f>IF(AJ13=0,0,ROUNDUP((AH13-AI16)/AJ13,0))</f>
        <v>2</v>
      </c>
      <c r="AL13" s="76"/>
      <c r="AM13" s="100"/>
      <c r="AN13" s="73"/>
      <c r="AO13" s="539">
        <f>AE13*AH13</f>
        <v>20</v>
      </c>
      <c r="AP13" s="418">
        <f>IF(AO13=0,0,AO13*HLOOKUP(I13,$AR$1:$BG$3,3))</f>
        <v>49.400000000000006</v>
      </c>
      <c r="AQ13" s="33">
        <v>1</v>
      </c>
      <c r="AR13" s="29" t="str">
        <f>I13</f>
        <v>DB 20</v>
      </c>
      <c r="AS13" s="29">
        <f>K13</f>
        <v>12</v>
      </c>
      <c r="AT13" s="29">
        <f>AK13</f>
        <v>2</v>
      </c>
      <c r="AX13" s="29"/>
      <c r="AY13" s="29"/>
      <c r="BD13" s="29"/>
      <c r="BE13" s="29"/>
    </row>
    <row r="14" spans="1:57" s="30" customFormat="1" ht="12" customHeight="1">
      <c r="A14" s="391"/>
      <c r="B14" s="444"/>
      <c r="C14" s="446"/>
      <c r="D14" s="446"/>
      <c r="E14" s="538"/>
      <c r="F14" s="394"/>
      <c r="G14" s="398"/>
      <c r="H14" s="399"/>
      <c r="I14" s="401"/>
      <c r="J14" s="420"/>
      <c r="K14" s="423"/>
      <c r="L14" s="34"/>
      <c r="M14" s="35"/>
      <c r="N14" s="35"/>
      <c r="O14" s="451"/>
      <c r="P14" s="455">
        <v>8.485</v>
      </c>
      <c r="Q14" s="455"/>
      <c r="R14" s="455"/>
      <c r="S14" s="455"/>
      <c r="T14" s="455"/>
      <c r="U14" s="455"/>
      <c r="V14" s="455"/>
      <c r="W14" s="455"/>
      <c r="X14" s="455"/>
      <c r="Y14" s="455"/>
      <c r="Z14" s="488">
        <v>1.515</v>
      </c>
      <c r="AA14" s="36"/>
      <c r="AB14" s="36"/>
      <c r="AC14" s="35"/>
      <c r="AD14" s="37"/>
      <c r="AE14" s="506"/>
      <c r="AF14" s="507"/>
      <c r="AG14" s="430"/>
      <c r="AH14" s="433"/>
      <c r="AI14" s="433"/>
      <c r="AJ14" s="361"/>
      <c r="AK14" s="406"/>
      <c r="AL14" s="76"/>
      <c r="AM14" s="103"/>
      <c r="AN14" s="69"/>
      <c r="AO14" s="540"/>
      <c r="AP14" s="391"/>
      <c r="AQ14" s="33">
        <v>2</v>
      </c>
      <c r="AR14" s="29" t="str">
        <f>I18</f>
        <v>DB 20</v>
      </c>
      <c r="AS14" s="29">
        <f>K18</f>
        <v>12</v>
      </c>
      <c r="AT14" s="29">
        <f>AK18</f>
        <v>2</v>
      </c>
      <c r="BD14" s="29"/>
      <c r="BE14" s="29"/>
    </row>
    <row r="15" spans="1:57" s="30" customFormat="1" ht="12" customHeight="1">
      <c r="A15" s="391"/>
      <c r="B15" s="401" t="s">
        <v>223</v>
      </c>
      <c r="C15" s="420"/>
      <c r="D15" s="420"/>
      <c r="E15" s="454"/>
      <c r="F15" s="394"/>
      <c r="G15" s="398" t="s">
        <v>224</v>
      </c>
      <c r="H15" s="399"/>
      <c r="I15" s="401"/>
      <c r="J15" s="420"/>
      <c r="K15" s="423"/>
      <c r="L15" s="34"/>
      <c r="M15" s="35"/>
      <c r="N15" s="35"/>
      <c r="O15" s="451"/>
      <c r="P15" s="32"/>
      <c r="Q15" s="38"/>
      <c r="R15" s="38"/>
      <c r="S15" s="38"/>
      <c r="T15" s="38"/>
      <c r="U15" s="38"/>
      <c r="V15" s="38"/>
      <c r="W15" s="38"/>
      <c r="X15" s="38"/>
      <c r="Y15" s="39"/>
      <c r="Z15" s="488"/>
      <c r="AA15" s="36"/>
      <c r="AB15" s="36"/>
      <c r="AC15" s="35"/>
      <c r="AD15" s="37"/>
      <c r="AE15" s="506"/>
      <c r="AF15" s="507"/>
      <c r="AG15" s="430"/>
      <c r="AH15" s="433"/>
      <c r="AI15" s="433"/>
      <c r="AJ15" s="361"/>
      <c r="AK15" s="406"/>
      <c r="AL15" s="76"/>
      <c r="AM15" s="80"/>
      <c r="AN15" s="69"/>
      <c r="AO15" s="540"/>
      <c r="AP15" s="391"/>
      <c r="AQ15" s="33">
        <v>3</v>
      </c>
      <c r="AR15" s="29" t="str">
        <f>I23</f>
        <v>DB 20</v>
      </c>
      <c r="AS15" s="29">
        <f>K23</f>
        <v>12</v>
      </c>
      <c r="AT15" s="29">
        <f>AK23</f>
        <v>2</v>
      </c>
      <c r="BD15" s="29"/>
      <c r="BE15" s="29"/>
    </row>
    <row r="16" spans="1:46" s="30" customFormat="1" ht="12" customHeight="1">
      <c r="A16" s="391"/>
      <c r="B16" s="401"/>
      <c r="C16" s="420"/>
      <c r="D16" s="420"/>
      <c r="E16" s="454"/>
      <c r="F16" s="394"/>
      <c r="G16" s="398"/>
      <c r="H16" s="399"/>
      <c r="I16" s="401"/>
      <c r="J16" s="420"/>
      <c r="K16" s="423"/>
      <c r="L16" s="34"/>
      <c r="M16" s="35"/>
      <c r="N16" s="35"/>
      <c r="O16" s="451"/>
      <c r="P16" s="543"/>
      <c r="Q16" s="543"/>
      <c r="R16" s="543"/>
      <c r="S16" s="543"/>
      <c r="T16" s="543"/>
      <c r="U16" s="543"/>
      <c r="V16" s="543"/>
      <c r="W16" s="543"/>
      <c r="X16" s="543"/>
      <c r="Y16" s="561"/>
      <c r="Z16" s="488"/>
      <c r="AA16" s="36"/>
      <c r="AB16" s="36"/>
      <c r="AC16" s="35"/>
      <c r="AD16" s="37"/>
      <c r="AE16" s="506"/>
      <c r="AF16" s="507"/>
      <c r="AG16" s="430"/>
      <c r="AH16" s="433"/>
      <c r="AI16" s="555"/>
      <c r="AJ16" s="361"/>
      <c r="AK16" s="406"/>
      <c r="AL16" s="76"/>
      <c r="AM16" s="80"/>
      <c r="AN16" s="69"/>
      <c r="AO16" s="540"/>
      <c r="AP16" s="391"/>
      <c r="AQ16" s="33">
        <v>4</v>
      </c>
      <c r="AR16" s="29" t="str">
        <f>I28</f>
        <v>DB 20</v>
      </c>
      <c r="AS16" s="29">
        <f>K28</f>
        <v>12</v>
      </c>
      <c r="AT16" s="29">
        <f>AK28</f>
        <v>2</v>
      </c>
    </row>
    <row r="17" spans="1:46" s="43" customFormat="1" ht="12" customHeight="1">
      <c r="A17" s="392"/>
      <c r="B17" s="402"/>
      <c r="C17" s="421"/>
      <c r="D17" s="421"/>
      <c r="E17" s="462"/>
      <c r="F17" s="395"/>
      <c r="G17" s="438"/>
      <c r="H17" s="439"/>
      <c r="I17" s="402"/>
      <c r="J17" s="421"/>
      <c r="K17" s="424"/>
      <c r="L17" s="40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2"/>
      <c r="AE17" s="508"/>
      <c r="AF17" s="509"/>
      <c r="AG17" s="431"/>
      <c r="AH17" s="434"/>
      <c r="AI17" s="556"/>
      <c r="AJ17" s="362"/>
      <c r="AK17" s="406"/>
      <c r="AL17" s="81"/>
      <c r="AM17" s="101"/>
      <c r="AN17" s="69"/>
      <c r="AO17" s="541"/>
      <c r="AP17" s="392"/>
      <c r="AQ17" s="33">
        <v>5</v>
      </c>
      <c r="AR17" s="29" t="str">
        <f>I33</f>
        <v>DB 20</v>
      </c>
      <c r="AS17" s="29">
        <f>K33</f>
        <v>12</v>
      </c>
      <c r="AT17" s="29">
        <f>AK33</f>
        <v>2</v>
      </c>
    </row>
    <row r="18" spans="1:46" s="30" customFormat="1" ht="12" customHeight="1">
      <c r="A18" s="391">
        <v>2</v>
      </c>
      <c r="B18" s="401"/>
      <c r="C18" s="420"/>
      <c r="D18" s="420"/>
      <c r="E18" s="454"/>
      <c r="F18" s="394">
        <v>1</v>
      </c>
      <c r="G18" s="452" t="str">
        <f>$B$13</f>
        <v>MF1</v>
      </c>
      <c r="H18" s="453"/>
      <c r="I18" s="401" t="s">
        <v>10</v>
      </c>
      <c r="J18" s="420" t="s">
        <v>47</v>
      </c>
      <c r="K18" s="423">
        <v>12</v>
      </c>
      <c r="L18" s="34"/>
      <c r="M18" s="35"/>
      <c r="N18" s="35"/>
      <c r="O18" s="35"/>
      <c r="P18" s="35"/>
      <c r="Q18" s="35"/>
      <c r="R18" s="36"/>
      <c r="S18" s="36"/>
      <c r="T18" s="36"/>
      <c r="U18" s="562">
        <v>1.515</v>
      </c>
      <c r="V18" s="562"/>
      <c r="W18" s="562"/>
      <c r="X18" s="562"/>
      <c r="Y18" s="562"/>
      <c r="Z18" s="36"/>
      <c r="AA18" s="36"/>
      <c r="AB18" s="36"/>
      <c r="AC18" s="35"/>
      <c r="AD18" s="37"/>
      <c r="AE18" s="506">
        <f>SUM(L18:AD22)</f>
        <v>12</v>
      </c>
      <c r="AF18" s="507"/>
      <c r="AG18" s="430">
        <v>2</v>
      </c>
      <c r="AH18" s="440">
        <f>AG18*F18</f>
        <v>2</v>
      </c>
      <c r="AI18" s="440"/>
      <c r="AJ18" s="360">
        <f>IF(AE18=0,0,ROUNDDOWN(K18/AE18,0))</f>
        <v>1</v>
      </c>
      <c r="AK18" s="406">
        <f>IF(AJ18=0,0,ROUNDUP((AH18-AI21)/AJ18,0))</f>
        <v>2</v>
      </c>
      <c r="AL18" s="82"/>
      <c r="AM18" s="100"/>
      <c r="AN18" s="71"/>
      <c r="AO18" s="540">
        <f>AE18*AH18</f>
        <v>24</v>
      </c>
      <c r="AP18" s="418">
        <f>IF(AO18=0,0,AO18*HLOOKUP(I18,$AR$1:$BG$3,3))</f>
        <v>59.28</v>
      </c>
      <c r="AQ18" s="33">
        <v>6</v>
      </c>
      <c r="AR18" s="29" t="str">
        <f>I38</f>
        <v>DB 20</v>
      </c>
      <c r="AS18" s="29">
        <f>K38</f>
        <v>12</v>
      </c>
      <c r="AT18" s="29">
        <f>AK38</f>
        <v>2</v>
      </c>
    </row>
    <row r="19" spans="1:46" s="30" customFormat="1" ht="12" customHeight="1">
      <c r="A19" s="391"/>
      <c r="B19" s="401"/>
      <c r="C19" s="420"/>
      <c r="D19" s="420"/>
      <c r="E19" s="454"/>
      <c r="F19" s="394"/>
      <c r="G19" s="398"/>
      <c r="H19" s="399"/>
      <c r="I19" s="401"/>
      <c r="J19" s="420"/>
      <c r="K19" s="423"/>
      <c r="L19" s="34"/>
      <c r="M19" s="35"/>
      <c r="N19" s="35"/>
      <c r="O19" s="277"/>
      <c r="P19" s="455">
        <v>7.925</v>
      </c>
      <c r="Q19" s="546"/>
      <c r="R19" s="546"/>
      <c r="S19" s="546"/>
      <c r="T19" s="256"/>
      <c r="U19" s="32"/>
      <c r="V19" s="321"/>
      <c r="W19" s="321"/>
      <c r="X19" s="321"/>
      <c r="Y19" s="321"/>
      <c r="Z19" s="277"/>
      <c r="AA19" s="36"/>
      <c r="AB19" s="36"/>
      <c r="AC19" s="35"/>
      <c r="AD19" s="37"/>
      <c r="AE19" s="506"/>
      <c r="AF19" s="507"/>
      <c r="AG19" s="430"/>
      <c r="AH19" s="433"/>
      <c r="AI19" s="433"/>
      <c r="AJ19" s="361"/>
      <c r="AK19" s="406"/>
      <c r="AL19" s="76"/>
      <c r="AM19" s="103"/>
      <c r="AN19" s="190"/>
      <c r="AO19" s="540"/>
      <c r="AP19" s="391"/>
      <c r="AQ19" s="33">
        <v>7</v>
      </c>
      <c r="AR19" s="29" t="str">
        <f>I43</f>
        <v>DB 20</v>
      </c>
      <c r="AS19" s="29">
        <f>K43</f>
        <v>12</v>
      </c>
      <c r="AT19" s="29">
        <f>AK43</f>
        <v>2</v>
      </c>
    </row>
    <row r="20" spans="1:46" s="30" customFormat="1" ht="12" customHeight="1">
      <c r="A20" s="391"/>
      <c r="B20" s="401"/>
      <c r="C20" s="420"/>
      <c r="D20" s="420"/>
      <c r="E20" s="454"/>
      <c r="F20" s="394"/>
      <c r="G20" s="398" t="s">
        <v>225</v>
      </c>
      <c r="H20" s="399"/>
      <c r="I20" s="401"/>
      <c r="J20" s="420"/>
      <c r="K20" s="423"/>
      <c r="L20" s="34"/>
      <c r="M20" s="35"/>
      <c r="N20" s="35"/>
      <c r="O20" s="504">
        <v>2.56</v>
      </c>
      <c r="P20" s="322"/>
      <c r="Q20" s="323"/>
      <c r="R20" s="323"/>
      <c r="S20" s="323"/>
      <c r="T20" s="253"/>
      <c r="U20" s="47"/>
      <c r="V20" s="47"/>
      <c r="W20" s="47"/>
      <c r="X20" s="47"/>
      <c r="Y20" s="36"/>
      <c r="Z20" s="277"/>
      <c r="AA20" s="36"/>
      <c r="AB20" s="36"/>
      <c r="AC20" s="35"/>
      <c r="AD20" s="37"/>
      <c r="AE20" s="506"/>
      <c r="AF20" s="507"/>
      <c r="AG20" s="430"/>
      <c r="AH20" s="433"/>
      <c r="AI20" s="433"/>
      <c r="AJ20" s="361"/>
      <c r="AK20" s="406"/>
      <c r="AL20" s="76"/>
      <c r="AM20" s="103"/>
      <c r="AN20" s="69"/>
      <c r="AO20" s="540"/>
      <c r="AP20" s="391"/>
      <c r="AQ20" s="33">
        <v>8</v>
      </c>
      <c r="AR20" s="29" t="str">
        <f>I48</f>
        <v>DB 20</v>
      </c>
      <c r="AS20" s="29">
        <f>K48</f>
        <v>12</v>
      </c>
      <c r="AT20" s="29">
        <f>AK48</f>
        <v>2</v>
      </c>
    </row>
    <row r="21" spans="1:46" s="30" customFormat="1" ht="12" customHeight="1">
      <c r="A21" s="391"/>
      <c r="B21" s="401"/>
      <c r="C21" s="420"/>
      <c r="D21" s="420"/>
      <c r="E21" s="454"/>
      <c r="F21" s="394"/>
      <c r="G21" s="398"/>
      <c r="H21" s="399"/>
      <c r="I21" s="401"/>
      <c r="J21" s="420"/>
      <c r="K21" s="423"/>
      <c r="L21" s="34"/>
      <c r="M21" s="35"/>
      <c r="N21" s="35"/>
      <c r="O21" s="504"/>
      <c r="P21" s="280"/>
      <c r="Q21" s="278"/>
      <c r="R21" s="278"/>
      <c r="S21" s="278"/>
      <c r="T21" s="278"/>
      <c r="U21" s="278"/>
      <c r="V21" s="278"/>
      <c r="W21" s="278"/>
      <c r="X21" s="278"/>
      <c r="Y21" s="278"/>
      <c r="Z21" s="277"/>
      <c r="AA21" s="36"/>
      <c r="AB21" s="36"/>
      <c r="AC21" s="35"/>
      <c r="AD21" s="37"/>
      <c r="AE21" s="506"/>
      <c r="AF21" s="507"/>
      <c r="AG21" s="430"/>
      <c r="AH21" s="433"/>
      <c r="AI21" s="555"/>
      <c r="AJ21" s="361"/>
      <c r="AK21" s="406"/>
      <c r="AL21" s="76"/>
      <c r="AM21" s="80"/>
      <c r="AN21" s="69"/>
      <c r="AO21" s="540"/>
      <c r="AP21" s="391"/>
      <c r="AR21" s="29"/>
      <c r="AS21" s="29"/>
      <c r="AT21" s="29"/>
    </row>
    <row r="22" spans="1:46" s="43" customFormat="1" ht="12" customHeight="1">
      <c r="A22" s="392"/>
      <c r="B22" s="402"/>
      <c r="C22" s="421"/>
      <c r="D22" s="421"/>
      <c r="E22" s="462"/>
      <c r="F22" s="395"/>
      <c r="G22" s="438"/>
      <c r="H22" s="439"/>
      <c r="I22" s="402"/>
      <c r="J22" s="421"/>
      <c r="K22" s="424"/>
      <c r="L22" s="40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2"/>
      <c r="AE22" s="508"/>
      <c r="AF22" s="509"/>
      <c r="AG22" s="431"/>
      <c r="AH22" s="434"/>
      <c r="AI22" s="556"/>
      <c r="AJ22" s="362"/>
      <c r="AK22" s="406"/>
      <c r="AL22" s="81"/>
      <c r="AM22" s="101"/>
      <c r="AN22" s="72"/>
      <c r="AO22" s="541"/>
      <c r="AP22" s="392"/>
      <c r="AR22" s="29"/>
      <c r="AS22" s="29"/>
      <c r="AT22" s="29"/>
    </row>
    <row r="23" spans="1:46" s="30" customFormat="1" ht="12" customHeight="1">
      <c r="A23" s="391">
        <v>3</v>
      </c>
      <c r="B23" s="401" t="s">
        <v>214</v>
      </c>
      <c r="C23" s="420"/>
      <c r="D23" s="420"/>
      <c r="E23" s="454"/>
      <c r="F23" s="394">
        <v>1</v>
      </c>
      <c r="G23" s="452" t="str">
        <f>$B$13</f>
        <v>MF1</v>
      </c>
      <c r="H23" s="453"/>
      <c r="I23" s="401" t="s">
        <v>10</v>
      </c>
      <c r="J23" s="420" t="s">
        <v>47</v>
      </c>
      <c r="K23" s="423">
        <v>12</v>
      </c>
      <c r="L23" s="34"/>
      <c r="M23" s="35"/>
      <c r="N23" s="35"/>
      <c r="O23" s="35"/>
      <c r="P23" s="35"/>
      <c r="Q23" s="35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5"/>
      <c r="AD23" s="37"/>
      <c r="AE23" s="506">
        <f>SUM(L23:AD27)</f>
        <v>12</v>
      </c>
      <c r="AF23" s="507"/>
      <c r="AG23" s="430">
        <v>2</v>
      </c>
      <c r="AH23" s="433">
        <f>AG23*F23</f>
        <v>2</v>
      </c>
      <c r="AI23" s="440"/>
      <c r="AJ23" s="360">
        <f>IF(AE23=0,0,ROUNDDOWN(K23/AE23,0))</f>
        <v>1</v>
      </c>
      <c r="AK23" s="406">
        <f>IF(AJ23=0,0,ROUNDUP((AH23-AI26)/AJ23,0))</f>
        <v>2</v>
      </c>
      <c r="AL23" s="82"/>
      <c r="AM23" s="100"/>
      <c r="AN23" s="71"/>
      <c r="AO23" s="540">
        <f>AE23*AH23</f>
        <v>24</v>
      </c>
      <c r="AP23" s="418">
        <f>IF(AO23=0,0,AO23*HLOOKUP(I23,$AR$1:$BG$3,3))</f>
        <v>59.28</v>
      </c>
      <c r="AR23" s="29"/>
      <c r="AS23" s="29"/>
      <c r="AT23" s="29"/>
    </row>
    <row r="24" spans="1:46" s="30" customFormat="1" ht="12" customHeight="1">
      <c r="A24" s="391"/>
      <c r="B24" s="401"/>
      <c r="C24" s="420"/>
      <c r="D24" s="420"/>
      <c r="E24" s="454"/>
      <c r="F24" s="394"/>
      <c r="G24" s="398"/>
      <c r="H24" s="399"/>
      <c r="I24" s="401"/>
      <c r="J24" s="420"/>
      <c r="K24" s="423"/>
      <c r="L24" s="34"/>
      <c r="M24" s="35"/>
      <c r="N24" s="35"/>
      <c r="O24" s="277"/>
      <c r="P24" s="544">
        <v>1.515</v>
      </c>
      <c r="Q24" s="545"/>
      <c r="R24" s="545"/>
      <c r="S24" s="545"/>
      <c r="T24" s="47"/>
      <c r="U24" s="472">
        <v>10.485</v>
      </c>
      <c r="V24" s="547"/>
      <c r="W24" s="547"/>
      <c r="X24" s="547"/>
      <c r="Y24" s="547"/>
      <c r="Z24" s="277"/>
      <c r="AA24" s="36"/>
      <c r="AB24" s="36"/>
      <c r="AC24" s="35"/>
      <c r="AD24" s="37"/>
      <c r="AE24" s="506"/>
      <c r="AF24" s="507"/>
      <c r="AG24" s="430"/>
      <c r="AH24" s="433"/>
      <c r="AI24" s="433"/>
      <c r="AJ24" s="361"/>
      <c r="AK24" s="406"/>
      <c r="AL24" s="76"/>
      <c r="AM24" s="103"/>
      <c r="AN24" s="69"/>
      <c r="AO24" s="540"/>
      <c r="AP24" s="391"/>
      <c r="AR24" s="29"/>
      <c r="AS24" s="29"/>
      <c r="AT24" s="29"/>
    </row>
    <row r="25" spans="1:46" s="30" customFormat="1" ht="12" customHeight="1">
      <c r="A25" s="391"/>
      <c r="B25" s="401"/>
      <c r="C25" s="420"/>
      <c r="D25" s="420"/>
      <c r="E25" s="454"/>
      <c r="F25" s="394"/>
      <c r="G25" s="398" t="s">
        <v>226</v>
      </c>
      <c r="H25" s="399"/>
      <c r="I25" s="401"/>
      <c r="J25" s="420"/>
      <c r="K25" s="423"/>
      <c r="L25" s="34"/>
      <c r="M25" s="35"/>
      <c r="N25" s="35"/>
      <c r="O25" s="277"/>
      <c r="P25" s="546"/>
      <c r="Q25" s="546"/>
      <c r="R25" s="546"/>
      <c r="S25" s="546"/>
      <c r="T25" s="311"/>
      <c r="U25" s="38"/>
      <c r="V25" s="38"/>
      <c r="W25" s="38"/>
      <c r="X25" s="38"/>
      <c r="Y25" s="254"/>
      <c r="Z25" s="451"/>
      <c r="AA25" s="36"/>
      <c r="AB25" s="36"/>
      <c r="AC25" s="35"/>
      <c r="AD25" s="37"/>
      <c r="AE25" s="506"/>
      <c r="AF25" s="507"/>
      <c r="AG25" s="430"/>
      <c r="AH25" s="433"/>
      <c r="AI25" s="433"/>
      <c r="AJ25" s="361"/>
      <c r="AK25" s="406"/>
      <c r="AL25" s="76"/>
      <c r="AM25" s="80"/>
      <c r="AN25" s="69"/>
      <c r="AO25" s="540"/>
      <c r="AP25" s="391"/>
      <c r="AR25" s="29"/>
      <c r="AS25" s="29"/>
      <c r="AT25" s="29"/>
    </row>
    <row r="26" spans="1:46" s="30" customFormat="1" ht="12" customHeight="1">
      <c r="A26" s="391"/>
      <c r="B26" s="401"/>
      <c r="C26" s="420"/>
      <c r="D26" s="420"/>
      <c r="E26" s="454"/>
      <c r="F26" s="394"/>
      <c r="G26" s="398"/>
      <c r="H26" s="399"/>
      <c r="I26" s="401"/>
      <c r="J26" s="420"/>
      <c r="K26" s="423"/>
      <c r="L26" s="34"/>
      <c r="M26" s="35"/>
      <c r="N26" s="35"/>
      <c r="O26" s="277"/>
      <c r="P26" s="317"/>
      <c r="Q26" s="317"/>
      <c r="R26" s="317"/>
      <c r="S26" s="317"/>
      <c r="T26" s="278"/>
      <c r="U26" s="278"/>
      <c r="V26" s="278"/>
      <c r="W26" s="278"/>
      <c r="X26" s="278"/>
      <c r="Y26" s="278"/>
      <c r="Z26" s="451"/>
      <c r="AA26" s="36"/>
      <c r="AB26" s="36"/>
      <c r="AC26" s="35"/>
      <c r="AD26" s="37"/>
      <c r="AE26" s="506"/>
      <c r="AF26" s="507"/>
      <c r="AG26" s="430"/>
      <c r="AH26" s="433"/>
      <c r="AI26" s="555"/>
      <c r="AJ26" s="361"/>
      <c r="AK26" s="406"/>
      <c r="AL26" s="76"/>
      <c r="AM26" s="80"/>
      <c r="AN26" s="69"/>
      <c r="AO26" s="540"/>
      <c r="AP26" s="391"/>
      <c r="AR26" s="29"/>
      <c r="AS26" s="29"/>
      <c r="AT26" s="29"/>
    </row>
    <row r="27" spans="1:46" s="43" customFormat="1" ht="12" customHeight="1">
      <c r="A27" s="392"/>
      <c r="B27" s="402"/>
      <c r="C27" s="421"/>
      <c r="D27" s="421"/>
      <c r="E27" s="462"/>
      <c r="F27" s="395"/>
      <c r="G27" s="438"/>
      <c r="H27" s="439"/>
      <c r="I27" s="402"/>
      <c r="J27" s="421"/>
      <c r="K27" s="424"/>
      <c r="L27" s="40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2"/>
      <c r="AE27" s="508"/>
      <c r="AF27" s="509"/>
      <c r="AG27" s="431"/>
      <c r="AH27" s="434"/>
      <c r="AI27" s="556"/>
      <c r="AJ27" s="362"/>
      <c r="AK27" s="406"/>
      <c r="AL27" s="81"/>
      <c r="AM27" s="101"/>
      <c r="AN27" s="72"/>
      <c r="AO27" s="541"/>
      <c r="AP27" s="392"/>
      <c r="AR27" s="29"/>
      <c r="AS27" s="29"/>
      <c r="AT27" s="29"/>
    </row>
    <row r="28" spans="1:46" s="30" customFormat="1" ht="12" customHeight="1">
      <c r="A28" s="391">
        <v>4</v>
      </c>
      <c r="B28" s="401"/>
      <c r="C28" s="420"/>
      <c r="D28" s="420"/>
      <c r="E28" s="454"/>
      <c r="F28" s="394">
        <v>1</v>
      </c>
      <c r="G28" s="452" t="str">
        <f>$B$13</f>
        <v>MF1</v>
      </c>
      <c r="H28" s="453"/>
      <c r="I28" s="401" t="s">
        <v>10</v>
      </c>
      <c r="J28" s="420" t="s">
        <v>47</v>
      </c>
      <c r="K28" s="423">
        <v>12</v>
      </c>
      <c r="L28" s="34"/>
      <c r="M28" s="35"/>
      <c r="N28" s="35"/>
      <c r="O28" s="35"/>
      <c r="P28" s="35"/>
      <c r="Q28" s="35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5"/>
      <c r="AD28" s="37"/>
      <c r="AE28" s="506">
        <f>SUM(L28:AD32)</f>
        <v>12</v>
      </c>
      <c r="AF28" s="507"/>
      <c r="AG28" s="430">
        <v>2</v>
      </c>
      <c r="AH28" s="433">
        <f>AG28*F28</f>
        <v>2</v>
      </c>
      <c r="AI28" s="440"/>
      <c r="AJ28" s="360">
        <f>IF(AE28=0,0,ROUNDDOWN(K28/AE28,0))</f>
        <v>1</v>
      </c>
      <c r="AK28" s="406">
        <f>IF(AJ28=0,0,ROUNDUP((AH28-AI31)/AJ28,0))</f>
        <v>2</v>
      </c>
      <c r="AL28" s="82"/>
      <c r="AM28" s="100"/>
      <c r="AN28" s="71"/>
      <c r="AO28" s="540">
        <f>AE28*AH28</f>
        <v>24</v>
      </c>
      <c r="AP28" s="418">
        <f>IF(AO28=0,0,AO28*HLOOKUP(I28,$AR$1:$BG$3,3))</f>
        <v>59.28</v>
      </c>
      <c r="AR28" s="29"/>
      <c r="AS28" s="29"/>
      <c r="AT28" s="29"/>
    </row>
    <row r="29" spans="1:46" s="30" customFormat="1" ht="12" customHeight="1">
      <c r="A29" s="391"/>
      <c r="B29" s="401"/>
      <c r="C29" s="420"/>
      <c r="D29" s="420"/>
      <c r="E29" s="454"/>
      <c r="F29" s="394"/>
      <c r="G29" s="398"/>
      <c r="H29" s="399"/>
      <c r="I29" s="401"/>
      <c r="J29" s="420"/>
      <c r="K29" s="423"/>
      <c r="L29" s="34"/>
      <c r="M29" s="35"/>
      <c r="N29" s="35"/>
      <c r="O29" s="277"/>
      <c r="P29" s="544">
        <v>1.515</v>
      </c>
      <c r="Q29" s="545"/>
      <c r="R29" s="545"/>
      <c r="S29" s="545"/>
      <c r="T29" s="47"/>
      <c r="U29" s="472">
        <v>10.485</v>
      </c>
      <c r="V29" s="547"/>
      <c r="W29" s="547"/>
      <c r="X29" s="547"/>
      <c r="Y29" s="547"/>
      <c r="Z29" s="277"/>
      <c r="AA29" s="36"/>
      <c r="AB29" s="36"/>
      <c r="AC29" s="35"/>
      <c r="AD29" s="37"/>
      <c r="AE29" s="506"/>
      <c r="AF29" s="507"/>
      <c r="AG29" s="430"/>
      <c r="AH29" s="433"/>
      <c r="AI29" s="433"/>
      <c r="AJ29" s="361"/>
      <c r="AK29" s="406"/>
      <c r="AL29" s="76"/>
      <c r="AM29" s="103"/>
      <c r="AN29" s="190"/>
      <c r="AO29" s="540"/>
      <c r="AP29" s="391"/>
      <c r="AR29" s="29"/>
      <c r="AS29" s="29"/>
      <c r="AT29" s="29"/>
    </row>
    <row r="30" spans="1:46" s="30" customFormat="1" ht="12" customHeight="1">
      <c r="A30" s="391"/>
      <c r="B30" s="401"/>
      <c r="C30" s="420"/>
      <c r="D30" s="420"/>
      <c r="E30" s="454"/>
      <c r="F30" s="394"/>
      <c r="G30" s="398" t="s">
        <v>227</v>
      </c>
      <c r="H30" s="399"/>
      <c r="I30" s="401"/>
      <c r="J30" s="420"/>
      <c r="K30" s="423"/>
      <c r="L30" s="34"/>
      <c r="M30" s="35"/>
      <c r="N30" s="35"/>
      <c r="O30" s="277"/>
      <c r="P30" s="546"/>
      <c r="Q30" s="546"/>
      <c r="R30" s="546"/>
      <c r="S30" s="546"/>
      <c r="T30" s="311"/>
      <c r="U30" s="38"/>
      <c r="V30" s="38"/>
      <c r="W30" s="38"/>
      <c r="X30" s="38"/>
      <c r="Y30" s="254"/>
      <c r="Z30" s="451"/>
      <c r="AA30" s="36"/>
      <c r="AB30" s="36"/>
      <c r="AC30" s="35"/>
      <c r="AD30" s="37"/>
      <c r="AE30" s="506"/>
      <c r="AF30" s="507"/>
      <c r="AG30" s="430"/>
      <c r="AH30" s="433"/>
      <c r="AI30" s="433"/>
      <c r="AJ30" s="361"/>
      <c r="AK30" s="406"/>
      <c r="AL30" s="76"/>
      <c r="AM30" s="103"/>
      <c r="AN30" s="69"/>
      <c r="AO30" s="540"/>
      <c r="AP30" s="391"/>
      <c r="AR30" s="29"/>
      <c r="AS30" s="29"/>
      <c r="AT30" s="29"/>
    </row>
    <row r="31" spans="1:46" s="30" customFormat="1" ht="12" customHeight="1">
      <c r="A31" s="391"/>
      <c r="B31" s="401"/>
      <c r="C31" s="420"/>
      <c r="D31" s="420"/>
      <c r="E31" s="454"/>
      <c r="F31" s="394"/>
      <c r="G31" s="398"/>
      <c r="H31" s="399"/>
      <c r="I31" s="401"/>
      <c r="J31" s="420"/>
      <c r="K31" s="423"/>
      <c r="L31" s="34"/>
      <c r="M31" s="35"/>
      <c r="N31" s="35"/>
      <c r="O31" s="277"/>
      <c r="P31" s="317"/>
      <c r="Q31" s="317"/>
      <c r="R31" s="317"/>
      <c r="S31" s="317"/>
      <c r="T31" s="278"/>
      <c r="U31" s="278"/>
      <c r="V31" s="278"/>
      <c r="W31" s="278"/>
      <c r="X31" s="278"/>
      <c r="Y31" s="278"/>
      <c r="Z31" s="451"/>
      <c r="AA31" s="36"/>
      <c r="AB31" s="36"/>
      <c r="AC31" s="35"/>
      <c r="AD31" s="37"/>
      <c r="AE31" s="506"/>
      <c r="AF31" s="507"/>
      <c r="AG31" s="430"/>
      <c r="AH31" s="433"/>
      <c r="AI31" s="555"/>
      <c r="AJ31" s="361"/>
      <c r="AK31" s="406"/>
      <c r="AL31" s="76"/>
      <c r="AM31" s="80"/>
      <c r="AN31" s="69"/>
      <c r="AO31" s="540"/>
      <c r="AP31" s="391"/>
      <c r="AR31" s="29"/>
      <c r="AS31" s="29"/>
      <c r="AT31" s="29"/>
    </row>
    <row r="32" spans="1:46" s="43" customFormat="1" ht="12" customHeight="1">
      <c r="A32" s="392"/>
      <c r="B32" s="402"/>
      <c r="C32" s="421"/>
      <c r="D32" s="421"/>
      <c r="E32" s="462"/>
      <c r="F32" s="395"/>
      <c r="G32" s="438"/>
      <c r="H32" s="439"/>
      <c r="I32" s="402"/>
      <c r="J32" s="421"/>
      <c r="K32" s="424"/>
      <c r="L32" s="40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2"/>
      <c r="AE32" s="508"/>
      <c r="AF32" s="509"/>
      <c r="AG32" s="431"/>
      <c r="AH32" s="434"/>
      <c r="AI32" s="556"/>
      <c r="AJ32" s="362"/>
      <c r="AK32" s="406"/>
      <c r="AL32" s="81"/>
      <c r="AM32" s="101"/>
      <c r="AN32" s="72"/>
      <c r="AO32" s="541"/>
      <c r="AP32" s="392"/>
      <c r="AR32" s="29"/>
      <c r="AS32" s="29"/>
      <c r="AT32" s="29"/>
    </row>
    <row r="33" spans="1:46" s="30" customFormat="1" ht="12" customHeight="1">
      <c r="A33" s="391">
        <v>5</v>
      </c>
      <c r="B33" s="401"/>
      <c r="C33" s="420"/>
      <c r="D33" s="420"/>
      <c r="E33" s="454"/>
      <c r="F33" s="394">
        <v>1</v>
      </c>
      <c r="G33" s="452" t="str">
        <f>$B$13</f>
        <v>MF1</v>
      </c>
      <c r="H33" s="453"/>
      <c r="I33" s="401" t="s">
        <v>10</v>
      </c>
      <c r="J33" s="420" t="s">
        <v>47</v>
      </c>
      <c r="K33" s="423">
        <v>12</v>
      </c>
      <c r="L33" s="34"/>
      <c r="M33" s="35"/>
      <c r="N33" s="35"/>
      <c r="O33" s="35"/>
      <c r="P33" s="35"/>
      <c r="Q33" s="35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5"/>
      <c r="AD33" s="37"/>
      <c r="AE33" s="506">
        <f>SUM(L33:AD37)</f>
        <v>12</v>
      </c>
      <c r="AF33" s="507"/>
      <c r="AG33" s="430">
        <v>2</v>
      </c>
      <c r="AH33" s="553">
        <f>AG33*F33</f>
        <v>2</v>
      </c>
      <c r="AI33" s="440"/>
      <c r="AJ33" s="360">
        <f>IF(AE33=0,0,ROUNDDOWN(K33/AE33,0))</f>
        <v>1</v>
      </c>
      <c r="AK33" s="406">
        <f>IF(AJ33=0,0,ROUNDUP((AH33-AI36)/AJ33,0))</f>
        <v>2</v>
      </c>
      <c r="AL33" s="82"/>
      <c r="AM33" s="100"/>
      <c r="AN33" s="71"/>
      <c r="AO33" s="540">
        <f>AE33*AH33</f>
        <v>24</v>
      </c>
      <c r="AP33" s="418">
        <f>IF(AO33=0,0,AO33*HLOOKUP(I33,$AR$1:$BG$3,3))</f>
        <v>59.28</v>
      </c>
      <c r="AR33" s="29"/>
      <c r="AS33" s="29"/>
      <c r="AT33" s="29"/>
    </row>
    <row r="34" spans="1:46" s="30" customFormat="1" ht="12" customHeight="1">
      <c r="A34" s="391"/>
      <c r="B34" s="401"/>
      <c r="C34" s="420"/>
      <c r="D34" s="420"/>
      <c r="E34" s="454"/>
      <c r="F34" s="394"/>
      <c r="G34" s="398"/>
      <c r="H34" s="399"/>
      <c r="I34" s="401"/>
      <c r="J34" s="420"/>
      <c r="K34" s="423"/>
      <c r="L34" s="34"/>
      <c r="M34" s="35"/>
      <c r="N34" s="35"/>
      <c r="O34" s="277"/>
      <c r="P34" s="544">
        <v>1.515</v>
      </c>
      <c r="Q34" s="545"/>
      <c r="R34" s="545"/>
      <c r="S34" s="545"/>
      <c r="T34" s="47"/>
      <c r="U34" s="472">
        <v>10.485</v>
      </c>
      <c r="V34" s="547"/>
      <c r="W34" s="547"/>
      <c r="X34" s="547"/>
      <c r="Y34" s="547"/>
      <c r="Z34" s="277"/>
      <c r="AA34" s="36"/>
      <c r="AB34" s="36"/>
      <c r="AC34" s="35"/>
      <c r="AD34" s="37"/>
      <c r="AE34" s="506"/>
      <c r="AF34" s="507"/>
      <c r="AG34" s="430"/>
      <c r="AH34" s="553"/>
      <c r="AI34" s="433"/>
      <c r="AJ34" s="361"/>
      <c r="AK34" s="406"/>
      <c r="AL34" s="235"/>
      <c r="AM34" s="80"/>
      <c r="AN34" s="69"/>
      <c r="AO34" s="540"/>
      <c r="AP34" s="391"/>
      <c r="AR34" s="29"/>
      <c r="AS34" s="29"/>
      <c r="AT34" s="29"/>
    </row>
    <row r="35" spans="1:46" s="30" customFormat="1" ht="12" customHeight="1">
      <c r="A35" s="391"/>
      <c r="B35" s="401"/>
      <c r="C35" s="420"/>
      <c r="D35" s="420"/>
      <c r="E35" s="454"/>
      <c r="F35" s="394"/>
      <c r="G35" s="398" t="s">
        <v>228</v>
      </c>
      <c r="H35" s="399"/>
      <c r="I35" s="401"/>
      <c r="J35" s="420"/>
      <c r="K35" s="423"/>
      <c r="L35" s="34"/>
      <c r="M35" s="35"/>
      <c r="N35" s="35"/>
      <c r="O35" s="277"/>
      <c r="P35" s="546"/>
      <c r="Q35" s="546"/>
      <c r="R35" s="546"/>
      <c r="S35" s="546"/>
      <c r="T35" s="311"/>
      <c r="U35" s="38"/>
      <c r="V35" s="38"/>
      <c r="W35" s="38"/>
      <c r="X35" s="38"/>
      <c r="Y35" s="254"/>
      <c r="Z35" s="451"/>
      <c r="AA35" s="36"/>
      <c r="AB35" s="36"/>
      <c r="AC35" s="35"/>
      <c r="AD35" s="37"/>
      <c r="AE35" s="506"/>
      <c r="AF35" s="507"/>
      <c r="AG35" s="430"/>
      <c r="AH35" s="553"/>
      <c r="AI35" s="433"/>
      <c r="AJ35" s="361"/>
      <c r="AK35" s="406"/>
      <c r="AL35" s="235"/>
      <c r="AM35" s="80"/>
      <c r="AN35" s="69"/>
      <c r="AO35" s="540"/>
      <c r="AP35" s="391"/>
      <c r="AR35" s="29"/>
      <c r="AS35" s="29"/>
      <c r="AT35" s="29"/>
    </row>
    <row r="36" spans="1:46" s="30" customFormat="1" ht="12" customHeight="1">
      <c r="A36" s="391"/>
      <c r="B36" s="401"/>
      <c r="C36" s="420"/>
      <c r="D36" s="420"/>
      <c r="E36" s="454"/>
      <c r="F36" s="394"/>
      <c r="G36" s="398"/>
      <c r="H36" s="399"/>
      <c r="I36" s="401"/>
      <c r="J36" s="420"/>
      <c r="K36" s="423"/>
      <c r="L36" s="34"/>
      <c r="M36" s="35"/>
      <c r="N36" s="35"/>
      <c r="O36" s="277"/>
      <c r="P36" s="317"/>
      <c r="Q36" s="317"/>
      <c r="R36" s="317"/>
      <c r="S36" s="317"/>
      <c r="T36" s="278"/>
      <c r="U36" s="278"/>
      <c r="V36" s="278"/>
      <c r="W36" s="278"/>
      <c r="X36" s="278"/>
      <c r="Y36" s="278"/>
      <c r="Z36" s="451"/>
      <c r="AA36" s="36"/>
      <c r="AB36" s="36"/>
      <c r="AC36" s="35"/>
      <c r="AD36" s="37"/>
      <c r="AE36" s="506"/>
      <c r="AF36" s="507"/>
      <c r="AG36" s="430"/>
      <c r="AH36" s="553"/>
      <c r="AI36" s="555"/>
      <c r="AJ36" s="361"/>
      <c r="AK36" s="406"/>
      <c r="AL36" s="235"/>
      <c r="AM36" s="80"/>
      <c r="AN36" s="69"/>
      <c r="AO36" s="540"/>
      <c r="AP36" s="391"/>
      <c r="AR36" s="29"/>
      <c r="AS36" s="29"/>
      <c r="AT36" s="29"/>
    </row>
    <row r="37" spans="1:46" s="43" customFormat="1" ht="12" customHeight="1">
      <c r="A37" s="392"/>
      <c r="B37" s="402"/>
      <c r="C37" s="421"/>
      <c r="D37" s="421"/>
      <c r="E37" s="462"/>
      <c r="F37" s="395"/>
      <c r="G37" s="438"/>
      <c r="H37" s="439"/>
      <c r="I37" s="402"/>
      <c r="J37" s="421"/>
      <c r="K37" s="424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2"/>
      <c r="AE37" s="508"/>
      <c r="AF37" s="509"/>
      <c r="AG37" s="431"/>
      <c r="AH37" s="557"/>
      <c r="AI37" s="556"/>
      <c r="AJ37" s="362"/>
      <c r="AK37" s="406"/>
      <c r="AL37" s="236"/>
      <c r="AM37" s="101"/>
      <c r="AN37" s="72"/>
      <c r="AO37" s="541"/>
      <c r="AP37" s="392"/>
      <c r="AR37" s="29"/>
      <c r="AS37" s="29"/>
      <c r="AT37" s="29"/>
    </row>
    <row r="38" spans="1:46" s="30" customFormat="1" ht="12" customHeight="1">
      <c r="A38" s="391">
        <v>6</v>
      </c>
      <c r="B38" s="401"/>
      <c r="C38" s="420"/>
      <c r="D38" s="420"/>
      <c r="E38" s="454"/>
      <c r="F38" s="394">
        <v>1</v>
      </c>
      <c r="G38" s="452" t="str">
        <f>$B$13</f>
        <v>MF1</v>
      </c>
      <c r="H38" s="453"/>
      <c r="I38" s="401" t="s">
        <v>10</v>
      </c>
      <c r="J38" s="420" t="s">
        <v>47</v>
      </c>
      <c r="K38" s="423">
        <v>12</v>
      </c>
      <c r="L38" s="34"/>
      <c r="M38" s="35"/>
      <c r="N38" s="35"/>
      <c r="O38" s="35"/>
      <c r="P38" s="35"/>
      <c r="Q38" s="35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5"/>
      <c r="AD38" s="37"/>
      <c r="AE38" s="506">
        <f>SUM(L38:AD42)</f>
        <v>10.91</v>
      </c>
      <c r="AF38" s="507"/>
      <c r="AG38" s="430">
        <v>2</v>
      </c>
      <c r="AH38" s="553">
        <f>AG38*F38</f>
        <v>2</v>
      </c>
      <c r="AI38" s="440"/>
      <c r="AJ38" s="360">
        <f>IF(AE38=0,0,ROUNDDOWN(K38/AE38,0))</f>
        <v>1</v>
      </c>
      <c r="AK38" s="406">
        <f>IF(AJ38=0,0,ROUNDUP((AH38-AI41)/AJ38,0))</f>
        <v>2</v>
      </c>
      <c r="AL38" s="82" t="s">
        <v>233</v>
      </c>
      <c r="AM38" s="202">
        <f>IF(ISERR(K38-(AJ38*AE38)),0,(K38-(AJ38*AE38)))</f>
        <v>1.0899999999999999</v>
      </c>
      <c r="AN38" s="71">
        <f>AK38</f>
        <v>2</v>
      </c>
      <c r="AO38" s="540">
        <f>AE38*AH38</f>
        <v>21.82</v>
      </c>
      <c r="AP38" s="418">
        <f>IF(AO38=0,0,AO38*HLOOKUP(I38,$AR$1:$BG$3,3))</f>
        <v>53.8954</v>
      </c>
      <c r="AR38" s="29"/>
      <c r="AS38" s="29"/>
      <c r="AT38" s="29"/>
    </row>
    <row r="39" spans="1:46" s="30" customFormat="1" ht="12" customHeight="1">
      <c r="A39" s="391"/>
      <c r="B39" s="401"/>
      <c r="C39" s="420"/>
      <c r="D39" s="420"/>
      <c r="E39" s="454"/>
      <c r="F39" s="394"/>
      <c r="G39" s="398"/>
      <c r="H39" s="399"/>
      <c r="I39" s="401"/>
      <c r="J39" s="420"/>
      <c r="K39" s="423"/>
      <c r="L39" s="34"/>
      <c r="M39" s="35"/>
      <c r="N39" s="35"/>
      <c r="O39" s="277"/>
      <c r="P39" s="544">
        <v>1.515</v>
      </c>
      <c r="Q39" s="545"/>
      <c r="R39" s="545"/>
      <c r="S39" s="545"/>
      <c r="T39" s="47"/>
      <c r="U39" s="472">
        <v>9.395</v>
      </c>
      <c r="V39" s="547"/>
      <c r="W39" s="547"/>
      <c r="X39" s="547"/>
      <c r="Y39" s="547"/>
      <c r="Z39" s="277"/>
      <c r="AA39" s="36"/>
      <c r="AB39" s="36"/>
      <c r="AC39" s="35"/>
      <c r="AD39" s="37"/>
      <c r="AE39" s="506"/>
      <c r="AF39" s="507"/>
      <c r="AG39" s="430"/>
      <c r="AH39" s="553"/>
      <c r="AI39" s="433"/>
      <c r="AJ39" s="361"/>
      <c r="AK39" s="406"/>
      <c r="AL39" s="238"/>
      <c r="AM39" s="80"/>
      <c r="AN39" s="69"/>
      <c r="AO39" s="540"/>
      <c r="AP39" s="391"/>
      <c r="AR39" s="29"/>
      <c r="AS39" s="29"/>
      <c r="AT39" s="29"/>
    </row>
    <row r="40" spans="1:46" s="30" customFormat="1" ht="12" customHeight="1">
      <c r="A40" s="391"/>
      <c r="B40" s="401"/>
      <c r="C40" s="420"/>
      <c r="D40" s="420"/>
      <c r="E40" s="454"/>
      <c r="F40" s="394"/>
      <c r="G40" s="398" t="s">
        <v>229</v>
      </c>
      <c r="H40" s="399"/>
      <c r="I40" s="401"/>
      <c r="J40" s="420"/>
      <c r="K40" s="423"/>
      <c r="L40" s="34"/>
      <c r="M40" s="35"/>
      <c r="N40" s="35"/>
      <c r="O40" s="277"/>
      <c r="P40" s="546"/>
      <c r="Q40" s="546"/>
      <c r="R40" s="546"/>
      <c r="S40" s="546"/>
      <c r="T40" s="311"/>
      <c r="U40" s="38"/>
      <c r="V40" s="38"/>
      <c r="W40" s="38"/>
      <c r="X40" s="38"/>
      <c r="Y40" s="254"/>
      <c r="Z40" s="451"/>
      <c r="AA40" s="36"/>
      <c r="AB40" s="36"/>
      <c r="AC40" s="35"/>
      <c r="AD40" s="37"/>
      <c r="AE40" s="506"/>
      <c r="AF40" s="507"/>
      <c r="AG40" s="430"/>
      <c r="AH40" s="553"/>
      <c r="AI40" s="433"/>
      <c r="AJ40" s="361"/>
      <c r="AK40" s="406"/>
      <c r="AL40" s="238"/>
      <c r="AM40" s="80"/>
      <c r="AN40" s="69"/>
      <c r="AO40" s="540"/>
      <c r="AP40" s="391"/>
      <c r="AR40" s="29"/>
      <c r="AS40" s="29"/>
      <c r="AT40" s="29"/>
    </row>
    <row r="41" spans="1:46" s="30" customFormat="1" ht="12" customHeight="1">
      <c r="A41" s="391"/>
      <c r="B41" s="401"/>
      <c r="C41" s="420"/>
      <c r="D41" s="420"/>
      <c r="E41" s="454"/>
      <c r="F41" s="394"/>
      <c r="G41" s="398"/>
      <c r="H41" s="399"/>
      <c r="I41" s="401"/>
      <c r="J41" s="420"/>
      <c r="K41" s="423"/>
      <c r="L41" s="34"/>
      <c r="M41" s="35"/>
      <c r="N41" s="35"/>
      <c r="O41" s="277"/>
      <c r="P41" s="317"/>
      <c r="Q41" s="317"/>
      <c r="R41" s="317"/>
      <c r="S41" s="317"/>
      <c r="T41" s="278"/>
      <c r="U41" s="278"/>
      <c r="V41" s="278"/>
      <c r="W41" s="278"/>
      <c r="X41" s="278"/>
      <c r="Y41" s="278"/>
      <c r="Z41" s="451"/>
      <c r="AA41" s="36"/>
      <c r="AB41" s="36"/>
      <c r="AC41" s="35"/>
      <c r="AD41" s="37"/>
      <c r="AE41" s="506"/>
      <c r="AF41" s="507"/>
      <c r="AG41" s="430"/>
      <c r="AH41" s="553"/>
      <c r="AI41" s="555"/>
      <c r="AJ41" s="361"/>
      <c r="AK41" s="406"/>
      <c r="AL41" s="238"/>
      <c r="AM41" s="80"/>
      <c r="AN41" s="69"/>
      <c r="AO41" s="540"/>
      <c r="AP41" s="391"/>
      <c r="AR41" s="29"/>
      <c r="AS41" s="29"/>
      <c r="AT41" s="29"/>
    </row>
    <row r="42" spans="1:46" s="43" customFormat="1" ht="12" customHeight="1">
      <c r="A42" s="392"/>
      <c r="B42" s="402"/>
      <c r="C42" s="421"/>
      <c r="D42" s="421"/>
      <c r="E42" s="462"/>
      <c r="F42" s="395"/>
      <c r="G42" s="438"/>
      <c r="H42" s="439"/>
      <c r="I42" s="402"/>
      <c r="J42" s="421"/>
      <c r="K42" s="424"/>
      <c r="L42" s="40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2"/>
      <c r="AE42" s="508"/>
      <c r="AF42" s="509"/>
      <c r="AG42" s="431"/>
      <c r="AH42" s="557"/>
      <c r="AI42" s="556"/>
      <c r="AJ42" s="362"/>
      <c r="AK42" s="406"/>
      <c r="AL42" s="239"/>
      <c r="AM42" s="101"/>
      <c r="AN42" s="72"/>
      <c r="AO42" s="541"/>
      <c r="AP42" s="392"/>
      <c r="AR42" s="29"/>
      <c r="AS42" s="29"/>
      <c r="AT42" s="29"/>
    </row>
    <row r="43" spans="1:46" s="30" customFormat="1" ht="12" customHeight="1">
      <c r="A43" s="391">
        <v>7</v>
      </c>
      <c r="B43" s="401" t="s">
        <v>230</v>
      </c>
      <c r="C43" s="420"/>
      <c r="D43" s="420"/>
      <c r="E43" s="454"/>
      <c r="F43" s="394">
        <v>1</v>
      </c>
      <c r="G43" s="452" t="str">
        <f>$B$13</f>
        <v>MF1</v>
      </c>
      <c r="H43" s="453"/>
      <c r="I43" s="401" t="s">
        <v>10</v>
      </c>
      <c r="J43" s="420" t="s">
        <v>47</v>
      </c>
      <c r="K43" s="423">
        <v>12</v>
      </c>
      <c r="L43" s="34"/>
      <c r="M43" s="35"/>
      <c r="N43" s="35"/>
      <c r="O43" s="35"/>
      <c r="P43" s="35"/>
      <c r="Q43" s="35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5"/>
      <c r="AD43" s="37"/>
      <c r="AE43" s="506">
        <f>SUM(L43:AD47)</f>
        <v>12</v>
      </c>
      <c r="AF43" s="507"/>
      <c r="AG43" s="430">
        <v>2</v>
      </c>
      <c r="AH43" s="553">
        <f>AG43*F43</f>
        <v>2</v>
      </c>
      <c r="AI43" s="440"/>
      <c r="AJ43" s="360">
        <f>IF(AE43=0,0,ROUNDDOWN(K43/AE43,0))</f>
        <v>1</v>
      </c>
      <c r="AK43" s="406">
        <f>IF(AJ43=0,0,ROUNDUP((AH43-AI46)/AJ43,0))</f>
        <v>2</v>
      </c>
      <c r="AL43" s="82"/>
      <c r="AM43" s="100"/>
      <c r="AN43" s="71"/>
      <c r="AO43" s="540">
        <f>AE43*AH43</f>
        <v>24</v>
      </c>
      <c r="AP43" s="418">
        <f>IF(AO43=0,0,AO43*HLOOKUP(I43,$AR$1:$BG$3,3))</f>
        <v>59.28</v>
      </c>
      <c r="AR43" s="29"/>
      <c r="AS43" s="29"/>
      <c r="AT43" s="29"/>
    </row>
    <row r="44" spans="1:46" s="30" customFormat="1" ht="12" customHeight="1">
      <c r="A44" s="391"/>
      <c r="B44" s="401"/>
      <c r="C44" s="420"/>
      <c r="D44" s="420"/>
      <c r="E44" s="454"/>
      <c r="F44" s="394"/>
      <c r="G44" s="398"/>
      <c r="H44" s="399"/>
      <c r="I44" s="401"/>
      <c r="J44" s="420"/>
      <c r="K44" s="423"/>
      <c r="L44" s="34"/>
      <c r="M44" s="35"/>
      <c r="N44" s="35"/>
      <c r="O44" s="563">
        <v>1.515</v>
      </c>
      <c r="P44" s="324"/>
      <c r="Q44" s="263"/>
      <c r="R44" s="263"/>
      <c r="S44" s="263"/>
      <c r="T44" s="47"/>
      <c r="U44" s="35"/>
      <c r="V44" s="320"/>
      <c r="W44" s="320"/>
      <c r="X44" s="320"/>
      <c r="Y44" s="320"/>
      <c r="Z44" s="277"/>
      <c r="AA44" s="36"/>
      <c r="AB44" s="36"/>
      <c r="AC44" s="35"/>
      <c r="AD44" s="37"/>
      <c r="AE44" s="506"/>
      <c r="AF44" s="507"/>
      <c r="AG44" s="430"/>
      <c r="AH44" s="553"/>
      <c r="AI44" s="433"/>
      <c r="AJ44" s="361"/>
      <c r="AK44" s="406"/>
      <c r="AL44" s="238"/>
      <c r="AM44" s="80"/>
      <c r="AN44" s="69"/>
      <c r="AO44" s="540"/>
      <c r="AP44" s="391"/>
      <c r="AR44" s="29"/>
      <c r="AS44" s="29"/>
      <c r="AT44" s="29"/>
    </row>
    <row r="45" spans="1:46" s="30" customFormat="1" ht="12" customHeight="1">
      <c r="A45" s="391"/>
      <c r="B45" s="401"/>
      <c r="C45" s="420"/>
      <c r="D45" s="420"/>
      <c r="E45" s="454"/>
      <c r="F45" s="394"/>
      <c r="G45" s="398" t="s">
        <v>231</v>
      </c>
      <c r="H45" s="399"/>
      <c r="I45" s="401"/>
      <c r="J45" s="420"/>
      <c r="K45" s="423"/>
      <c r="L45" s="34"/>
      <c r="M45" s="35"/>
      <c r="N45" s="35"/>
      <c r="O45" s="563"/>
      <c r="P45" s="325"/>
      <c r="Q45" s="255"/>
      <c r="R45" s="255"/>
      <c r="S45" s="255"/>
      <c r="T45" s="326"/>
      <c r="U45" s="259"/>
      <c r="V45" s="259"/>
      <c r="W45" s="259"/>
      <c r="X45" s="259"/>
      <c r="Y45" s="260"/>
      <c r="Z45" s="327"/>
      <c r="AA45" s="36"/>
      <c r="AB45" s="36"/>
      <c r="AC45" s="35"/>
      <c r="AD45" s="37"/>
      <c r="AE45" s="506"/>
      <c r="AF45" s="507"/>
      <c r="AG45" s="430"/>
      <c r="AH45" s="553"/>
      <c r="AI45" s="433"/>
      <c r="AJ45" s="361"/>
      <c r="AK45" s="406"/>
      <c r="AL45" s="238"/>
      <c r="AM45" s="80"/>
      <c r="AN45" s="69"/>
      <c r="AO45" s="540"/>
      <c r="AP45" s="391"/>
      <c r="AR45" s="29"/>
      <c r="AS45" s="29"/>
      <c r="AT45" s="29"/>
    </row>
    <row r="46" spans="1:46" s="30" customFormat="1" ht="12" customHeight="1">
      <c r="A46" s="391"/>
      <c r="B46" s="401"/>
      <c r="C46" s="420"/>
      <c r="D46" s="420"/>
      <c r="E46" s="454"/>
      <c r="F46" s="394"/>
      <c r="G46" s="398"/>
      <c r="H46" s="399"/>
      <c r="I46" s="401"/>
      <c r="J46" s="420"/>
      <c r="K46" s="423"/>
      <c r="L46" s="34"/>
      <c r="M46" s="35"/>
      <c r="N46" s="35"/>
      <c r="O46" s="277"/>
      <c r="P46" s="564">
        <v>10.485</v>
      </c>
      <c r="Q46" s="565"/>
      <c r="R46" s="565"/>
      <c r="S46" s="565"/>
      <c r="T46" s="565"/>
      <c r="U46" s="565"/>
      <c r="V46" s="565"/>
      <c r="W46" s="565"/>
      <c r="X46" s="565"/>
      <c r="Y46" s="565"/>
      <c r="Z46" s="565"/>
      <c r="AA46" s="36"/>
      <c r="AB46" s="36"/>
      <c r="AC46" s="35"/>
      <c r="AD46" s="37"/>
      <c r="AE46" s="506"/>
      <c r="AF46" s="507"/>
      <c r="AG46" s="430"/>
      <c r="AH46" s="553"/>
      <c r="AI46" s="433"/>
      <c r="AJ46" s="361"/>
      <c r="AK46" s="406"/>
      <c r="AL46" s="238"/>
      <c r="AM46" s="80"/>
      <c r="AN46" s="69"/>
      <c r="AO46" s="540"/>
      <c r="AP46" s="391"/>
      <c r="AR46" s="29"/>
      <c r="AS46" s="29"/>
      <c r="AT46" s="29"/>
    </row>
    <row r="47" spans="1:46" s="43" customFormat="1" ht="12" customHeight="1">
      <c r="A47" s="392"/>
      <c r="B47" s="402"/>
      <c r="C47" s="421"/>
      <c r="D47" s="421"/>
      <c r="E47" s="462"/>
      <c r="F47" s="395"/>
      <c r="G47" s="438"/>
      <c r="H47" s="439"/>
      <c r="I47" s="402"/>
      <c r="J47" s="421"/>
      <c r="K47" s="424"/>
      <c r="L47" s="40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2"/>
      <c r="AE47" s="508"/>
      <c r="AF47" s="509"/>
      <c r="AG47" s="431"/>
      <c r="AH47" s="557"/>
      <c r="AI47" s="434"/>
      <c r="AJ47" s="362"/>
      <c r="AK47" s="406"/>
      <c r="AL47" s="239"/>
      <c r="AM47" s="101"/>
      <c r="AN47" s="72"/>
      <c r="AO47" s="541"/>
      <c r="AP47" s="392"/>
      <c r="AR47" s="29"/>
      <c r="AS47" s="29"/>
      <c r="AT47" s="29"/>
    </row>
    <row r="48" spans="1:46" s="30" customFormat="1" ht="12" customHeight="1">
      <c r="A48" s="464">
        <v>8</v>
      </c>
      <c r="B48" s="466"/>
      <c r="C48" s="467"/>
      <c r="D48" s="467"/>
      <c r="E48" s="468"/>
      <c r="F48" s="469">
        <v>1</v>
      </c>
      <c r="G48" s="452" t="str">
        <f>$B$13</f>
        <v>MF1</v>
      </c>
      <c r="H48" s="453"/>
      <c r="I48" s="466" t="s">
        <v>10</v>
      </c>
      <c r="J48" s="467" t="s">
        <v>47</v>
      </c>
      <c r="K48" s="476">
        <v>12</v>
      </c>
      <c r="L48" s="44"/>
      <c r="M48" s="45"/>
      <c r="N48" s="45"/>
      <c r="O48" s="45"/>
      <c r="P48" s="45"/>
      <c r="Q48" s="45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45"/>
      <c r="AD48" s="46"/>
      <c r="AE48" s="512">
        <f>SUM(L48:AD52)</f>
        <v>12</v>
      </c>
      <c r="AF48" s="513"/>
      <c r="AG48" s="519">
        <v>2</v>
      </c>
      <c r="AH48" s="552">
        <f>AG48*F48</f>
        <v>2</v>
      </c>
      <c r="AI48" s="440"/>
      <c r="AJ48" s="360">
        <f>IF(AE48=0,0,ROUNDDOWN(K48/AE48,0))</f>
        <v>1</v>
      </c>
      <c r="AK48" s="406">
        <f>IF(AJ48=0,0,ROUNDUP((AH48-AI51)/AJ48,0))</f>
        <v>2</v>
      </c>
      <c r="AL48" s="237"/>
      <c r="AM48" s="100"/>
      <c r="AN48" s="71"/>
      <c r="AO48" s="550">
        <f>AE48*AH48</f>
        <v>24</v>
      </c>
      <c r="AP48" s="501">
        <f>IF(AO48=0,0,AO48*HLOOKUP(I48,$AR$1:$BG$3,3))</f>
        <v>59.28</v>
      </c>
      <c r="AR48" s="29"/>
      <c r="AS48" s="29"/>
      <c r="AT48" s="29"/>
    </row>
    <row r="49" spans="1:46" s="30" customFormat="1" ht="12" customHeight="1">
      <c r="A49" s="391"/>
      <c r="B49" s="401"/>
      <c r="C49" s="420"/>
      <c r="D49" s="420"/>
      <c r="E49" s="454"/>
      <c r="F49" s="394"/>
      <c r="G49" s="398"/>
      <c r="H49" s="399"/>
      <c r="I49" s="401"/>
      <c r="J49" s="420"/>
      <c r="K49" s="423"/>
      <c r="L49" s="34"/>
      <c r="M49" s="35"/>
      <c r="N49" s="35"/>
      <c r="O49" s="277"/>
      <c r="P49" s="544">
        <v>1.515</v>
      </c>
      <c r="Q49" s="566"/>
      <c r="R49" s="566"/>
      <c r="S49" s="566"/>
      <c r="T49" s="47"/>
      <c r="U49" s="472">
        <v>10.485</v>
      </c>
      <c r="V49" s="547"/>
      <c r="W49" s="547"/>
      <c r="X49" s="547"/>
      <c r="Y49" s="547"/>
      <c r="Z49" s="277"/>
      <c r="AA49" s="36"/>
      <c r="AB49" s="36"/>
      <c r="AC49" s="35"/>
      <c r="AD49" s="37"/>
      <c r="AE49" s="506"/>
      <c r="AF49" s="507"/>
      <c r="AG49" s="430"/>
      <c r="AH49" s="553"/>
      <c r="AI49" s="433"/>
      <c r="AJ49" s="361"/>
      <c r="AK49" s="406"/>
      <c r="AL49" s="238"/>
      <c r="AM49" s="80"/>
      <c r="AN49" s="69"/>
      <c r="AO49" s="540"/>
      <c r="AP49" s="391"/>
      <c r="AR49" s="29"/>
      <c r="AS49" s="29"/>
      <c r="AT49" s="29"/>
    </row>
    <row r="50" spans="1:46" s="30" customFormat="1" ht="12" customHeight="1">
      <c r="A50" s="391"/>
      <c r="B50" s="401"/>
      <c r="C50" s="420"/>
      <c r="D50" s="420"/>
      <c r="E50" s="454"/>
      <c r="F50" s="394"/>
      <c r="G50" s="398" t="s">
        <v>232</v>
      </c>
      <c r="H50" s="399"/>
      <c r="I50" s="401"/>
      <c r="J50" s="420"/>
      <c r="K50" s="423"/>
      <c r="L50" s="34"/>
      <c r="M50" s="35"/>
      <c r="N50" s="35"/>
      <c r="O50" s="277"/>
      <c r="P50" s="546"/>
      <c r="Q50" s="546"/>
      <c r="R50" s="546"/>
      <c r="S50" s="546"/>
      <c r="T50" s="311"/>
      <c r="U50" s="38"/>
      <c r="V50" s="38"/>
      <c r="W50" s="38"/>
      <c r="X50" s="38"/>
      <c r="Y50" s="254"/>
      <c r="Z50" s="451"/>
      <c r="AA50" s="36"/>
      <c r="AB50" s="36"/>
      <c r="AC50" s="35"/>
      <c r="AD50" s="37"/>
      <c r="AE50" s="506"/>
      <c r="AF50" s="507"/>
      <c r="AG50" s="430"/>
      <c r="AH50" s="553"/>
      <c r="AI50" s="433"/>
      <c r="AJ50" s="361"/>
      <c r="AK50" s="406"/>
      <c r="AL50" s="238"/>
      <c r="AM50" s="80"/>
      <c r="AN50" s="69"/>
      <c r="AO50" s="540"/>
      <c r="AP50" s="391"/>
      <c r="AR50" s="29"/>
      <c r="AS50" s="29"/>
      <c r="AT50" s="29"/>
    </row>
    <row r="51" spans="1:46" s="30" customFormat="1" ht="12" customHeight="1">
      <c r="A51" s="391"/>
      <c r="B51" s="401"/>
      <c r="C51" s="420"/>
      <c r="D51" s="420"/>
      <c r="E51" s="454"/>
      <c r="F51" s="394"/>
      <c r="G51" s="398"/>
      <c r="H51" s="399"/>
      <c r="I51" s="401"/>
      <c r="J51" s="420"/>
      <c r="K51" s="423"/>
      <c r="L51" s="34"/>
      <c r="M51" s="35"/>
      <c r="N51" s="35"/>
      <c r="O51" s="277"/>
      <c r="P51" s="317"/>
      <c r="Q51" s="317"/>
      <c r="R51" s="317"/>
      <c r="S51" s="317"/>
      <c r="T51" s="278"/>
      <c r="U51" s="278"/>
      <c r="V51" s="278"/>
      <c r="W51" s="278"/>
      <c r="X51" s="278"/>
      <c r="Y51" s="278"/>
      <c r="Z51" s="451"/>
      <c r="AA51" s="36"/>
      <c r="AB51" s="36"/>
      <c r="AC51" s="35"/>
      <c r="AD51" s="37"/>
      <c r="AE51" s="506"/>
      <c r="AF51" s="507"/>
      <c r="AG51" s="430"/>
      <c r="AH51" s="553"/>
      <c r="AI51" s="433"/>
      <c r="AJ51" s="361"/>
      <c r="AK51" s="406"/>
      <c r="AL51" s="238"/>
      <c r="AM51" s="80"/>
      <c r="AN51" s="69"/>
      <c r="AO51" s="540"/>
      <c r="AP51" s="391"/>
      <c r="AR51" s="29"/>
      <c r="AS51" s="29"/>
      <c r="AT51" s="29"/>
    </row>
    <row r="52" spans="1:46" s="43" customFormat="1" ht="12" customHeight="1">
      <c r="A52" s="465"/>
      <c r="B52" s="471"/>
      <c r="C52" s="472"/>
      <c r="D52" s="472"/>
      <c r="E52" s="473"/>
      <c r="F52" s="470"/>
      <c r="G52" s="474"/>
      <c r="H52" s="475"/>
      <c r="I52" s="471"/>
      <c r="J52" s="472"/>
      <c r="K52" s="477"/>
      <c r="L52" s="51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3"/>
      <c r="AE52" s="514"/>
      <c r="AF52" s="515"/>
      <c r="AG52" s="520"/>
      <c r="AH52" s="554"/>
      <c r="AI52" s="463"/>
      <c r="AJ52" s="529"/>
      <c r="AK52" s="518"/>
      <c r="AL52" s="241"/>
      <c r="AM52" s="102"/>
      <c r="AN52" s="70"/>
      <c r="AO52" s="551"/>
      <c r="AP52" s="465"/>
      <c r="AR52" s="29"/>
      <c r="AS52" s="29"/>
      <c r="AT52" s="29"/>
    </row>
    <row r="53" spans="1:42" s="43" customFormat="1" ht="15.75" customHeight="1">
      <c r="A53" s="54"/>
      <c r="B53" s="55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E53" s="56"/>
      <c r="AF53" s="56"/>
      <c r="AG53" s="25"/>
      <c r="AH53" s="25"/>
      <c r="AI53" s="25"/>
      <c r="AJ53" s="25"/>
      <c r="AK53" s="57"/>
      <c r="AL53" s="57"/>
      <c r="AM53" s="25"/>
      <c r="AN53" s="25"/>
      <c r="AO53" s="27" t="s">
        <v>48</v>
      </c>
      <c r="AP53" s="242">
        <f>SUM(AP13:AP52)</f>
        <v>458.9753999999999</v>
      </c>
    </row>
    <row r="54" spans="1:51" s="43" customFormat="1" ht="15.75" customHeight="1">
      <c r="A54" s="54"/>
      <c r="B54" s="55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E54" s="56"/>
      <c r="AF54" s="56"/>
      <c r="AG54" s="25"/>
      <c r="AH54" s="25"/>
      <c r="AI54" s="25"/>
      <c r="AJ54" s="25"/>
      <c r="AK54" s="57"/>
      <c r="AL54" s="57"/>
      <c r="AM54" s="25"/>
      <c r="AN54" s="25"/>
      <c r="AO54" s="25"/>
      <c r="AP54" s="25"/>
      <c r="AR54" s="43" t="s">
        <v>45</v>
      </c>
      <c r="AS54" s="43" t="s">
        <v>23</v>
      </c>
      <c r="AU54" s="43" t="s">
        <v>45</v>
      </c>
      <c r="AV54" s="43" t="s">
        <v>23</v>
      </c>
      <c r="AX54" s="43" t="s">
        <v>45</v>
      </c>
      <c r="AY54" s="43" t="s">
        <v>23</v>
      </c>
    </row>
    <row r="55" spans="2:51" ht="16.5" customHeight="1">
      <c r="B55" s="59" t="s">
        <v>49</v>
      </c>
      <c r="C55" s="4" t="s">
        <v>50</v>
      </c>
      <c r="D55" s="243">
        <f>DSUM($AR$12:$AT$20,$AT$12,AR54:AS55)</f>
        <v>0</v>
      </c>
      <c r="E55" s="61" t="s">
        <v>51</v>
      </c>
      <c r="F55" s="59" t="s">
        <v>52</v>
      </c>
      <c r="G55" s="62" t="s">
        <v>50</v>
      </c>
      <c r="H55" s="244">
        <f>DSUM($AR$12:$AT$20,$AT$12,AR56:AS57)</f>
        <v>0</v>
      </c>
      <c r="I55" s="61" t="s">
        <v>51</v>
      </c>
      <c r="J55" s="17"/>
      <c r="K55" s="350" t="s">
        <v>268</v>
      </c>
      <c r="L55" s="350"/>
      <c r="M55" s="350" t="s">
        <v>269</v>
      </c>
      <c r="N55" s="350"/>
      <c r="O55" s="350"/>
      <c r="P55" s="350"/>
      <c r="Q55" s="350"/>
      <c r="R55" s="350"/>
      <c r="S55" s="350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  <c r="AG55" s="350"/>
      <c r="AH55" s="350"/>
      <c r="AI55" s="350" t="s">
        <v>270</v>
      </c>
      <c r="AJ55" s="350"/>
      <c r="AK55" s="350"/>
      <c r="AL55" s="350" t="s">
        <v>121</v>
      </c>
      <c r="AM55" s="350"/>
      <c r="AN55" s="59" t="s">
        <v>53</v>
      </c>
      <c r="AO55" s="245">
        <f>(D55*10)*BF3</f>
        <v>0</v>
      </c>
      <c r="AP55" s="4" t="s">
        <v>54</v>
      </c>
      <c r="AR55" s="4" t="str">
        <f>"=RB 6"</f>
        <v>=RB 6</v>
      </c>
      <c r="AS55" s="4" t="str">
        <f>"=10"</f>
        <v>=10</v>
      </c>
      <c r="AU55" s="4" t="str">
        <f>"=DB 10"</f>
        <v>=DB 10</v>
      </c>
      <c r="AV55" s="4" t="str">
        <f aca="true" t="shared" si="0" ref="AV55:AV67">"=10"</f>
        <v>=10</v>
      </c>
      <c r="AX55" s="4" t="str">
        <f>"=DB 10"</f>
        <v>=DB 10</v>
      </c>
      <c r="AY55" s="4" t="str">
        <f>"=12"</f>
        <v>=12</v>
      </c>
    </row>
    <row r="56" spans="2:51" ht="16.5" customHeight="1">
      <c r="B56" s="59" t="s">
        <v>55</v>
      </c>
      <c r="C56" s="4" t="s">
        <v>50</v>
      </c>
      <c r="D56" s="243">
        <f>DSUM($AR$12:$AT$20,$AT$12,AR58:AS59)</f>
        <v>0</v>
      </c>
      <c r="E56" s="61" t="s">
        <v>51</v>
      </c>
      <c r="F56" s="59" t="s">
        <v>56</v>
      </c>
      <c r="G56" s="62" t="s">
        <v>50</v>
      </c>
      <c r="H56" s="244">
        <f>DSUM($AR$12:$AT$20,$AT$12,AR60:AS61)</f>
        <v>0</v>
      </c>
      <c r="I56" s="61" t="s">
        <v>51</v>
      </c>
      <c r="J56" s="17"/>
      <c r="K56" s="350"/>
      <c r="L56" s="350"/>
      <c r="M56" s="350"/>
      <c r="N56" s="350"/>
      <c r="O56" s="350"/>
      <c r="P56" s="350"/>
      <c r="Q56" s="350"/>
      <c r="R56" s="350"/>
      <c r="S56" s="350"/>
      <c r="T56" s="350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G56" s="350"/>
      <c r="AH56" s="350"/>
      <c r="AI56" s="350"/>
      <c r="AJ56" s="350"/>
      <c r="AK56" s="350"/>
      <c r="AL56" s="350"/>
      <c r="AM56" s="350"/>
      <c r="AN56" s="59" t="s">
        <v>57</v>
      </c>
      <c r="AO56" s="246">
        <f>(H55*10)*BE3</f>
        <v>0</v>
      </c>
      <c r="AP56" s="4" t="s">
        <v>54</v>
      </c>
      <c r="AR56" s="43" t="s">
        <v>45</v>
      </c>
      <c r="AS56" s="43" t="s">
        <v>23</v>
      </c>
      <c r="AU56" s="43" t="s">
        <v>45</v>
      </c>
      <c r="AV56" s="43" t="s">
        <v>23</v>
      </c>
      <c r="AX56" s="43" t="s">
        <v>45</v>
      </c>
      <c r="AY56" s="43" t="s">
        <v>23</v>
      </c>
    </row>
    <row r="57" spans="2:51" ht="16.5" customHeight="1">
      <c r="B57" s="59" t="s">
        <v>58</v>
      </c>
      <c r="C57" s="4" t="s">
        <v>50</v>
      </c>
      <c r="D57" s="243">
        <f>DSUM($AR$12:$AT$20,$AT$12,AR62:AS63)</f>
        <v>0</v>
      </c>
      <c r="E57" s="61" t="s">
        <v>51</v>
      </c>
      <c r="F57" s="59" t="s">
        <v>59</v>
      </c>
      <c r="G57" s="62" t="s">
        <v>50</v>
      </c>
      <c r="H57" s="244">
        <f>DSUM($AR$12:$AT$20,$AT$12,AR64:AS65)</f>
        <v>0</v>
      </c>
      <c r="I57" s="61" t="s">
        <v>51</v>
      </c>
      <c r="J57" s="17"/>
      <c r="K57" s="351"/>
      <c r="L57" s="351"/>
      <c r="M57" s="351"/>
      <c r="N57" s="351"/>
      <c r="O57" s="351"/>
      <c r="P57" s="351"/>
      <c r="Q57" s="351"/>
      <c r="R57" s="351"/>
      <c r="S57" s="351"/>
      <c r="T57" s="351"/>
      <c r="U57" s="351"/>
      <c r="V57" s="351"/>
      <c r="W57" s="351"/>
      <c r="X57" s="351"/>
      <c r="Y57" s="351"/>
      <c r="Z57" s="351"/>
      <c r="AA57" s="351"/>
      <c r="AB57" s="351"/>
      <c r="AC57" s="351"/>
      <c r="AD57" s="351"/>
      <c r="AE57" s="351"/>
      <c r="AF57" s="351"/>
      <c r="AG57" s="351"/>
      <c r="AH57" s="351"/>
      <c r="AI57" s="351"/>
      <c r="AJ57" s="351"/>
      <c r="AK57" s="351"/>
      <c r="AL57" s="351"/>
      <c r="AM57" s="351"/>
      <c r="AN57" s="59" t="s">
        <v>60</v>
      </c>
      <c r="AO57" s="247">
        <f>(D56*10)*BD3</f>
        <v>0</v>
      </c>
      <c r="AP57" s="4" t="s">
        <v>54</v>
      </c>
      <c r="AR57" s="4" t="str">
        <f>"=RB 9"</f>
        <v>=RB 9</v>
      </c>
      <c r="AS57" s="4" t="str">
        <f aca="true" t="shared" si="1" ref="AS57:AS69">"=10"</f>
        <v>=10</v>
      </c>
      <c r="AU57" s="4" t="str">
        <f>"=DB 12"</f>
        <v>=DB 12</v>
      </c>
      <c r="AV57" s="4" t="str">
        <f t="shared" si="0"/>
        <v>=10</v>
      </c>
      <c r="AX57" s="4" t="str">
        <f>"=DB 12"</f>
        <v>=DB 12</v>
      </c>
      <c r="AY57" s="4" t="str">
        <f>"=12"</f>
        <v>=12</v>
      </c>
    </row>
    <row r="58" spans="2:51" ht="16.5" customHeight="1">
      <c r="B58" s="59" t="s">
        <v>61</v>
      </c>
      <c r="C58" s="4" t="s">
        <v>50</v>
      </c>
      <c r="D58" s="243">
        <f>DSUM($AR$12:$AT$20,$AT$12,AR66:AS67)</f>
        <v>0</v>
      </c>
      <c r="E58" s="61" t="s">
        <v>51</v>
      </c>
      <c r="F58" s="59" t="s">
        <v>62</v>
      </c>
      <c r="G58" s="62" t="s">
        <v>50</v>
      </c>
      <c r="H58" s="244">
        <f>DSUM($AR$12:$AT$20,$AT$12,AR68:AS69)</f>
        <v>0</v>
      </c>
      <c r="I58" s="61" t="s">
        <v>51</v>
      </c>
      <c r="J58" s="17"/>
      <c r="K58" s="345"/>
      <c r="L58" s="345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9"/>
      <c r="Z58" s="349"/>
      <c r="AA58" s="349"/>
      <c r="AB58" s="349"/>
      <c r="AC58" s="349"/>
      <c r="AD58" s="349"/>
      <c r="AE58" s="349"/>
      <c r="AF58" s="349"/>
      <c r="AG58" s="349"/>
      <c r="AH58" s="349"/>
      <c r="AI58" s="345"/>
      <c r="AJ58" s="345"/>
      <c r="AK58" s="345"/>
      <c r="AL58" s="345"/>
      <c r="AM58" s="345"/>
      <c r="AN58" s="59" t="s">
        <v>63</v>
      </c>
      <c r="AO58" s="247">
        <f>(H56*10)*BC3</f>
        <v>0</v>
      </c>
      <c r="AP58" s="4" t="s">
        <v>54</v>
      </c>
      <c r="AR58" s="43" t="s">
        <v>45</v>
      </c>
      <c r="AS58" s="43" t="s">
        <v>23</v>
      </c>
      <c r="AU58" s="43" t="s">
        <v>45</v>
      </c>
      <c r="AV58" s="43" t="s">
        <v>23</v>
      </c>
      <c r="AX58" s="43" t="s">
        <v>45</v>
      </c>
      <c r="AY58" s="43" t="s">
        <v>23</v>
      </c>
    </row>
    <row r="59" spans="2:51" ht="16.5" customHeight="1">
      <c r="B59" s="59" t="s">
        <v>64</v>
      </c>
      <c r="C59" s="4" t="s">
        <v>50</v>
      </c>
      <c r="D59" s="243">
        <f>DSUM($AR$12:$AT$20,$AT$12,AU54:AV55)</f>
        <v>0</v>
      </c>
      <c r="E59" s="61" t="s">
        <v>51</v>
      </c>
      <c r="F59" s="59" t="s">
        <v>65</v>
      </c>
      <c r="G59" s="62" t="s">
        <v>50</v>
      </c>
      <c r="H59" s="244">
        <f>DSUM($AR$12:$AT$20,$AT$12,AX54:AY55)</f>
        <v>0</v>
      </c>
      <c r="I59" s="61" t="s">
        <v>51</v>
      </c>
      <c r="J59" s="17"/>
      <c r="K59" s="345"/>
      <c r="L59" s="345"/>
      <c r="M59" s="345"/>
      <c r="N59" s="345"/>
      <c r="O59" s="345"/>
      <c r="P59" s="345"/>
      <c r="Q59" s="345"/>
      <c r="R59" s="345"/>
      <c r="S59" s="345"/>
      <c r="T59" s="345"/>
      <c r="U59" s="345"/>
      <c r="V59" s="345"/>
      <c r="W59" s="345"/>
      <c r="X59" s="345"/>
      <c r="Y59" s="345"/>
      <c r="Z59" s="345"/>
      <c r="AA59" s="345"/>
      <c r="AB59" s="345"/>
      <c r="AC59" s="345"/>
      <c r="AD59" s="345"/>
      <c r="AE59" s="345"/>
      <c r="AF59" s="345"/>
      <c r="AG59" s="345"/>
      <c r="AH59" s="345"/>
      <c r="AI59" s="345"/>
      <c r="AJ59" s="345"/>
      <c r="AK59" s="345"/>
      <c r="AL59" s="345"/>
      <c r="AM59" s="345"/>
      <c r="AN59" s="59" t="s">
        <v>66</v>
      </c>
      <c r="AO59" s="247">
        <f>(D57*10)*BB3</f>
        <v>0</v>
      </c>
      <c r="AP59" s="4" t="s">
        <v>54</v>
      </c>
      <c r="AR59" s="4" t="str">
        <f>"=RB 10"</f>
        <v>=RB 10</v>
      </c>
      <c r="AS59" s="4" t="str">
        <f t="shared" si="1"/>
        <v>=10</v>
      </c>
      <c r="AU59" s="4" t="str">
        <f>"=DB 16"</f>
        <v>=DB 16</v>
      </c>
      <c r="AV59" s="4" t="str">
        <f t="shared" si="0"/>
        <v>=10</v>
      </c>
      <c r="AX59" s="4" t="str">
        <f>"=DB 16"</f>
        <v>=DB 16</v>
      </c>
      <c r="AY59" s="4" t="str">
        <f>"=12"</f>
        <v>=12</v>
      </c>
    </row>
    <row r="60" spans="2:51" ht="16.5" customHeight="1">
      <c r="B60" s="59" t="s">
        <v>67</v>
      </c>
      <c r="C60" s="4" t="s">
        <v>50</v>
      </c>
      <c r="D60" s="243">
        <f>DSUM($AR$12:$AT$20,$AT$12,AU56:AV57)</f>
        <v>0</v>
      </c>
      <c r="E60" s="61" t="s">
        <v>51</v>
      </c>
      <c r="F60" s="59" t="s">
        <v>68</v>
      </c>
      <c r="G60" s="62" t="s">
        <v>50</v>
      </c>
      <c r="H60" s="244">
        <f>DSUM($AR$12:$AT$20,$AT$12,AX56:AY57)</f>
        <v>0</v>
      </c>
      <c r="I60" s="61" t="s">
        <v>51</v>
      </c>
      <c r="J60" s="17"/>
      <c r="K60" s="345"/>
      <c r="L60" s="345"/>
      <c r="M60" s="345"/>
      <c r="N60" s="345"/>
      <c r="O60" s="345"/>
      <c r="P60" s="345"/>
      <c r="Q60" s="345"/>
      <c r="R60" s="345"/>
      <c r="S60" s="345"/>
      <c r="T60" s="345"/>
      <c r="U60" s="345"/>
      <c r="V60" s="345"/>
      <c r="W60" s="345"/>
      <c r="X60" s="345"/>
      <c r="Y60" s="345"/>
      <c r="Z60" s="345"/>
      <c r="AA60" s="345"/>
      <c r="AB60" s="345"/>
      <c r="AC60" s="345"/>
      <c r="AD60" s="345"/>
      <c r="AE60" s="345"/>
      <c r="AF60" s="345"/>
      <c r="AG60" s="345"/>
      <c r="AH60" s="345"/>
      <c r="AI60" s="345"/>
      <c r="AJ60" s="345"/>
      <c r="AK60" s="345"/>
      <c r="AL60" s="345"/>
      <c r="AM60" s="345"/>
      <c r="AN60" s="59" t="s">
        <v>69</v>
      </c>
      <c r="AO60" s="247">
        <f>(H57*10)*BA3</f>
        <v>0</v>
      </c>
      <c r="AP60" s="4" t="s">
        <v>54</v>
      </c>
      <c r="AR60" s="43" t="s">
        <v>45</v>
      </c>
      <c r="AS60" s="43" t="s">
        <v>23</v>
      </c>
      <c r="AU60" s="43" t="s">
        <v>45</v>
      </c>
      <c r="AV60" s="43" t="s">
        <v>23</v>
      </c>
      <c r="AX60" s="43" t="s">
        <v>45</v>
      </c>
      <c r="AY60" s="43" t="s">
        <v>23</v>
      </c>
    </row>
    <row r="61" spans="2:51" ht="16.5" customHeight="1">
      <c r="B61" s="59" t="s">
        <v>70</v>
      </c>
      <c r="C61" s="4" t="s">
        <v>50</v>
      </c>
      <c r="D61" s="243">
        <f>DSUM($AR$12:$AT$20,$AT$12,AU58:AV59)</f>
        <v>0</v>
      </c>
      <c r="E61" s="61" t="s">
        <v>51</v>
      </c>
      <c r="F61" s="59" t="s">
        <v>71</v>
      </c>
      <c r="G61" s="62" t="s">
        <v>50</v>
      </c>
      <c r="H61" s="244">
        <f>DSUM($AR$12:$AT$20,$AT$12,AX58:AY59)</f>
        <v>0</v>
      </c>
      <c r="I61" s="61" t="s">
        <v>51</v>
      </c>
      <c r="J61" s="17"/>
      <c r="K61" s="345"/>
      <c r="L61" s="345"/>
      <c r="M61" s="345"/>
      <c r="N61" s="345"/>
      <c r="O61" s="345"/>
      <c r="P61" s="345"/>
      <c r="Q61" s="345"/>
      <c r="R61" s="345"/>
      <c r="S61" s="345"/>
      <c r="T61" s="345"/>
      <c r="U61" s="345"/>
      <c r="V61" s="345"/>
      <c r="W61" s="345"/>
      <c r="X61" s="345"/>
      <c r="Y61" s="345"/>
      <c r="Z61" s="345"/>
      <c r="AA61" s="345"/>
      <c r="AB61" s="345"/>
      <c r="AC61" s="345"/>
      <c r="AD61" s="345"/>
      <c r="AE61" s="345"/>
      <c r="AF61" s="345"/>
      <c r="AG61" s="345"/>
      <c r="AH61" s="345"/>
      <c r="AI61" s="345"/>
      <c r="AJ61" s="345"/>
      <c r="AK61" s="345"/>
      <c r="AL61" s="345"/>
      <c r="AM61" s="345"/>
      <c r="AN61" s="59" t="s">
        <v>72</v>
      </c>
      <c r="AO61" s="247">
        <f>(D58*10)*AZ3</f>
        <v>0</v>
      </c>
      <c r="AP61" s="4" t="s">
        <v>54</v>
      </c>
      <c r="AR61" s="4" t="str">
        <f>"=RB 12"</f>
        <v>=RB 12</v>
      </c>
      <c r="AS61" s="4" t="str">
        <f t="shared" si="1"/>
        <v>=10</v>
      </c>
      <c r="AU61" s="4" t="str">
        <f>"=DB 20"</f>
        <v>=DB 20</v>
      </c>
      <c r="AV61" s="4" t="str">
        <f t="shared" si="0"/>
        <v>=10</v>
      </c>
      <c r="AX61" s="4" t="str">
        <f>"=DB 20"</f>
        <v>=DB 20</v>
      </c>
      <c r="AY61" s="4" t="str">
        <f>"=12"</f>
        <v>=12</v>
      </c>
    </row>
    <row r="62" spans="2:51" ht="16.5" customHeight="1">
      <c r="B62" s="59" t="s">
        <v>73</v>
      </c>
      <c r="C62" s="4" t="s">
        <v>50</v>
      </c>
      <c r="D62" s="243">
        <f>DSUM($AR$12:$AT$20,$AT$12,AU60:AV61)</f>
        <v>0</v>
      </c>
      <c r="E62" s="61" t="s">
        <v>51</v>
      </c>
      <c r="F62" s="59" t="s">
        <v>74</v>
      </c>
      <c r="G62" s="62" t="s">
        <v>50</v>
      </c>
      <c r="H62" s="244">
        <f>DSUM($AR$12:$AT$20,$AT$12,AX60:AY61)</f>
        <v>16</v>
      </c>
      <c r="I62" s="61" t="s">
        <v>51</v>
      </c>
      <c r="J62" s="17"/>
      <c r="K62" s="345"/>
      <c r="L62" s="345"/>
      <c r="M62" s="345"/>
      <c r="N62" s="345"/>
      <c r="O62" s="345"/>
      <c r="P62" s="345"/>
      <c r="Q62" s="345"/>
      <c r="R62" s="345"/>
      <c r="S62" s="345"/>
      <c r="T62" s="345"/>
      <c r="U62" s="345"/>
      <c r="V62" s="345"/>
      <c r="W62" s="345"/>
      <c r="X62" s="345"/>
      <c r="Y62" s="345"/>
      <c r="Z62" s="345"/>
      <c r="AA62" s="345"/>
      <c r="AB62" s="345"/>
      <c r="AC62" s="345"/>
      <c r="AD62" s="345"/>
      <c r="AE62" s="345"/>
      <c r="AF62" s="345"/>
      <c r="AG62" s="345"/>
      <c r="AH62" s="345"/>
      <c r="AI62" s="345"/>
      <c r="AJ62" s="345"/>
      <c r="AK62" s="345"/>
      <c r="AL62" s="345"/>
      <c r="AM62" s="345"/>
      <c r="AN62" s="59" t="s">
        <v>75</v>
      </c>
      <c r="AO62" s="247">
        <f>(H58*10)*AY3</f>
        <v>0</v>
      </c>
      <c r="AP62" s="4" t="s">
        <v>54</v>
      </c>
      <c r="AR62" s="43" t="s">
        <v>45</v>
      </c>
      <c r="AS62" s="43" t="s">
        <v>23</v>
      </c>
      <c r="AU62" s="43" t="s">
        <v>45</v>
      </c>
      <c r="AV62" s="43" t="s">
        <v>23</v>
      </c>
      <c r="AX62" s="43" t="s">
        <v>45</v>
      </c>
      <c r="AY62" s="43" t="s">
        <v>23</v>
      </c>
    </row>
    <row r="63" spans="2:51" ht="16.5" customHeight="1">
      <c r="B63" s="59" t="s">
        <v>76</v>
      </c>
      <c r="C63" s="4" t="s">
        <v>50</v>
      </c>
      <c r="D63" s="243">
        <f>DSUM($AR$12:$AT$20,$AT$12,AU62:AV63)</f>
        <v>0</v>
      </c>
      <c r="E63" s="61" t="s">
        <v>51</v>
      </c>
      <c r="F63" s="59" t="s">
        <v>77</v>
      </c>
      <c r="G63" s="62" t="s">
        <v>50</v>
      </c>
      <c r="H63" s="244">
        <f>DSUM($AR$12:$AT$20,$AT$12,AX62:AY63)</f>
        <v>0</v>
      </c>
      <c r="I63" s="61" t="s">
        <v>51</v>
      </c>
      <c r="J63" s="17"/>
      <c r="K63" s="345"/>
      <c r="L63" s="345"/>
      <c r="M63" s="345"/>
      <c r="N63" s="345"/>
      <c r="O63" s="345"/>
      <c r="P63" s="345"/>
      <c r="Q63" s="345"/>
      <c r="R63" s="345"/>
      <c r="S63" s="345"/>
      <c r="T63" s="345"/>
      <c r="U63" s="345"/>
      <c r="V63" s="345"/>
      <c r="W63" s="345"/>
      <c r="X63" s="345"/>
      <c r="Y63" s="345"/>
      <c r="Z63" s="345"/>
      <c r="AA63" s="345"/>
      <c r="AB63" s="345"/>
      <c r="AC63" s="345"/>
      <c r="AD63" s="345"/>
      <c r="AE63" s="345"/>
      <c r="AF63" s="345"/>
      <c r="AG63" s="345"/>
      <c r="AH63" s="345"/>
      <c r="AI63" s="345"/>
      <c r="AJ63" s="345"/>
      <c r="AK63" s="345"/>
      <c r="AL63" s="345"/>
      <c r="AM63" s="345"/>
      <c r="AN63" s="59" t="s">
        <v>78</v>
      </c>
      <c r="AO63" s="247">
        <f>((D59*10)+(H59*12))*AR3</f>
        <v>0</v>
      </c>
      <c r="AP63" s="4" t="s">
        <v>54</v>
      </c>
      <c r="AR63" s="4" t="str">
        <f>"=RB 15"</f>
        <v>=RB 15</v>
      </c>
      <c r="AS63" s="4" t="str">
        <f t="shared" si="1"/>
        <v>=10</v>
      </c>
      <c r="AU63" s="4" t="str">
        <f>"=DB 25"</f>
        <v>=DB 25</v>
      </c>
      <c r="AV63" s="4" t="str">
        <f t="shared" si="0"/>
        <v>=10</v>
      </c>
      <c r="AX63" s="4" t="str">
        <f>"=DB 25"</f>
        <v>=DB 25</v>
      </c>
      <c r="AY63" s="4" t="str">
        <f>"=12"</f>
        <v>=12</v>
      </c>
    </row>
    <row r="64" spans="2:51" ht="16.5" customHeight="1">
      <c r="B64" s="59" t="s">
        <v>79</v>
      </c>
      <c r="C64" s="4" t="s">
        <v>50</v>
      </c>
      <c r="D64" s="243">
        <f>DSUM($AR$12:$AT$20,$AT$12,AU64:AV65)</f>
        <v>0</v>
      </c>
      <c r="E64" s="61" t="s">
        <v>51</v>
      </c>
      <c r="F64" s="59" t="s">
        <v>80</v>
      </c>
      <c r="G64" s="62" t="s">
        <v>50</v>
      </c>
      <c r="H64" s="244">
        <f>DSUM($AR$12:$AT$20,$AT$12,AX64:AY65)</f>
        <v>0</v>
      </c>
      <c r="I64" s="61" t="s">
        <v>51</v>
      </c>
      <c r="J64" s="17"/>
      <c r="K64" s="345"/>
      <c r="L64" s="345"/>
      <c r="M64" s="345"/>
      <c r="N64" s="345"/>
      <c r="O64" s="345"/>
      <c r="P64" s="345"/>
      <c r="Q64" s="345"/>
      <c r="R64" s="345"/>
      <c r="S64" s="345"/>
      <c r="T64" s="345"/>
      <c r="U64" s="345"/>
      <c r="V64" s="345"/>
      <c r="W64" s="345"/>
      <c r="X64" s="345"/>
      <c r="Y64" s="345"/>
      <c r="Z64" s="345"/>
      <c r="AA64" s="345"/>
      <c r="AB64" s="345"/>
      <c r="AC64" s="345"/>
      <c r="AD64" s="345"/>
      <c r="AE64" s="345"/>
      <c r="AF64" s="345"/>
      <c r="AG64" s="345"/>
      <c r="AH64" s="345"/>
      <c r="AI64" s="345"/>
      <c r="AJ64" s="345"/>
      <c r="AK64" s="345"/>
      <c r="AL64" s="345"/>
      <c r="AM64" s="345"/>
      <c r="AN64" s="59" t="s">
        <v>81</v>
      </c>
      <c r="AO64" s="247">
        <f>((D60*10)+(H60*12))*AS3</f>
        <v>0</v>
      </c>
      <c r="AP64" s="4" t="s">
        <v>54</v>
      </c>
      <c r="AR64" s="43" t="s">
        <v>45</v>
      </c>
      <c r="AS64" s="43" t="s">
        <v>23</v>
      </c>
      <c r="AU64" s="43" t="s">
        <v>45</v>
      </c>
      <c r="AV64" s="43" t="s">
        <v>23</v>
      </c>
      <c r="AX64" s="43" t="s">
        <v>45</v>
      </c>
      <c r="AY64" s="43" t="s">
        <v>23</v>
      </c>
    </row>
    <row r="65" spans="2:51" ht="16.5" customHeight="1">
      <c r="B65" s="59" t="s">
        <v>82</v>
      </c>
      <c r="C65" s="4" t="s">
        <v>50</v>
      </c>
      <c r="D65" s="243">
        <f>DSUM($AR$12:$AT$20,$AT$12,AU66:AV67)</f>
        <v>0</v>
      </c>
      <c r="E65" s="61" t="s">
        <v>51</v>
      </c>
      <c r="F65" s="59" t="s">
        <v>83</v>
      </c>
      <c r="G65" s="62" t="s">
        <v>50</v>
      </c>
      <c r="H65" s="244">
        <f>DSUM($AR$12:$AT$20,$AT$12,AX66:AY67)</f>
        <v>0</v>
      </c>
      <c r="I65" s="61" t="s">
        <v>51</v>
      </c>
      <c r="J65" s="17"/>
      <c r="K65" s="345"/>
      <c r="L65" s="345"/>
      <c r="M65" s="345"/>
      <c r="N65" s="345"/>
      <c r="O65" s="345"/>
      <c r="P65" s="345"/>
      <c r="Q65" s="345"/>
      <c r="R65" s="345"/>
      <c r="S65" s="345"/>
      <c r="T65" s="345"/>
      <c r="U65" s="345"/>
      <c r="V65" s="345"/>
      <c r="W65" s="345"/>
      <c r="X65" s="345"/>
      <c r="Y65" s="345"/>
      <c r="Z65" s="345"/>
      <c r="AA65" s="345"/>
      <c r="AB65" s="345"/>
      <c r="AC65" s="345"/>
      <c r="AD65" s="345"/>
      <c r="AE65" s="345"/>
      <c r="AF65" s="345"/>
      <c r="AG65" s="345"/>
      <c r="AH65" s="345"/>
      <c r="AI65" s="345"/>
      <c r="AJ65" s="345"/>
      <c r="AK65" s="345"/>
      <c r="AL65" s="345"/>
      <c r="AM65" s="345"/>
      <c r="AN65" s="59" t="s">
        <v>84</v>
      </c>
      <c r="AO65" s="247">
        <f>((D61*10)+(H61*12))*AT3</f>
        <v>0</v>
      </c>
      <c r="AP65" s="4" t="s">
        <v>54</v>
      </c>
      <c r="AR65" s="4" t="str">
        <f>"=RB 19"</f>
        <v>=RB 19</v>
      </c>
      <c r="AS65" s="4" t="str">
        <f t="shared" si="1"/>
        <v>=10</v>
      </c>
      <c r="AU65" s="4" t="str">
        <f>"=DB 28"</f>
        <v>=DB 28</v>
      </c>
      <c r="AV65" s="4" t="str">
        <f t="shared" si="0"/>
        <v>=10</v>
      </c>
      <c r="AX65" s="4" t="str">
        <f>"=DB 28"</f>
        <v>=DB 28</v>
      </c>
      <c r="AY65" s="4" t="str">
        <f>"=12"</f>
        <v>=12</v>
      </c>
    </row>
    <row r="66" spans="2:51" ht="16.5" customHeight="1">
      <c r="B66" s="59"/>
      <c r="E66" s="17"/>
      <c r="F66" s="17"/>
      <c r="G66" s="17"/>
      <c r="H66" s="64"/>
      <c r="I66" s="64"/>
      <c r="J66" s="64"/>
      <c r="K66" s="345"/>
      <c r="L66" s="345"/>
      <c r="M66" s="345"/>
      <c r="N66" s="345"/>
      <c r="O66" s="345"/>
      <c r="P66" s="345"/>
      <c r="Q66" s="345"/>
      <c r="R66" s="345"/>
      <c r="S66" s="345"/>
      <c r="T66" s="345"/>
      <c r="U66" s="345"/>
      <c r="V66" s="345"/>
      <c r="W66" s="345"/>
      <c r="X66" s="345"/>
      <c r="Y66" s="345"/>
      <c r="Z66" s="345"/>
      <c r="AA66" s="345"/>
      <c r="AB66" s="345"/>
      <c r="AC66" s="345"/>
      <c r="AD66" s="345"/>
      <c r="AE66" s="345"/>
      <c r="AF66" s="345"/>
      <c r="AG66" s="345"/>
      <c r="AH66" s="345"/>
      <c r="AI66" s="345"/>
      <c r="AJ66" s="345"/>
      <c r="AK66" s="345"/>
      <c r="AL66" s="345"/>
      <c r="AM66" s="345"/>
      <c r="AN66" s="59" t="s">
        <v>85</v>
      </c>
      <c r="AO66" s="247">
        <f>((D62*10)+(H62*12))*AU3</f>
        <v>474.24</v>
      </c>
      <c r="AP66" s="4" t="s">
        <v>54</v>
      </c>
      <c r="AR66" s="43" t="s">
        <v>45</v>
      </c>
      <c r="AS66" s="43" t="s">
        <v>23</v>
      </c>
      <c r="AU66" s="43" t="s">
        <v>45</v>
      </c>
      <c r="AV66" s="43" t="s">
        <v>23</v>
      </c>
      <c r="AX66" s="43" t="s">
        <v>45</v>
      </c>
      <c r="AY66" s="43" t="s">
        <v>23</v>
      </c>
    </row>
    <row r="67" spans="11:51" ht="16.5" customHeight="1">
      <c r="K67" s="346"/>
      <c r="L67" s="346"/>
      <c r="M67" s="346"/>
      <c r="N67" s="346"/>
      <c r="O67" s="346"/>
      <c r="P67" s="346"/>
      <c r="Q67" s="346"/>
      <c r="R67" s="346"/>
      <c r="S67" s="346"/>
      <c r="T67" s="346"/>
      <c r="U67" s="346"/>
      <c r="V67" s="346"/>
      <c r="W67" s="346"/>
      <c r="X67" s="346"/>
      <c r="Y67" s="346"/>
      <c r="Z67" s="346"/>
      <c r="AA67" s="346"/>
      <c r="AB67" s="346"/>
      <c r="AC67" s="346"/>
      <c r="AD67" s="346"/>
      <c r="AE67" s="346"/>
      <c r="AF67" s="346"/>
      <c r="AG67" s="346"/>
      <c r="AH67" s="346"/>
      <c r="AI67" s="347"/>
      <c r="AJ67" s="347"/>
      <c r="AK67" s="347"/>
      <c r="AL67" s="348"/>
      <c r="AM67" s="348"/>
      <c r="AN67" s="59" t="s">
        <v>86</v>
      </c>
      <c r="AO67" s="247">
        <f>((D63*10)+(H63*12))*AV3</f>
        <v>0</v>
      </c>
      <c r="AP67" s="4" t="s">
        <v>54</v>
      </c>
      <c r="AR67" s="4" t="str">
        <f>"=RB 20"</f>
        <v>=RB 20</v>
      </c>
      <c r="AS67" s="4" t="str">
        <f t="shared" si="1"/>
        <v>=10</v>
      </c>
      <c r="AU67" s="4" t="str">
        <f>"=DB 32"</f>
        <v>=DB 32</v>
      </c>
      <c r="AV67" s="4" t="str">
        <f t="shared" si="0"/>
        <v>=10</v>
      </c>
      <c r="AX67" s="4" t="str">
        <f>"=DB 32"</f>
        <v>=DB 32</v>
      </c>
      <c r="AY67" s="4" t="str">
        <f>"=12"</f>
        <v>=12</v>
      </c>
    </row>
    <row r="68" spans="34:45" ht="16.5" customHeight="1">
      <c r="AH68" s="14"/>
      <c r="AI68" s="14"/>
      <c r="AK68" s="62"/>
      <c r="AL68" s="62"/>
      <c r="AN68" s="59" t="s">
        <v>87</v>
      </c>
      <c r="AO68" s="247">
        <f>((D64*10)+(H64*12))*AW3</f>
        <v>0</v>
      </c>
      <c r="AP68" s="4" t="s">
        <v>54</v>
      </c>
      <c r="AR68" s="43" t="s">
        <v>45</v>
      </c>
      <c r="AS68" s="43" t="s">
        <v>23</v>
      </c>
    </row>
    <row r="69" spans="34:45" ht="21.75" customHeight="1">
      <c r="AH69" s="14"/>
      <c r="AI69" s="14"/>
      <c r="AJ69" s="14" t="s">
        <v>93</v>
      </c>
      <c r="AK69" s="248">
        <f>(AK70/AO70)*100</f>
        <v>3.218750000000018</v>
      </c>
      <c r="AL69" s="65" t="s">
        <v>88</v>
      </c>
      <c r="AN69" s="59" t="s">
        <v>89</v>
      </c>
      <c r="AO69" s="247">
        <f>((D65*10)+(H65*12))*AX3</f>
        <v>0</v>
      </c>
      <c r="AP69" s="4" t="s">
        <v>54</v>
      </c>
      <c r="AR69" s="4" t="str">
        <f>"=RB 25"</f>
        <v>=RB 25</v>
      </c>
      <c r="AS69" s="4" t="str">
        <f t="shared" si="1"/>
        <v>=10</v>
      </c>
    </row>
    <row r="70" spans="34:45" ht="21.75" customHeight="1" thickBot="1">
      <c r="AH70" s="14"/>
      <c r="AI70" s="14"/>
      <c r="AJ70" s="14" t="s">
        <v>94</v>
      </c>
      <c r="AK70" s="95">
        <f>AO70-AP53</f>
        <v>15.264600000000087</v>
      </c>
      <c r="AL70" s="66" t="s">
        <v>90</v>
      </c>
      <c r="AN70" s="14" t="s">
        <v>91</v>
      </c>
      <c r="AO70" s="249">
        <f>SUM(AO55:AO69)</f>
        <v>474.24</v>
      </c>
      <c r="AP70" s="4" t="s">
        <v>54</v>
      </c>
      <c r="AR70" s="43"/>
      <c r="AS70" s="43"/>
    </row>
    <row r="71" spans="44:60" ht="24" thickTop="1">
      <c r="AR71" s="495" t="s">
        <v>99</v>
      </c>
      <c r="AS71" s="496"/>
      <c r="AT71" s="496"/>
      <c r="AU71" s="497" t="s">
        <v>100</v>
      </c>
      <c r="AV71" s="498"/>
      <c r="AW71" s="498"/>
      <c r="AX71" s="498"/>
      <c r="AY71" s="498"/>
      <c r="AZ71" s="498"/>
      <c r="BA71" s="498"/>
      <c r="BB71" s="498"/>
      <c r="BC71" s="498"/>
      <c r="BD71" s="498"/>
      <c r="BE71" s="498"/>
      <c r="BF71" s="498"/>
      <c r="BG71" s="498"/>
      <c r="BH71" s="499"/>
    </row>
    <row r="72" spans="44:60" ht="23.25">
      <c r="AR72" s="117" t="s">
        <v>101</v>
      </c>
      <c r="AS72" s="117" t="s">
        <v>102</v>
      </c>
      <c r="AT72" s="117" t="s">
        <v>103</v>
      </c>
      <c r="AU72" s="496" t="s">
        <v>104</v>
      </c>
      <c r="AV72" s="500"/>
      <c r="AW72" s="496" t="s">
        <v>105</v>
      </c>
      <c r="AX72" s="500"/>
      <c r="AY72" s="495" t="s">
        <v>106</v>
      </c>
      <c r="AZ72" s="500"/>
      <c r="BA72" s="495" t="s">
        <v>107</v>
      </c>
      <c r="BB72" s="500"/>
      <c r="BC72" s="495" t="s">
        <v>108</v>
      </c>
      <c r="BD72" s="500"/>
      <c r="BE72" s="495" t="s">
        <v>109</v>
      </c>
      <c r="BF72" s="500"/>
      <c r="BG72" s="495" t="s">
        <v>110</v>
      </c>
      <c r="BH72" s="500"/>
    </row>
    <row r="73" spans="44:60" ht="23.25">
      <c r="AR73" s="229">
        <v>10</v>
      </c>
      <c r="AS73" s="229">
        <v>10</v>
      </c>
      <c r="AT73" s="229">
        <v>10</v>
      </c>
      <c r="AU73" s="229">
        <v>10</v>
      </c>
      <c r="AV73" s="229">
        <v>12</v>
      </c>
      <c r="AW73" s="229">
        <v>10</v>
      </c>
      <c r="AX73" s="229">
        <v>12</v>
      </c>
      <c r="AY73" s="229">
        <v>10</v>
      </c>
      <c r="AZ73" s="229">
        <v>12</v>
      </c>
      <c r="BA73" s="229">
        <v>10</v>
      </c>
      <c r="BB73" s="229">
        <v>12</v>
      </c>
      <c r="BC73" s="229">
        <v>10</v>
      </c>
      <c r="BD73" s="229">
        <v>12</v>
      </c>
      <c r="BE73" s="229">
        <v>10</v>
      </c>
      <c r="BF73" s="229">
        <v>12</v>
      </c>
      <c r="BG73" s="229">
        <v>10</v>
      </c>
      <c r="BH73" s="229">
        <v>12</v>
      </c>
    </row>
    <row r="74" spans="44:60" ht="20.25">
      <c r="AR74" s="230">
        <f>$D$55</f>
        <v>0</v>
      </c>
      <c r="AS74" s="231">
        <f>$H$55</f>
        <v>0</v>
      </c>
      <c r="AT74" s="231">
        <f>$H$56</f>
        <v>0</v>
      </c>
      <c r="AU74" s="230">
        <f>$D$59</f>
        <v>0</v>
      </c>
      <c r="AV74" s="231">
        <f>$H$59</f>
        <v>0</v>
      </c>
      <c r="AW74" s="230">
        <f>$D$60</f>
        <v>0</v>
      </c>
      <c r="AX74" s="231">
        <f>$H$60</f>
        <v>0</v>
      </c>
      <c r="AY74" s="230">
        <f>$D$61</f>
        <v>0</v>
      </c>
      <c r="AZ74" s="231">
        <f>$H$61</f>
        <v>0</v>
      </c>
      <c r="BA74" s="230">
        <f>$D$62</f>
        <v>0</v>
      </c>
      <c r="BB74" s="231">
        <f>$H$62</f>
        <v>16</v>
      </c>
      <c r="BC74" s="230">
        <f>$D$63</f>
        <v>0</v>
      </c>
      <c r="BD74" s="231">
        <f>$H$63</f>
        <v>0</v>
      </c>
      <c r="BE74" s="230">
        <f>$D$64</f>
        <v>0</v>
      </c>
      <c r="BF74" s="231">
        <f>$H$64</f>
        <v>0</v>
      </c>
      <c r="BG74" s="230">
        <f>$D$65</f>
        <v>0</v>
      </c>
      <c r="BH74" s="231">
        <f>$H$65</f>
        <v>0</v>
      </c>
    </row>
    <row r="75" ht="20.25">
      <c r="AH75" s="4" t="str">
        <f>SpellNumber(213000)</f>
        <v>Two Hundred Thirteen Thousand  Baht and No Satang</v>
      </c>
    </row>
  </sheetData>
  <sheetProtection/>
  <mergeCells count="249">
    <mergeCell ref="AJ48:AJ52"/>
    <mergeCell ref="AH48:AH52"/>
    <mergeCell ref="AI48:AI50"/>
    <mergeCell ref="AJ43:AJ47"/>
    <mergeCell ref="P39:S40"/>
    <mergeCell ref="U39:Y39"/>
    <mergeCell ref="Z40:Z41"/>
    <mergeCell ref="AE38:AF42"/>
    <mergeCell ref="AG38:AG42"/>
    <mergeCell ref="AH38:AH42"/>
    <mergeCell ref="O44:O45"/>
    <mergeCell ref="P46:Z46"/>
    <mergeCell ref="P49:S50"/>
    <mergeCell ref="U49:Y49"/>
    <mergeCell ref="Z50:Z51"/>
    <mergeCell ref="P29:S30"/>
    <mergeCell ref="U29:Y29"/>
    <mergeCell ref="Z30:Z31"/>
    <mergeCell ref="P34:S35"/>
    <mergeCell ref="U34:Y34"/>
    <mergeCell ref="AR71:AT71"/>
    <mergeCell ref="AU71:BH71"/>
    <mergeCell ref="AU72:AV72"/>
    <mergeCell ref="AW72:AX72"/>
    <mergeCell ref="AY72:AZ72"/>
    <mergeCell ref="BA72:BB72"/>
    <mergeCell ref="BC72:BD72"/>
    <mergeCell ref="BE72:BF72"/>
    <mergeCell ref="BG72:BH72"/>
    <mergeCell ref="AK48:AK52"/>
    <mergeCell ref="AO48:AO52"/>
    <mergeCell ref="AP48:AP52"/>
    <mergeCell ref="B50:E52"/>
    <mergeCell ref="G50:H52"/>
    <mergeCell ref="AI51:AI52"/>
    <mergeCell ref="J48:J52"/>
    <mergeCell ref="K48:K52"/>
    <mergeCell ref="AE48:AF52"/>
    <mergeCell ref="AG48:AG52"/>
    <mergeCell ref="AO43:AO47"/>
    <mergeCell ref="AP43:AP47"/>
    <mergeCell ref="B45:E47"/>
    <mergeCell ref="G45:H47"/>
    <mergeCell ref="AI46:AI47"/>
    <mergeCell ref="AE43:AF47"/>
    <mergeCell ref="AG43:AG47"/>
    <mergeCell ref="AH43:AH47"/>
    <mergeCell ref="AI43:AI45"/>
    <mergeCell ref="AK43:AK47"/>
    <mergeCell ref="A48:A52"/>
    <mergeCell ref="B48:E49"/>
    <mergeCell ref="F48:F52"/>
    <mergeCell ref="G48:H49"/>
    <mergeCell ref="I48:I52"/>
    <mergeCell ref="K43:K47"/>
    <mergeCell ref="A43:A47"/>
    <mergeCell ref="B43:E44"/>
    <mergeCell ref="F43:F47"/>
    <mergeCell ref="G43:H44"/>
    <mergeCell ref="I43:I47"/>
    <mergeCell ref="J43:J47"/>
    <mergeCell ref="AK38:AK42"/>
    <mergeCell ref="AO38:AO42"/>
    <mergeCell ref="AP38:AP42"/>
    <mergeCell ref="B40:E42"/>
    <mergeCell ref="G40:H42"/>
    <mergeCell ref="AI41:AI42"/>
    <mergeCell ref="AJ38:AJ42"/>
    <mergeCell ref="K38:K42"/>
    <mergeCell ref="AI38:AI40"/>
    <mergeCell ref="A38:A42"/>
    <mergeCell ref="B38:E39"/>
    <mergeCell ref="F38:F42"/>
    <mergeCell ref="G38:H39"/>
    <mergeCell ref="I38:I42"/>
    <mergeCell ref="J38:J42"/>
    <mergeCell ref="AO33:AO37"/>
    <mergeCell ref="AP33:AP37"/>
    <mergeCell ref="B35:E37"/>
    <mergeCell ref="G35:H37"/>
    <mergeCell ref="AI36:AI37"/>
    <mergeCell ref="AJ33:AJ37"/>
    <mergeCell ref="K33:K37"/>
    <mergeCell ref="AE33:AF37"/>
    <mergeCell ref="AG33:AG37"/>
    <mergeCell ref="AH33:AH37"/>
    <mergeCell ref="AI33:AI35"/>
    <mergeCell ref="AK33:AK37"/>
    <mergeCell ref="A33:A37"/>
    <mergeCell ref="B33:E34"/>
    <mergeCell ref="F33:F37"/>
    <mergeCell ref="G33:H34"/>
    <mergeCell ref="I33:I37"/>
    <mergeCell ref="J33:J37"/>
    <mergeCell ref="Z35:Z36"/>
    <mergeCell ref="AO28:AO32"/>
    <mergeCell ref="AP28:AP32"/>
    <mergeCell ref="B30:E32"/>
    <mergeCell ref="G30:H32"/>
    <mergeCell ref="AI31:AI32"/>
    <mergeCell ref="AE28:AF32"/>
    <mergeCell ref="AG28:AG32"/>
    <mergeCell ref="AH28:AH32"/>
    <mergeCell ref="AI28:AI30"/>
    <mergeCell ref="AJ28:AJ32"/>
    <mergeCell ref="AK28:AK32"/>
    <mergeCell ref="B25:E27"/>
    <mergeCell ref="G25:H27"/>
    <mergeCell ref="AI26:AI27"/>
    <mergeCell ref="K28:K32"/>
    <mergeCell ref="AK23:AK27"/>
    <mergeCell ref="AJ23:AJ27"/>
    <mergeCell ref="P24:S25"/>
    <mergeCell ref="U24:Y24"/>
    <mergeCell ref="Z25:Z26"/>
    <mergeCell ref="A28:A32"/>
    <mergeCell ref="B28:E29"/>
    <mergeCell ref="F28:F32"/>
    <mergeCell ref="G28:H29"/>
    <mergeCell ref="I28:I32"/>
    <mergeCell ref="J28:J32"/>
    <mergeCell ref="AO23:AO27"/>
    <mergeCell ref="AP23:AP27"/>
    <mergeCell ref="K23:K27"/>
    <mergeCell ref="AE23:AF27"/>
    <mergeCell ref="AG23:AG27"/>
    <mergeCell ref="AH23:AH27"/>
    <mergeCell ref="AI23:AI25"/>
    <mergeCell ref="A23:A27"/>
    <mergeCell ref="B23:E24"/>
    <mergeCell ref="F23:F27"/>
    <mergeCell ref="G23:H24"/>
    <mergeCell ref="I23:I27"/>
    <mergeCell ref="J23:J27"/>
    <mergeCell ref="AK18:AK22"/>
    <mergeCell ref="AO18:AO22"/>
    <mergeCell ref="AP18:AP22"/>
    <mergeCell ref="AI21:AI22"/>
    <mergeCell ref="U18:Y18"/>
    <mergeCell ref="P19:S19"/>
    <mergeCell ref="K18:K22"/>
    <mergeCell ref="AE18:AF22"/>
    <mergeCell ref="AG18:AG22"/>
    <mergeCell ref="AH18:AH22"/>
    <mergeCell ref="AI18:AI20"/>
    <mergeCell ref="AJ18:AJ22"/>
    <mergeCell ref="O20:O21"/>
    <mergeCell ref="A18:A22"/>
    <mergeCell ref="B18:E19"/>
    <mergeCell ref="F18:F22"/>
    <mergeCell ref="G18:H19"/>
    <mergeCell ref="I18:I22"/>
    <mergeCell ref="J18:J22"/>
    <mergeCell ref="B20:E22"/>
    <mergeCell ref="G20:H22"/>
    <mergeCell ref="AK13:AK17"/>
    <mergeCell ref="AE12:AF12"/>
    <mergeCell ref="AO13:AO17"/>
    <mergeCell ref="AP13:AP17"/>
    <mergeCell ref="O14:O16"/>
    <mergeCell ref="P14:Y14"/>
    <mergeCell ref="Z14:Z16"/>
    <mergeCell ref="P16:Y16"/>
    <mergeCell ref="AI16:AI17"/>
    <mergeCell ref="AE13:AF17"/>
    <mergeCell ref="A13:A17"/>
    <mergeCell ref="B13:B14"/>
    <mergeCell ref="C13:C14"/>
    <mergeCell ref="D13:E14"/>
    <mergeCell ref="F13:F17"/>
    <mergeCell ref="G13:H14"/>
    <mergeCell ref="B15:E17"/>
    <mergeCell ref="G15:H17"/>
    <mergeCell ref="I13:I17"/>
    <mergeCell ref="J13:J17"/>
    <mergeCell ref="K13:K17"/>
    <mergeCell ref="AE10:AF11"/>
    <mergeCell ref="AG10:AJ10"/>
    <mergeCell ref="AK10:AK11"/>
    <mergeCell ref="AG13:AG17"/>
    <mergeCell ref="AH13:AH17"/>
    <mergeCell ref="AI13:AI15"/>
    <mergeCell ref="AJ13:AJ17"/>
    <mergeCell ref="AM10:AM11"/>
    <mergeCell ref="AN10:AN11"/>
    <mergeCell ref="A9:A12"/>
    <mergeCell ref="B9:E12"/>
    <mergeCell ref="F9:F12"/>
    <mergeCell ref="G9:H12"/>
    <mergeCell ref="I9:K12"/>
    <mergeCell ref="L9:AD12"/>
    <mergeCell ref="L1:AD1"/>
    <mergeCell ref="L2:AD2"/>
    <mergeCell ref="AO3:AP3"/>
    <mergeCell ref="AO4:AP4"/>
    <mergeCell ref="AO5:AP5"/>
    <mergeCell ref="AE9:AK9"/>
    <mergeCell ref="AL9:AN9"/>
    <mergeCell ref="AO9:AO11"/>
    <mergeCell ref="AP9:AP11"/>
    <mergeCell ref="AL10:AL11"/>
    <mergeCell ref="K55:L56"/>
    <mergeCell ref="M55:AH56"/>
    <mergeCell ref="AI55:AK56"/>
    <mergeCell ref="AL55:AM56"/>
    <mergeCell ref="K57:L57"/>
    <mergeCell ref="M57:AH57"/>
    <mergeCell ref="AI57:AK57"/>
    <mergeCell ref="AL57:AM57"/>
    <mergeCell ref="K58:L58"/>
    <mergeCell ref="M58:AH58"/>
    <mergeCell ref="AI58:AK58"/>
    <mergeCell ref="AL58:AM58"/>
    <mergeCell ref="K59:L59"/>
    <mergeCell ref="M59:AH59"/>
    <mergeCell ref="AI59:AK59"/>
    <mergeCell ref="AL59:AM59"/>
    <mergeCell ref="K60:L60"/>
    <mergeCell ref="M60:AH60"/>
    <mergeCell ref="AI60:AK60"/>
    <mergeCell ref="AL60:AM60"/>
    <mergeCell ref="K61:L61"/>
    <mergeCell ref="M61:AH61"/>
    <mergeCell ref="AI61:AK61"/>
    <mergeCell ref="AL61:AM61"/>
    <mergeCell ref="K62:L62"/>
    <mergeCell ref="M62:AH62"/>
    <mergeCell ref="AI62:AK62"/>
    <mergeCell ref="AL62:AM62"/>
    <mergeCell ref="K63:L63"/>
    <mergeCell ref="M63:AH63"/>
    <mergeCell ref="AI63:AK63"/>
    <mergeCell ref="AL63:AM63"/>
    <mergeCell ref="K64:L64"/>
    <mergeCell ref="M64:AH64"/>
    <mergeCell ref="AI64:AK64"/>
    <mergeCell ref="AL64:AM64"/>
    <mergeCell ref="K65:L65"/>
    <mergeCell ref="M65:AH65"/>
    <mergeCell ref="AI65:AK65"/>
    <mergeCell ref="AL65:AM65"/>
    <mergeCell ref="K66:L66"/>
    <mergeCell ref="M66:AH66"/>
    <mergeCell ref="AI66:AK66"/>
    <mergeCell ref="AL66:AM66"/>
    <mergeCell ref="K67:L67"/>
    <mergeCell ref="M67:AH67"/>
    <mergeCell ref="AI67:AK67"/>
    <mergeCell ref="AL67:AM67"/>
  </mergeCells>
  <dataValidations count="3">
    <dataValidation type="list" allowBlank="1" showInputMessage="1" showErrorMessage="1" sqref="I13:I52">
      <formula1>DB_16</formula1>
    </dataValidation>
    <dataValidation type="list" allowBlank="1" showInputMessage="1" showErrorMessage="1" sqref="K13:K52">
      <formula1>$BH$1:$BJ$1</formula1>
    </dataValidation>
    <dataValidation type="list" allowBlank="1" showInputMessage="1" showErrorMessage="1" sqref="AI13:AI15 AI18:AI20 AI23:AI25 AI28:AI30 AI33:AI35 AI38:AI40">
      <formula1>'SUM OF REMAIN BAR'!$D$11:$D$57</formula1>
    </dataValidation>
  </dataValidations>
  <hyperlinks>
    <hyperlink ref="B45" r:id="rId1" display="DB16@1.00 m."/>
  </hyperlinks>
  <printOptions horizontalCentered="1"/>
  <pageMargins left="0.11811023622047245" right="0.11811023622047245" top="0.11811023622047245" bottom="0.15748031496062992" header="0.11811023622047245" footer="0"/>
  <pageSetup horizontalDpi="600" verticalDpi="600" orientation="landscape" paperSize="9" scale="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User</cp:lastModifiedBy>
  <cp:lastPrinted>2013-11-08T21:35:32Z</cp:lastPrinted>
  <dcterms:created xsi:type="dcterms:W3CDTF">2004-01-15T02:25:19Z</dcterms:created>
  <dcterms:modified xsi:type="dcterms:W3CDTF">2014-07-10T15:34:03Z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