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210" activeTab="0"/>
  </bookViews>
  <sheets>
    <sheet name="vicformula" sheetId="1" r:id="rId1"/>
  </sheets>
  <definedNames/>
  <calcPr fullCalcOnLoad="1"/>
</workbook>
</file>

<file path=xl/sharedStrings.xml><?xml version="1.0" encoding="utf-8"?>
<sst xmlns="http://schemas.openxmlformats.org/spreadsheetml/2006/main" count="215" uniqueCount="147">
  <si>
    <t>สูตรที่ใช้ในการคำนวณ</t>
  </si>
  <si>
    <t>=</t>
  </si>
  <si>
    <t>C =</t>
  </si>
  <si>
    <t>2026.2P + 838.64T + 9.73 H + 969.23 Q – 3244.37  บาท /  ตารางเมตร</t>
  </si>
  <si>
    <t xml:space="preserve"> </t>
  </si>
  <si>
    <t>ต้องการสร้างบ้านปี</t>
  </si>
  <si>
    <t xml:space="preserve">0.974 + 0.094 t     </t>
  </si>
  <si>
    <t>ต้องการสร้างบ้าน</t>
  </si>
  <si>
    <t>ชั้น</t>
  </si>
  <si>
    <t>ตารางเมตร</t>
  </si>
  <si>
    <t>หรือ</t>
  </si>
  <si>
    <t>เมื่อคิดจากพื้นที่ห้องนอน</t>
  </si>
  <si>
    <t>ข้อมูลเบื้องต้น</t>
  </si>
  <si>
    <t>H</t>
  </si>
  <si>
    <t>จำนวนห้องนอน</t>
  </si>
  <si>
    <t>ห้อง</t>
  </si>
  <si>
    <r>
      <t>P</t>
    </r>
    <r>
      <rPr>
        <b/>
        <sz val="10"/>
        <rFont val="Tahoma"/>
        <family val="2"/>
      </rPr>
      <t xml:space="preserve"> =</t>
    </r>
  </si>
  <si>
    <t>ชนิดของอาคาร</t>
  </si>
  <si>
    <t>อาคารโทรคมนาคม  (COMMUNICATION  BUILDING)</t>
  </si>
  <si>
    <t>คลังสินค้า  (WAREHOUSE)</t>
  </si>
  <si>
    <t>แฟลตที่พักอาศัย หรือ  ห้องแถว  (FLATOR  TOWN  HOUSE)</t>
  </si>
  <si>
    <t>โรงงาน (FACTORY)</t>
  </si>
  <si>
    <t> โรงเรียน  (SCHOOL)</t>
  </si>
  <si>
    <t>บ้านพักอาศัย  (RESIDENCE)</t>
  </si>
  <si>
    <t>โรงพยาบาล (HOSPITAL)</t>
  </si>
  <si>
    <t>สำนักงาน  (OFFICE)</t>
  </si>
  <si>
    <t>ศูนย์การค้า  (SHOPPING  CENTRE)</t>
  </si>
  <si>
    <t>T</t>
  </si>
  <si>
    <t>คุณภาพของอาคาร</t>
  </si>
  <si>
    <t>ส่วนประกอบ</t>
  </si>
  <si>
    <t>พอใช้</t>
  </si>
  <si>
    <t>ปานกลาง</t>
  </si>
  <si>
    <t>ดี</t>
  </si>
  <si>
    <t>ดีมาก</t>
  </si>
  <si>
    <t>ระดับคุณภาพ 1</t>
  </si>
  <si>
    <t>ระดับคุณภาพ 2</t>
  </si>
  <si>
    <t>ระดับคุณภาพ 3</t>
  </si>
  <si>
    <t>ระดับคุณภาพ 4</t>
  </si>
  <si>
    <t>มีน้อยมาก</t>
  </si>
  <si>
    <t>มีพอสมควร</t>
  </si>
  <si>
    <t>มีมาก</t>
  </si>
  <si>
    <t>มีมากพิเศษ</t>
  </si>
  <si>
    <t>โครงสร้าง</t>
  </si>
  <si>
    <t>ไม้ราคาถูก</t>
  </si>
  <si>
    <t>พื้นสำเร็จรูป</t>
  </si>
  <si>
    <t>เหล็ก</t>
  </si>
  <si>
    <t>เสาเข็มไม้</t>
  </si>
  <si>
    <t>เข็มเหล็ก เข็มเจาะ</t>
  </si>
  <si>
    <t>ก่ออิฐฉาบปูน</t>
  </si>
  <si>
    <t>กรุหินอ่อน</t>
  </si>
  <si>
    <t>พื้นขัดมัน</t>
  </si>
  <si>
    <t>กระเบื้องยาง</t>
  </si>
  <si>
    <t>มุงกระเบื้อง</t>
  </si>
  <si>
    <t>ระบบพิเศษ</t>
  </si>
  <si>
    <t>ระบบประปา</t>
  </si>
  <si>
    <t>ท่อชนิดบาง</t>
  </si>
  <si>
    <t>ราคาแพง</t>
  </si>
  <si>
    <t>ระบบไฟฟ้า</t>
  </si>
  <si>
    <t>ธรรมดา</t>
  </si>
  <si>
    <t>ดีพอใช้</t>
  </si>
  <si>
    <t>หรูหรา</t>
  </si>
  <si>
    <t>ชนิดถูก</t>
  </si>
  <si>
    <t>เดินท่อดี</t>
  </si>
  <si>
    <t>เดินท่อชนิดพิเศษ</t>
  </si>
  <si>
    <t>ลิฟท์</t>
  </si>
  <si>
    <t>ขนาดเล็ก</t>
  </si>
  <si>
    <t>ขนาดกลาง</t>
  </si>
  <si>
    <t>ขนาดใหญ่ความเร็วสูง</t>
  </si>
  <si>
    <t>การออกแบบ</t>
  </si>
  <si>
    <t>ชนิดฐานราก</t>
  </si>
  <si>
    <t>บริเวณภายนอกอาคาร</t>
  </si>
  <si>
    <t>ชนิดผนังรอบนอก</t>
  </si>
  <si>
    <t>วัสดุกั้นห้องภายใน</t>
  </si>
  <si>
    <t>วัสดุปูพื้น</t>
  </si>
  <si>
    <t>ชนิดหลังคา</t>
  </si>
  <si>
    <t>ชนิดสุขภัณฑ์</t>
  </si>
  <si>
    <t>เลือก</t>
  </si>
  <si>
    <t>ระบบปรับอากาศ</t>
  </si>
  <si>
    <t>คสล.</t>
  </si>
  <si>
    <t>พิเศษ</t>
  </si>
  <si>
    <t>หรูหราพิเศษ</t>
  </si>
  <si>
    <t>ฐานแผ่</t>
  </si>
  <si>
    <t>เข็ม คสล</t>
  </si>
  <si>
    <t>ก่ออิฐโชว์แนว</t>
  </si>
  <si>
    <t>คสล. ฉาบปูน</t>
  </si>
  <si>
    <t>คสล.กรุหินอ่อน</t>
  </si>
  <si>
    <t>โครงไม้กรุยิปซั่มบอร์ด</t>
  </si>
  <si>
    <t>ปิด wall paper</t>
  </si>
  <si>
    <t>หินขัดปู ceramic</t>
  </si>
  <si>
    <t>หินอ่อนปูพรม</t>
  </si>
  <si>
    <t>ทำกันซึมอย่างดี</t>
  </si>
  <si>
    <t>cpac monier</t>
  </si>
  <si>
    <t>ท่อชนิดหนา</t>
  </si>
  <si>
    <t>ท่อพิเศษทำในประเทศ</t>
  </si>
  <si>
    <t>ท่อพิเศษจากนอกฯ</t>
  </si>
  <si>
    <t>ราคาถูก</t>
  </si>
  <si>
    <t>ราคาปานกลาง</t>
  </si>
  <si>
    <t>ต่างประเทศราคาแพง</t>
  </si>
  <si>
    <t xml:space="preserve">หรูหรา </t>
  </si>
  <si>
    <t>ขนาดใหญ่เร็วปานกลาง</t>
  </si>
  <si>
    <t>เฉลี่ย   Q =</t>
  </si>
  <si>
    <t>ราคาต่อตารางเมตร</t>
  </si>
  <si>
    <t>ราคาต่อตารางเมตร =</t>
  </si>
  <si>
    <t>บาท ต่อ ตารางเมตร</t>
  </si>
  <si>
    <t>ราคาค่าก่อสร้างทั้งหมดไม่รวมราคาที่ดิน    =</t>
  </si>
  <si>
    <t>บาท เมื่อคิดพื้นที่ใช้สอยจากแบบก่อสร้าง</t>
  </si>
  <si>
    <t>บาท เมื่อคิดพื้นที่ใช้สอยจากจำนวนห้องนอน</t>
  </si>
  <si>
    <t>การประมาณราคาอาคารโดยไม่ต้องใช้แบบก่อสร้าง</t>
  </si>
  <si>
    <t>รายละเอียดของราคาแยกตามหมวดโดยประมาณ</t>
  </si>
  <si>
    <t>ค่าวัสดุ</t>
  </si>
  <si>
    <t>ค่าวัสดุ + ค่าแรง + (ค่าดำเนินการ + ดอกเบี้ย + กำไร) + ภาษี</t>
  </si>
  <si>
    <t>ค่าแรง  =  30 % - 37 % ของค่าวัสดุตามข้อกำหนดของสำนักงบประมาณ</t>
  </si>
  <si>
    <t>ค่าดำเนินการ + ดอกเบี้ย + กำไร หรือ Factor f = 1.10 - 1.30 ของค่าวัสดุและค่าแรง</t>
  </si>
  <si>
    <t>ภาษีมูลค่าเพิ่ม  = 7 % ของ (4.1 + 4.2 + 4.3)</t>
  </si>
  <si>
    <t>ค่าวัสดุ  =</t>
  </si>
  <si>
    <t>ค่าแรง  =</t>
  </si>
  <si>
    <t>ค่าดำเนินการ ดอกเบี้ย และ กำไร  =</t>
  </si>
  <si>
    <t>ภาษีมูลค่าเพิ่ม  =</t>
  </si>
  <si>
    <t>รวม</t>
  </si>
  <si>
    <t>ผลต่างกับราคาที่คิดไว้ครั้งแรก</t>
  </si>
  <si>
    <t>ปรับแก้ราคา</t>
  </si>
  <si>
    <t>ประมาณ 60 % ของราคาทั้งหมด</t>
  </si>
  <si>
    <t>ประมาณ 33.50 % ของค่าวัสดุ</t>
  </si>
  <si>
    <t>ประมาณ 20 % ของค่าวัสดุและค่าแรง</t>
  </si>
  <si>
    <t>พื้นที่ใช้สอยตามแบบ</t>
  </si>
  <si>
    <t>ตรวจสอบราคาโดยประมาณ</t>
  </si>
  <si>
    <t>บาท</t>
  </si>
  <si>
    <t>เงินเดือนกรรมกร</t>
  </si>
  <si>
    <t>ระยะเวลาก่อสร้างทั้งหมด</t>
  </si>
  <si>
    <t>เดือน</t>
  </si>
  <si>
    <t>วัน</t>
  </si>
  <si>
    <t>เงินเดือนรวม</t>
  </si>
  <si>
    <t>หรือ 1 man month (MM)  ซึ่งทำงานไม่เกิน 48 ชั่วโมง ต่อ สัปดาห์</t>
  </si>
  <si>
    <t>กรรมกร</t>
  </si>
  <si>
    <t>man month MM</t>
  </si>
  <si>
    <t>จำนวน</t>
  </si>
  <si>
    <t>ค่าแรงทั้งหมดที่คำนวณได้จากการใช้ค่าวัสดุเป็นฐาน</t>
  </si>
  <si>
    <t>ค่าแรงเฉลี่ยต่อเดือนรวมช่างทุกประเภท</t>
  </si>
  <si>
    <t>ตัวอย่างการจัดการกำลังคน หรือ Manpower Management ตลอดระยะเวลาการก่อสร้างเฉพาะในส่วนที่เกี่ยวข้องกับตัวโครงสร้าง</t>
  </si>
  <si>
    <t>ซึ่งมากกว่าที่ได้ยื่นซองประกวดราคาไว้</t>
  </si>
  <si>
    <t xml:space="preserve">จะต้องจัดหางบประมาณมาเพิ่มเติมโดยนำมาจากหมวด ค่าดำเนินการ ดอกเบี้ย และ กำไร </t>
  </si>
  <si>
    <t>เงินเดือนช่างไม้</t>
  </si>
  <si>
    <t>เงินเดือนช่างเหล็ก</t>
  </si>
  <si>
    <t>เงินเดือนช่างปูน</t>
  </si>
  <si>
    <t>ช่างไม้</t>
  </si>
  <si>
    <t>ช่างเหล็ก</t>
  </si>
  <si>
    <t>ช่างปูน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</si>
</sst>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_-* #,##0.000_-;\-* #,##0.000_-;_-* &quot;-&quot;???_-;_-@_-"/>
  </numFmts>
  <fonts count="43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sz val="9"/>
      <name val="Tahoma"/>
      <family val="2"/>
    </font>
    <font>
      <b/>
      <sz val="14"/>
      <color indexed="12"/>
      <name val="Tahoma"/>
      <family val="2"/>
    </font>
    <font>
      <sz val="10"/>
      <color indexed="10"/>
      <name val="Tahoma"/>
      <family val="2"/>
    </font>
    <font>
      <b/>
      <sz val="12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wrapText="1" readingOrder="1"/>
    </xf>
    <xf numFmtId="0" fontId="2" fillId="0" borderId="0" xfId="0" applyFont="1" applyAlignment="1">
      <alignment horizontal="center" wrapText="1" readingOrder="1"/>
    </xf>
    <xf numFmtId="0" fontId="2" fillId="33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95" fontId="4" fillId="0" borderId="11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3" fontId="2" fillId="0" borderId="0" xfId="0" applyNumberFormat="1" applyFont="1" applyAlignment="1">
      <alignment/>
    </xf>
    <xf numFmtId="43" fontId="2" fillId="33" borderId="0" xfId="0" applyNumberFormat="1" applyFont="1" applyFill="1" applyAlignment="1">
      <alignment/>
    </xf>
    <xf numFmtId="43" fontId="2" fillId="0" borderId="0" xfId="0" applyNumberFormat="1" applyFont="1" applyFill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14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 readingOrder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10" xfId="0" applyFont="1" applyBorder="1" applyAlignment="1">
      <alignment horizontal="right"/>
    </xf>
    <xf numFmtId="0" fontId="2" fillId="34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0" fillId="0" borderId="10" xfId="0" applyBorder="1" applyAlignment="1">
      <alignment horizontal="right" wrapText="1" readingOrder="1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3" fontId="2" fillId="33" borderId="19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35" borderId="21" xfId="0" applyFont="1" applyFill="1" applyBorder="1" applyAlignment="1">
      <alignment horizontal="left"/>
    </xf>
    <xf numFmtId="0" fontId="2" fillId="35" borderId="17" xfId="0" applyFont="1" applyFill="1" applyBorder="1" applyAlignment="1">
      <alignment horizontal="left"/>
    </xf>
    <xf numFmtId="43" fontId="2" fillId="33" borderId="21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left"/>
    </xf>
    <xf numFmtId="0" fontId="2" fillId="35" borderId="20" xfId="0" applyFont="1" applyFill="1" applyBorder="1" applyAlignment="1">
      <alignment horizontal="left"/>
    </xf>
    <xf numFmtId="43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43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3" fontId="2" fillId="33" borderId="10" xfId="36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35" borderId="0" xfId="0" applyFont="1" applyFill="1" applyAlignment="1">
      <alignment horizontal="left"/>
    </xf>
    <xf numFmtId="0" fontId="2" fillId="0" borderId="14" xfId="0" applyFont="1" applyBorder="1" applyAlignment="1">
      <alignment horizontal="right"/>
    </xf>
    <xf numFmtId="0" fontId="2" fillId="35" borderId="0" xfId="0" applyFont="1" applyFill="1" applyAlignment="1">
      <alignment horizontal="center"/>
    </xf>
    <xf numFmtId="0" fontId="0" fillId="33" borderId="10" xfId="0" applyFill="1" applyBorder="1" applyAlignment="1">
      <alignment horizontal="center" wrapText="1" readingOrder="1"/>
    </xf>
    <xf numFmtId="2" fontId="2" fillId="33" borderId="10" xfId="0" applyNumberFormat="1" applyFont="1" applyFill="1" applyBorder="1" applyAlignment="1">
      <alignment/>
    </xf>
    <xf numFmtId="43" fontId="2" fillId="34" borderId="10" xfId="36" applyFont="1" applyFill="1" applyBorder="1" applyAlignment="1">
      <alignment/>
    </xf>
    <xf numFmtId="43" fontId="2" fillId="33" borderId="10" xfId="0" applyNumberFormat="1" applyFont="1" applyFill="1" applyBorder="1" applyAlignment="1">
      <alignment/>
    </xf>
    <xf numFmtId="43" fontId="7" fillId="33" borderId="10" xfId="0" applyNumberFormat="1" applyFont="1" applyFill="1" applyBorder="1" applyAlignment="1">
      <alignment horizontal="center"/>
    </xf>
    <xf numFmtId="43" fontId="7" fillId="33" borderId="10" xfId="0" applyNumberFormat="1" applyFont="1" applyFill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R111"/>
  <sheetViews>
    <sheetView tabSelected="1" zoomScale="90" zoomScaleNormal="90" zoomScaleSheetLayoutView="75" zoomScalePageLayoutView="0" workbookViewId="0" topLeftCell="A76">
      <selection activeCell="T105" sqref="T105"/>
    </sheetView>
  </sheetViews>
  <sheetFormatPr defaultColWidth="9.140625" defaultRowHeight="12.75"/>
  <cols>
    <col min="1" max="2" width="9.140625" style="1" customWidth="1"/>
    <col min="3" max="3" width="4.140625" style="1" bestFit="1" customWidth="1"/>
    <col min="4" max="5" width="8.7109375" style="1" customWidth="1"/>
    <col min="6" max="6" width="11.421875" style="1" bestFit="1" customWidth="1"/>
    <col min="7" max="7" width="9.28125" style="1" customWidth="1"/>
    <col min="8" max="9" width="8.7109375" style="1" customWidth="1"/>
    <col min="10" max="10" width="12.57421875" style="1" bestFit="1" customWidth="1"/>
    <col min="11" max="11" width="10.57421875" style="1" bestFit="1" customWidth="1"/>
    <col min="12" max="13" width="8.7109375" style="1" customWidth="1"/>
    <col min="14" max="14" width="9.7109375" style="1" bestFit="1" customWidth="1"/>
    <col min="15" max="15" width="9.140625" style="1" customWidth="1"/>
    <col min="16" max="16" width="11.421875" style="1" bestFit="1" customWidth="1"/>
    <col min="17" max="16384" width="9.140625" style="1" customWidth="1"/>
  </cols>
  <sheetData>
    <row r="3" spans="3:14" ht="18">
      <c r="C3" s="56" t="s">
        <v>107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3:6" ht="12.75">
      <c r="C4" s="1">
        <v>1</v>
      </c>
      <c r="D4" s="30" t="s">
        <v>0</v>
      </c>
      <c r="E4" s="30"/>
      <c r="F4" s="4"/>
    </row>
    <row r="6" spans="5:13" ht="12.75">
      <c r="E6" s="14" t="s">
        <v>2</v>
      </c>
      <c r="F6" s="55" t="s">
        <v>3</v>
      </c>
      <c r="G6" s="55"/>
      <c r="H6" s="55"/>
      <c r="I6" s="55"/>
      <c r="J6" s="55"/>
      <c r="K6" s="55"/>
      <c r="L6" s="55"/>
      <c r="M6" s="55"/>
    </row>
    <row r="8" spans="3:5" ht="12.75">
      <c r="C8" s="1">
        <v>2</v>
      </c>
      <c r="D8" s="30" t="s">
        <v>12</v>
      </c>
      <c r="E8" s="30"/>
    </row>
    <row r="10" spans="4:6" ht="12.75">
      <c r="D10" s="31" t="s">
        <v>5</v>
      </c>
      <c r="E10" s="31"/>
      <c r="F10" s="26">
        <v>2549</v>
      </c>
    </row>
    <row r="12" spans="5:12" ht="12.75">
      <c r="E12" s="14" t="s">
        <v>16</v>
      </c>
      <c r="F12" s="32" t="s">
        <v>6</v>
      </c>
      <c r="G12" s="32"/>
      <c r="H12" s="8" t="s">
        <v>1</v>
      </c>
      <c r="I12" s="72">
        <f>0.974+0.094*(F10-2516)</f>
        <v>4.076</v>
      </c>
      <c r="J12" s="7"/>
      <c r="K12" s="7"/>
      <c r="L12" s="7"/>
    </row>
    <row r="13" ht="12.75">
      <c r="E13" s="6"/>
    </row>
    <row r="14" spans="4:9" ht="12.75">
      <c r="D14" s="31" t="s">
        <v>7</v>
      </c>
      <c r="E14" s="31"/>
      <c r="F14" s="26">
        <v>2</v>
      </c>
      <c r="G14" s="2" t="s">
        <v>8</v>
      </c>
      <c r="H14" s="2" t="s">
        <v>1</v>
      </c>
      <c r="I14" s="13" t="s">
        <v>13</v>
      </c>
    </row>
    <row r="15" spans="4:9" s="10" customFormat="1" ht="12.75">
      <c r="D15" s="11"/>
      <c r="E15" s="11"/>
      <c r="F15" s="12"/>
      <c r="G15" s="12"/>
      <c r="H15" s="12"/>
      <c r="I15" s="12"/>
    </row>
    <row r="16" spans="4:9" s="10" customFormat="1" ht="12.75">
      <c r="D16" s="34" t="s">
        <v>14</v>
      </c>
      <c r="E16" s="34"/>
      <c r="F16" s="26">
        <v>4</v>
      </c>
      <c r="G16" s="12" t="s">
        <v>15</v>
      </c>
      <c r="H16" s="12"/>
      <c r="I16" s="12"/>
    </row>
    <row r="17" ht="12.75">
      <c r="E17" s="6"/>
    </row>
    <row r="18" spans="4:13" ht="12.75">
      <c r="D18" s="31" t="s">
        <v>124</v>
      </c>
      <c r="E18" s="31"/>
      <c r="F18" s="26">
        <v>120</v>
      </c>
      <c r="G18" s="1" t="s">
        <v>9</v>
      </c>
      <c r="H18" s="2" t="s">
        <v>10</v>
      </c>
      <c r="I18" s="18">
        <f>F16*40</f>
        <v>160</v>
      </c>
      <c r="J18" s="1" t="s">
        <v>9</v>
      </c>
      <c r="K18" s="33" t="s">
        <v>11</v>
      </c>
      <c r="L18" s="33"/>
      <c r="M18" s="33"/>
    </row>
    <row r="19" ht="12.75">
      <c r="E19" s="6"/>
    </row>
    <row r="20" spans="4:8" ht="12.75">
      <c r="D20" s="31" t="s">
        <v>17</v>
      </c>
      <c r="E20" s="31"/>
      <c r="F20" s="26">
        <v>1.35</v>
      </c>
      <c r="G20" s="2" t="s">
        <v>1</v>
      </c>
      <c r="H20" s="13" t="s">
        <v>27</v>
      </c>
    </row>
    <row r="21" ht="12.75">
      <c r="E21" s="6"/>
    </row>
    <row r="22" spans="5:11" ht="12.75">
      <c r="E22" s="35" t="s">
        <v>19</v>
      </c>
      <c r="F22" s="35"/>
      <c r="G22" s="35"/>
      <c r="H22" s="35"/>
      <c r="I22" s="35"/>
      <c r="J22" s="35"/>
      <c r="K22" s="15">
        <v>0.8</v>
      </c>
    </row>
    <row r="23" spans="5:11" ht="12.75">
      <c r="E23" s="35" t="s">
        <v>20</v>
      </c>
      <c r="F23" s="35"/>
      <c r="G23" s="35"/>
      <c r="H23" s="35"/>
      <c r="I23" s="35"/>
      <c r="J23" s="35"/>
      <c r="K23" s="15">
        <v>1.02</v>
      </c>
    </row>
    <row r="24" spans="5:11" ht="12.75">
      <c r="E24" s="40" t="s">
        <v>21</v>
      </c>
      <c r="F24" s="40"/>
      <c r="G24" s="40"/>
      <c r="H24" s="40"/>
      <c r="I24" s="40"/>
      <c r="J24" s="40"/>
      <c r="K24" s="15">
        <v>1.23</v>
      </c>
    </row>
    <row r="25" spans="5:11" ht="12.75">
      <c r="E25" s="40" t="s">
        <v>22</v>
      </c>
      <c r="F25" s="40"/>
      <c r="G25" s="40"/>
      <c r="H25" s="40"/>
      <c r="I25" s="40"/>
      <c r="J25" s="40"/>
      <c r="K25" s="15">
        <v>1.34</v>
      </c>
    </row>
    <row r="26" spans="5:11" ht="12.75">
      <c r="E26" s="40" t="s">
        <v>23</v>
      </c>
      <c r="F26" s="40"/>
      <c r="G26" s="40"/>
      <c r="H26" s="40"/>
      <c r="I26" s="40"/>
      <c r="J26" s="40"/>
      <c r="K26" s="15">
        <v>1.35</v>
      </c>
    </row>
    <row r="27" spans="5:11" ht="12.75">
      <c r="E27" s="40" t="s">
        <v>24</v>
      </c>
      <c r="F27" s="40"/>
      <c r="G27" s="40"/>
      <c r="H27" s="40"/>
      <c r="I27" s="40"/>
      <c r="J27" s="40"/>
      <c r="K27" s="16">
        <v>1.6</v>
      </c>
    </row>
    <row r="28" spans="5:11" ht="12.75">
      <c r="E28" s="40" t="s">
        <v>25</v>
      </c>
      <c r="F28" s="40"/>
      <c r="G28" s="40"/>
      <c r="H28" s="40"/>
      <c r="I28" s="40"/>
      <c r="J28" s="40"/>
      <c r="K28" s="15">
        <v>1.73</v>
      </c>
    </row>
    <row r="29" spans="5:11" ht="12.75">
      <c r="E29" s="40" t="s">
        <v>26</v>
      </c>
      <c r="F29" s="40"/>
      <c r="G29" s="40"/>
      <c r="H29" s="40"/>
      <c r="I29" s="40"/>
      <c r="J29" s="40"/>
      <c r="K29" s="15">
        <v>2.19</v>
      </c>
    </row>
    <row r="30" spans="5:11" ht="12.75">
      <c r="E30" s="40" t="s">
        <v>18</v>
      </c>
      <c r="F30" s="40"/>
      <c r="G30" s="40"/>
      <c r="H30" s="40"/>
      <c r="I30" s="40"/>
      <c r="J30" s="40"/>
      <c r="K30" s="15">
        <v>2.54</v>
      </c>
    </row>
    <row r="32" spans="4:5" ht="12.75">
      <c r="D32" s="31" t="s">
        <v>28</v>
      </c>
      <c r="E32" s="31"/>
    </row>
    <row r="33" spans="4:5" ht="12.75">
      <c r="D33" s="5"/>
      <c r="E33" s="5"/>
    </row>
    <row r="34" spans="4:14" ht="12.75">
      <c r="D34" s="41" t="s">
        <v>29</v>
      </c>
      <c r="E34" s="42"/>
      <c r="F34" s="36" t="s">
        <v>34</v>
      </c>
      <c r="G34" s="37"/>
      <c r="H34" s="36" t="s">
        <v>35</v>
      </c>
      <c r="I34" s="37"/>
      <c r="J34" s="36" t="s">
        <v>36</v>
      </c>
      <c r="K34" s="37"/>
      <c r="L34" s="36" t="s">
        <v>37</v>
      </c>
      <c r="M34" s="37"/>
      <c r="N34" s="49" t="s">
        <v>76</v>
      </c>
    </row>
    <row r="35" spans="4:14" ht="12.75">
      <c r="D35" s="43"/>
      <c r="E35" s="44"/>
      <c r="F35" s="38" t="s">
        <v>30</v>
      </c>
      <c r="G35" s="39"/>
      <c r="H35" s="38" t="s">
        <v>31</v>
      </c>
      <c r="I35" s="39"/>
      <c r="J35" s="38" t="s">
        <v>32</v>
      </c>
      <c r="K35" s="39"/>
      <c r="L35" s="38" t="s">
        <v>33</v>
      </c>
      <c r="M35" s="39"/>
      <c r="N35" s="50"/>
    </row>
    <row r="36" spans="4:14" ht="12.75">
      <c r="D36" s="47" t="s">
        <v>70</v>
      </c>
      <c r="E36" s="47"/>
      <c r="F36" s="48" t="s">
        <v>38</v>
      </c>
      <c r="G36" s="48"/>
      <c r="H36" s="48" t="s">
        <v>39</v>
      </c>
      <c r="I36" s="48"/>
      <c r="J36" s="48" t="s">
        <v>40</v>
      </c>
      <c r="K36" s="48"/>
      <c r="L36" s="48" t="s">
        <v>41</v>
      </c>
      <c r="M36" s="48"/>
      <c r="N36" s="18">
        <v>2</v>
      </c>
    </row>
    <row r="37" spans="4:14" ht="12.75">
      <c r="D37" s="47" t="s">
        <v>42</v>
      </c>
      <c r="E37" s="47"/>
      <c r="F37" s="48" t="s">
        <v>43</v>
      </c>
      <c r="G37" s="48"/>
      <c r="H37" s="48" t="s">
        <v>44</v>
      </c>
      <c r="I37" s="48"/>
      <c r="J37" s="48" t="s">
        <v>78</v>
      </c>
      <c r="K37" s="48"/>
      <c r="L37" s="48" t="s">
        <v>45</v>
      </c>
      <c r="M37" s="48"/>
      <c r="N37" s="18">
        <v>3</v>
      </c>
    </row>
    <row r="38" spans="4:14" ht="12.75">
      <c r="D38" s="47" t="s">
        <v>68</v>
      </c>
      <c r="E38" s="47"/>
      <c r="F38" s="48" t="s">
        <v>58</v>
      </c>
      <c r="G38" s="48"/>
      <c r="H38" s="48" t="s">
        <v>79</v>
      </c>
      <c r="I38" s="48"/>
      <c r="J38" s="48" t="s">
        <v>60</v>
      </c>
      <c r="K38" s="48"/>
      <c r="L38" s="48" t="s">
        <v>80</v>
      </c>
      <c r="M38" s="48"/>
      <c r="N38" s="18">
        <v>1</v>
      </c>
    </row>
    <row r="39" spans="4:14" ht="12.75">
      <c r="D39" s="47" t="s">
        <v>69</v>
      </c>
      <c r="E39" s="47"/>
      <c r="F39" s="48" t="s">
        <v>81</v>
      </c>
      <c r="G39" s="48"/>
      <c r="H39" s="48" t="s">
        <v>46</v>
      </c>
      <c r="I39" s="48"/>
      <c r="J39" s="48" t="s">
        <v>82</v>
      </c>
      <c r="K39" s="48"/>
      <c r="L39" s="48" t="s">
        <v>47</v>
      </c>
      <c r="M39" s="48"/>
      <c r="N39" s="18">
        <v>2</v>
      </c>
    </row>
    <row r="40" spans="4:14" ht="12.75">
      <c r="D40" s="47" t="s">
        <v>71</v>
      </c>
      <c r="E40" s="47"/>
      <c r="F40" s="48" t="s">
        <v>48</v>
      </c>
      <c r="G40" s="48"/>
      <c r="H40" s="48" t="s">
        <v>83</v>
      </c>
      <c r="I40" s="48"/>
      <c r="J40" s="48" t="s">
        <v>84</v>
      </c>
      <c r="K40" s="48"/>
      <c r="L40" s="48" t="s">
        <v>85</v>
      </c>
      <c r="M40" s="48"/>
      <c r="N40" s="18">
        <v>3</v>
      </c>
    </row>
    <row r="41" spans="4:14" ht="12.75">
      <c r="D41" s="47" t="s">
        <v>72</v>
      </c>
      <c r="E41" s="47"/>
      <c r="F41" s="48" t="s">
        <v>48</v>
      </c>
      <c r="G41" s="48"/>
      <c r="H41" s="48" t="s">
        <v>86</v>
      </c>
      <c r="I41" s="48"/>
      <c r="J41" s="48" t="s">
        <v>87</v>
      </c>
      <c r="K41" s="48"/>
      <c r="L41" s="48" t="s">
        <v>49</v>
      </c>
      <c r="M41" s="48"/>
      <c r="N41" s="18">
        <v>4</v>
      </c>
    </row>
    <row r="42" spans="4:14" ht="12.75">
      <c r="D42" s="47" t="s">
        <v>73</v>
      </c>
      <c r="E42" s="47"/>
      <c r="F42" s="48" t="s">
        <v>50</v>
      </c>
      <c r="G42" s="48"/>
      <c r="H42" s="48" t="s">
        <v>51</v>
      </c>
      <c r="I42" s="48"/>
      <c r="J42" s="48" t="s">
        <v>88</v>
      </c>
      <c r="K42" s="48"/>
      <c r="L42" s="48" t="s">
        <v>89</v>
      </c>
      <c r="M42" s="48"/>
      <c r="N42" s="18">
        <v>2</v>
      </c>
    </row>
    <row r="43" spans="4:14" ht="12.75">
      <c r="D43" s="47" t="s">
        <v>74</v>
      </c>
      <c r="E43" s="47"/>
      <c r="F43" s="48" t="s">
        <v>52</v>
      </c>
      <c r="G43" s="48"/>
      <c r="H43" s="48" t="s">
        <v>90</v>
      </c>
      <c r="I43" s="48"/>
      <c r="J43" s="48" t="s">
        <v>91</v>
      </c>
      <c r="K43" s="48"/>
      <c r="L43" s="48" t="s">
        <v>53</v>
      </c>
      <c r="M43" s="48"/>
      <c r="N43" s="18">
        <v>3</v>
      </c>
    </row>
    <row r="44" spans="4:14" ht="12.75">
      <c r="D44" s="47" t="s">
        <v>54</v>
      </c>
      <c r="E44" s="47"/>
      <c r="F44" s="48" t="s">
        <v>55</v>
      </c>
      <c r="G44" s="48"/>
      <c r="H44" s="48" t="s">
        <v>92</v>
      </c>
      <c r="I44" s="48"/>
      <c r="J44" s="48" t="s">
        <v>93</v>
      </c>
      <c r="K44" s="48"/>
      <c r="L44" s="48" t="s">
        <v>94</v>
      </c>
      <c r="M44" s="48"/>
      <c r="N44" s="18">
        <v>1</v>
      </c>
    </row>
    <row r="45" spans="4:14" ht="12.75">
      <c r="D45" s="47" t="s">
        <v>75</v>
      </c>
      <c r="E45" s="47"/>
      <c r="F45" s="48" t="s">
        <v>95</v>
      </c>
      <c r="G45" s="48"/>
      <c r="H45" s="48" t="s">
        <v>96</v>
      </c>
      <c r="I45" s="48"/>
      <c r="J45" s="48" t="s">
        <v>56</v>
      </c>
      <c r="K45" s="48"/>
      <c r="L45" s="48" t="s">
        <v>97</v>
      </c>
      <c r="M45" s="48"/>
      <c r="N45" s="18">
        <v>2</v>
      </c>
    </row>
    <row r="46" spans="4:14" ht="12.75">
      <c r="D46" s="47" t="s">
        <v>57</v>
      </c>
      <c r="E46" s="47"/>
      <c r="F46" s="48" t="s">
        <v>58</v>
      </c>
      <c r="G46" s="48"/>
      <c r="H46" s="48" t="s">
        <v>59</v>
      </c>
      <c r="I46" s="48"/>
      <c r="J46" s="48" t="s">
        <v>33</v>
      </c>
      <c r="K46" s="48"/>
      <c r="L46" s="48" t="s">
        <v>98</v>
      </c>
      <c r="M46" s="48"/>
      <c r="N46" s="18">
        <v>3</v>
      </c>
    </row>
    <row r="47" spans="4:14" ht="12.75">
      <c r="D47" s="47" t="s">
        <v>77</v>
      </c>
      <c r="E47" s="47"/>
      <c r="F47" s="48" t="s">
        <v>61</v>
      </c>
      <c r="G47" s="48"/>
      <c r="H47" s="48" t="s">
        <v>31</v>
      </c>
      <c r="I47" s="48"/>
      <c r="J47" s="48" t="s">
        <v>62</v>
      </c>
      <c r="K47" s="48"/>
      <c r="L47" s="48" t="s">
        <v>63</v>
      </c>
      <c r="M47" s="48"/>
      <c r="N47" s="18">
        <v>4</v>
      </c>
    </row>
    <row r="48" spans="4:14" ht="12.75">
      <c r="D48" s="47" t="s">
        <v>64</v>
      </c>
      <c r="E48" s="47"/>
      <c r="F48" s="48" t="s">
        <v>65</v>
      </c>
      <c r="G48" s="48"/>
      <c r="H48" s="48" t="s">
        <v>66</v>
      </c>
      <c r="I48" s="48"/>
      <c r="J48" s="48" t="s">
        <v>99</v>
      </c>
      <c r="K48" s="48"/>
      <c r="L48" s="48" t="s">
        <v>67</v>
      </c>
      <c r="M48" s="48"/>
      <c r="N48" s="18">
        <v>1</v>
      </c>
    </row>
    <row r="49" spans="12:14" ht="12.75">
      <c r="L49" s="45" t="s">
        <v>100</v>
      </c>
      <c r="M49" s="46"/>
      <c r="N49" s="17">
        <f>AVERAGE(N36:N48)</f>
        <v>2.3846153846153846</v>
      </c>
    </row>
    <row r="50" spans="3:5" ht="12.75">
      <c r="C50" s="1">
        <v>3</v>
      </c>
      <c r="D50" s="30" t="s">
        <v>101</v>
      </c>
      <c r="E50" s="30"/>
    </row>
    <row r="51" spans="5:13" ht="12.75">
      <c r="E51" s="14" t="s">
        <v>2</v>
      </c>
      <c r="F51" s="55" t="s">
        <v>3</v>
      </c>
      <c r="G51" s="55"/>
      <c r="H51" s="55"/>
      <c r="I51" s="55"/>
      <c r="J51" s="55"/>
      <c r="K51" s="55"/>
      <c r="L51" s="55"/>
      <c r="M51" s="55"/>
    </row>
    <row r="53" spans="4:8" ht="12.75">
      <c r="D53" s="33" t="s">
        <v>102</v>
      </c>
      <c r="E53" s="33"/>
      <c r="F53" s="73">
        <f>2026.2*I12+838.64*F20+9.73*F14+969.23*N49-3244.37</f>
        <v>8477.285969230768</v>
      </c>
      <c r="G53" s="33" t="s">
        <v>103</v>
      </c>
      <c r="H53" s="33"/>
    </row>
    <row r="55" spans="4:14" ht="12.75">
      <c r="D55" s="31" t="s">
        <v>104</v>
      </c>
      <c r="E55" s="31"/>
      <c r="F55" s="31"/>
      <c r="G55" s="31"/>
      <c r="H55" s="31"/>
      <c r="I55" s="67">
        <f>F53*F18</f>
        <v>1017274.3163076922</v>
      </c>
      <c r="J55" s="67"/>
      <c r="K55" s="30" t="s">
        <v>105</v>
      </c>
      <c r="L55" s="30"/>
      <c r="M55" s="30"/>
      <c r="N55" s="30"/>
    </row>
    <row r="57" spans="8:14" ht="12.75">
      <c r="H57" s="5" t="s">
        <v>1</v>
      </c>
      <c r="I57" s="67">
        <f>F53*I18</f>
        <v>1356365.755076923</v>
      </c>
      <c r="J57" s="67"/>
      <c r="K57" s="30" t="s">
        <v>106</v>
      </c>
      <c r="L57" s="30"/>
      <c r="M57" s="30"/>
      <c r="N57" s="30"/>
    </row>
    <row r="58" spans="4:8" ht="12.75">
      <c r="D58" s="3"/>
      <c r="E58" s="3"/>
      <c r="F58" s="3"/>
      <c r="G58" s="3"/>
      <c r="H58" s="3"/>
    </row>
    <row r="59" spans="3:8" ht="12.75">
      <c r="C59" s="1">
        <v>4</v>
      </c>
      <c r="D59" s="30" t="s">
        <v>108</v>
      </c>
      <c r="E59" s="30"/>
      <c r="F59" s="30"/>
      <c r="G59" s="30"/>
      <c r="H59" s="30"/>
    </row>
    <row r="61" spans="4:14" ht="12.75">
      <c r="D61" s="31" t="s">
        <v>104</v>
      </c>
      <c r="E61" s="31"/>
      <c r="F61" s="31"/>
      <c r="G61" s="31"/>
      <c r="H61" s="31"/>
      <c r="I61" s="33" t="s">
        <v>110</v>
      </c>
      <c r="J61" s="33"/>
      <c r="K61" s="33"/>
      <c r="L61" s="33"/>
      <c r="M61" s="33"/>
      <c r="N61" s="33"/>
    </row>
    <row r="63" spans="3:14" ht="12.75">
      <c r="C63" s="1">
        <v>4.1</v>
      </c>
      <c r="D63" s="4" t="s">
        <v>109</v>
      </c>
      <c r="E63" s="21" t="s">
        <v>1</v>
      </c>
      <c r="F63" s="51">
        <f>I55/1.7</f>
        <v>598396.6566515836</v>
      </c>
      <c r="G63" s="52"/>
      <c r="H63" s="53" t="s">
        <v>105</v>
      </c>
      <c r="I63" s="53"/>
      <c r="J63" s="53"/>
      <c r="K63" s="54"/>
      <c r="L63" s="70" t="s">
        <v>121</v>
      </c>
      <c r="M63" s="31"/>
      <c r="N63" s="31"/>
    </row>
    <row r="64" spans="5:11" ht="12.75">
      <c r="E64" s="21" t="s">
        <v>1</v>
      </c>
      <c r="F64" s="51">
        <f>I57/1.7</f>
        <v>797862.2088687782</v>
      </c>
      <c r="G64" s="52"/>
      <c r="H64" s="61" t="s">
        <v>106</v>
      </c>
      <c r="I64" s="61"/>
      <c r="J64" s="61"/>
      <c r="K64" s="62"/>
    </row>
    <row r="65" spans="3:14" ht="12.75">
      <c r="C65" s="1">
        <v>4.2</v>
      </c>
      <c r="D65" s="4" t="s">
        <v>111</v>
      </c>
      <c r="E65" s="4"/>
      <c r="F65" s="4"/>
      <c r="G65" s="4"/>
      <c r="H65" s="4"/>
      <c r="I65" s="4"/>
      <c r="J65" s="4"/>
      <c r="K65" s="4"/>
      <c r="L65" s="31" t="s">
        <v>122</v>
      </c>
      <c r="M65" s="31"/>
      <c r="N65" s="31"/>
    </row>
    <row r="66" spans="4:11" ht="12.75">
      <c r="D66" s="4"/>
      <c r="E66" s="21" t="s">
        <v>1</v>
      </c>
      <c r="F66" s="51">
        <f>F63*0.335</f>
        <v>200462.8799782805</v>
      </c>
      <c r="G66" s="52"/>
      <c r="H66" s="53" t="s">
        <v>105</v>
      </c>
      <c r="I66" s="53"/>
      <c r="J66" s="53"/>
      <c r="K66" s="54"/>
    </row>
    <row r="67" spans="4:11" ht="12.75">
      <c r="D67" s="4"/>
      <c r="E67" s="22" t="s">
        <v>1</v>
      </c>
      <c r="F67" s="59">
        <f>F64*0.335</f>
        <v>267283.8399710407</v>
      </c>
      <c r="G67" s="60"/>
      <c r="H67" s="57" t="s">
        <v>106</v>
      </c>
      <c r="I67" s="57"/>
      <c r="J67" s="57"/>
      <c r="K67" s="58"/>
    </row>
    <row r="68" spans="3:11" ht="12.75">
      <c r="C68" s="1">
        <v>4.3</v>
      </c>
      <c r="D68" s="4" t="s">
        <v>112</v>
      </c>
      <c r="E68" s="4"/>
      <c r="F68" s="4"/>
      <c r="G68" s="4"/>
      <c r="H68" s="4"/>
      <c r="I68" s="4"/>
      <c r="J68" s="4"/>
      <c r="K68" s="4"/>
    </row>
    <row r="69" spans="4:14" ht="12.75">
      <c r="D69" s="4"/>
      <c r="E69" s="21" t="s">
        <v>1</v>
      </c>
      <c r="F69" s="51">
        <f>0.2*(F63+F66)</f>
        <v>159771.90732597283</v>
      </c>
      <c r="G69" s="52"/>
      <c r="H69" s="53" t="s">
        <v>105</v>
      </c>
      <c r="I69" s="53"/>
      <c r="J69" s="53"/>
      <c r="K69" s="54"/>
      <c r="L69" s="28" t="s">
        <v>123</v>
      </c>
      <c r="M69" s="29"/>
      <c r="N69" s="29"/>
    </row>
    <row r="70" spans="5:11" ht="12.75">
      <c r="E70" s="22" t="s">
        <v>1</v>
      </c>
      <c r="F70" s="59">
        <f>0.2*(F64+F67)</f>
        <v>213029.2097679638</v>
      </c>
      <c r="G70" s="60"/>
      <c r="H70" s="57" t="s">
        <v>106</v>
      </c>
      <c r="I70" s="57"/>
      <c r="J70" s="57"/>
      <c r="K70" s="58"/>
    </row>
    <row r="71" spans="3:11" ht="12.75">
      <c r="C71" s="1">
        <v>4.4</v>
      </c>
      <c r="D71" s="4" t="s">
        <v>113</v>
      </c>
      <c r="E71" s="4"/>
      <c r="F71" s="4"/>
      <c r="G71" s="4"/>
      <c r="H71" s="4"/>
      <c r="I71" s="4"/>
      <c r="J71" s="4"/>
      <c r="K71" s="4"/>
    </row>
    <row r="72" spans="5:11" ht="12.75">
      <c r="E72" s="21" t="s">
        <v>1</v>
      </c>
      <c r="F72" s="51">
        <f>0.07*(F63+F66+F69)</f>
        <v>67104.20107690859</v>
      </c>
      <c r="G72" s="52"/>
      <c r="H72" s="53" t="s">
        <v>105</v>
      </c>
      <c r="I72" s="53"/>
      <c r="J72" s="53"/>
      <c r="K72" s="54"/>
    </row>
    <row r="73" spans="5:11" ht="12.75">
      <c r="E73" s="22" t="s">
        <v>1</v>
      </c>
      <c r="F73" s="59">
        <f>0.07*(F64+F67+F70)</f>
        <v>89472.2681025448</v>
      </c>
      <c r="G73" s="60"/>
      <c r="H73" s="57" t="s">
        <v>106</v>
      </c>
      <c r="I73" s="57"/>
      <c r="J73" s="57"/>
      <c r="K73" s="58"/>
    </row>
    <row r="75" spans="3:6" ht="12.75">
      <c r="C75" s="2">
        <v>5</v>
      </c>
      <c r="D75" s="30" t="s">
        <v>125</v>
      </c>
      <c r="E75" s="30"/>
      <c r="F75" s="30"/>
    </row>
    <row r="77" spans="3:14" ht="12.75">
      <c r="C77" s="1">
        <v>5.1</v>
      </c>
      <c r="D77" s="31" t="s">
        <v>104</v>
      </c>
      <c r="E77" s="31"/>
      <c r="F77" s="31"/>
      <c r="G77" s="31"/>
      <c r="H77" s="31"/>
      <c r="I77" s="63">
        <f>I55</f>
        <v>1017274.3163076922</v>
      </c>
      <c r="J77" s="64"/>
      <c r="K77" s="30" t="s">
        <v>105</v>
      </c>
      <c r="L77" s="30"/>
      <c r="M77" s="30"/>
      <c r="N77" s="30"/>
    </row>
    <row r="78" spans="7:14" ht="12.75">
      <c r="G78" s="31" t="s">
        <v>114</v>
      </c>
      <c r="H78" s="31"/>
      <c r="I78" s="63">
        <f>F63</f>
        <v>598396.6566515836</v>
      </c>
      <c r="J78" s="64"/>
      <c r="K78" s="63">
        <f>I78</f>
        <v>598396.6566515836</v>
      </c>
      <c r="L78" s="64"/>
      <c r="M78" s="19" t="s">
        <v>4</v>
      </c>
      <c r="N78" s="19"/>
    </row>
    <row r="79" spans="7:14" ht="12.75">
      <c r="G79" s="31" t="s">
        <v>115</v>
      </c>
      <c r="H79" s="31"/>
      <c r="I79" s="63">
        <f>F66</f>
        <v>200462.8799782805</v>
      </c>
      <c r="J79" s="64"/>
      <c r="K79" s="63">
        <f>I79</f>
        <v>200462.8799782805</v>
      </c>
      <c r="L79" s="64"/>
      <c r="M79" s="19"/>
      <c r="N79" s="19"/>
    </row>
    <row r="80" spans="5:14" ht="12.75">
      <c r="E80" s="31" t="s">
        <v>116</v>
      </c>
      <c r="F80" s="31"/>
      <c r="G80" s="31"/>
      <c r="H80" s="31"/>
      <c r="I80" s="63">
        <f>F69</f>
        <v>159771.90732597283</v>
      </c>
      <c r="J80" s="64"/>
      <c r="K80" s="65">
        <v>151864.13</v>
      </c>
      <c r="L80" s="66"/>
      <c r="M80" s="68" t="s">
        <v>120</v>
      </c>
      <c r="N80" s="68"/>
    </row>
    <row r="81" spans="6:14" ht="12.75">
      <c r="F81" s="31" t="s">
        <v>117</v>
      </c>
      <c r="G81" s="31"/>
      <c r="H81" s="31"/>
      <c r="I81" s="63">
        <f>F72</f>
        <v>67104.20107690859</v>
      </c>
      <c r="J81" s="64"/>
      <c r="K81" s="63">
        <f>0.07*(K78+K79+K80)</f>
        <v>66550.6566640905</v>
      </c>
      <c r="L81" s="64"/>
      <c r="M81" s="19"/>
      <c r="N81" s="19"/>
    </row>
    <row r="82" spans="7:14" ht="12.75">
      <c r="G82" s="31" t="s">
        <v>118</v>
      </c>
      <c r="H82" s="31"/>
      <c r="I82" s="63">
        <f>SUM(I78:I81)</f>
        <v>1025735.6450327456</v>
      </c>
      <c r="J82" s="64"/>
      <c r="K82" s="63">
        <f>SUM(K78:K81)</f>
        <v>1017274.3232939546</v>
      </c>
      <c r="L82" s="64"/>
      <c r="M82" s="19"/>
      <c r="N82" s="19"/>
    </row>
    <row r="83" spans="6:14" ht="12.75">
      <c r="F83" s="31" t="s">
        <v>119</v>
      </c>
      <c r="G83" s="31"/>
      <c r="H83" s="31"/>
      <c r="I83" s="67">
        <f>ABS(I77-I82)</f>
        <v>8461.328725053347</v>
      </c>
      <c r="J83" s="67"/>
      <c r="K83" s="67">
        <f>ABS(I77-K82)</f>
        <v>0.006986262393184006</v>
      </c>
      <c r="L83" s="67"/>
      <c r="M83" s="19"/>
      <c r="N83" s="19"/>
    </row>
    <row r="85" spans="3:14" ht="12.75">
      <c r="C85" s="1">
        <v>5.2</v>
      </c>
      <c r="D85" s="31" t="s">
        <v>104</v>
      </c>
      <c r="E85" s="31"/>
      <c r="F85" s="31"/>
      <c r="G85" s="31"/>
      <c r="H85" s="31"/>
      <c r="I85" s="63">
        <f>I57</f>
        <v>1356365.755076923</v>
      </c>
      <c r="J85" s="64"/>
      <c r="K85" s="69" t="s">
        <v>106</v>
      </c>
      <c r="L85" s="69"/>
      <c r="M85" s="69"/>
      <c r="N85" s="69"/>
    </row>
    <row r="86" spans="7:14" ht="12.75">
      <c r="G86" s="31" t="s">
        <v>114</v>
      </c>
      <c r="H86" s="31"/>
      <c r="I86" s="63">
        <f>F64</f>
        <v>797862.2088687782</v>
      </c>
      <c r="J86" s="64"/>
      <c r="K86" s="63">
        <f>I86</f>
        <v>797862.2088687782</v>
      </c>
      <c r="L86" s="64"/>
      <c r="M86" s="19" t="s">
        <v>4</v>
      </c>
      <c r="N86" s="19"/>
    </row>
    <row r="87" spans="7:14" ht="12.75">
      <c r="G87" s="31" t="s">
        <v>115</v>
      </c>
      <c r="H87" s="31"/>
      <c r="I87" s="63">
        <f>F67</f>
        <v>267283.8399710407</v>
      </c>
      <c r="J87" s="64"/>
      <c r="K87" s="63">
        <f>I87</f>
        <v>267283.8399710407</v>
      </c>
      <c r="L87" s="64"/>
      <c r="M87" s="19"/>
      <c r="N87" s="19"/>
    </row>
    <row r="88" spans="5:14" ht="12.75">
      <c r="E88" s="31" t="s">
        <v>116</v>
      </c>
      <c r="F88" s="31"/>
      <c r="G88" s="31"/>
      <c r="H88" s="31"/>
      <c r="I88" s="63">
        <f>F70</f>
        <v>213029.2097679638</v>
      </c>
      <c r="J88" s="64"/>
      <c r="K88" s="65">
        <v>202485</v>
      </c>
      <c r="L88" s="66"/>
      <c r="M88" s="68" t="s">
        <v>120</v>
      </c>
      <c r="N88" s="68"/>
    </row>
    <row r="89" spans="6:14" ht="12.75">
      <c r="F89" s="31" t="s">
        <v>117</v>
      </c>
      <c r="G89" s="31"/>
      <c r="H89" s="31"/>
      <c r="I89" s="63">
        <f>F73</f>
        <v>89472.2681025448</v>
      </c>
      <c r="J89" s="64"/>
      <c r="K89" s="63">
        <f>0.07*(K86+K87+K88)</f>
        <v>88734.17341878734</v>
      </c>
      <c r="L89" s="64"/>
      <c r="M89" s="19"/>
      <c r="N89" s="19"/>
    </row>
    <row r="90" spans="7:16" ht="12.75">
      <c r="G90" s="31" t="s">
        <v>118</v>
      </c>
      <c r="H90" s="31"/>
      <c r="I90" s="63">
        <f>SUM(I86:I89)</f>
        <v>1367647.5267103275</v>
      </c>
      <c r="J90" s="64"/>
      <c r="K90" s="63">
        <f>SUM(K86:K89)</f>
        <v>1356365.2222586062</v>
      </c>
      <c r="L90" s="64"/>
      <c r="M90" s="19"/>
      <c r="N90" s="19"/>
      <c r="P90" s="1" t="s">
        <v>4</v>
      </c>
    </row>
    <row r="91" spans="6:14" ht="12.75">
      <c r="F91" s="31" t="s">
        <v>119</v>
      </c>
      <c r="G91" s="31"/>
      <c r="H91" s="31"/>
      <c r="I91" s="67">
        <f>ABS(I85-I90)</f>
        <v>11281.77163340454</v>
      </c>
      <c r="J91" s="67"/>
      <c r="K91" s="67">
        <f>ABS(I85-K90)</f>
        <v>0.5328183167148381</v>
      </c>
      <c r="L91" s="67"/>
      <c r="M91" s="19"/>
      <c r="N91" s="19"/>
    </row>
    <row r="93" spans="3:14" ht="12.75">
      <c r="C93" s="2">
        <v>6</v>
      </c>
      <c r="D93" s="30" t="s">
        <v>138</v>
      </c>
      <c r="E93" s="30"/>
      <c r="F93" s="30"/>
      <c r="G93" s="30"/>
      <c r="H93" s="30"/>
      <c r="I93" s="30"/>
      <c r="J93" s="30"/>
      <c r="K93" s="30"/>
      <c r="L93" s="30"/>
      <c r="M93" s="30"/>
      <c r="N93" s="30"/>
    </row>
    <row r="94" spans="3:10" ht="12.75">
      <c r="C94" s="2"/>
      <c r="D94" s="3"/>
      <c r="E94" s="3"/>
      <c r="F94" s="3"/>
      <c r="G94" s="3"/>
      <c r="H94" s="3"/>
      <c r="I94" s="3"/>
      <c r="J94" s="3"/>
    </row>
    <row r="95" spans="3:17" ht="12.75">
      <c r="C95" s="2">
        <v>6.1</v>
      </c>
      <c r="D95" s="30" t="s">
        <v>141</v>
      </c>
      <c r="E95" s="30"/>
      <c r="F95" s="30"/>
      <c r="G95" s="30"/>
      <c r="H95" s="30"/>
      <c r="I95" s="2" t="s">
        <v>1</v>
      </c>
      <c r="J95" s="74">
        <v>15000</v>
      </c>
      <c r="K95" s="2" t="s">
        <v>126</v>
      </c>
      <c r="L95" s="33" t="s">
        <v>132</v>
      </c>
      <c r="M95" s="33"/>
      <c r="N95" s="33"/>
      <c r="O95" s="33"/>
      <c r="P95" s="33"/>
      <c r="Q95" s="33"/>
    </row>
    <row r="96" spans="3:17" ht="12.75">
      <c r="C96" s="2">
        <v>6.2</v>
      </c>
      <c r="D96" s="30" t="s">
        <v>142</v>
      </c>
      <c r="E96" s="30"/>
      <c r="F96" s="30"/>
      <c r="G96" s="30"/>
      <c r="H96" s="30"/>
      <c r="I96" s="2" t="s">
        <v>1</v>
      </c>
      <c r="J96" s="74">
        <v>12000</v>
      </c>
      <c r="K96" s="2" t="s">
        <v>126</v>
      </c>
      <c r="L96" s="33" t="s">
        <v>132</v>
      </c>
      <c r="M96" s="33"/>
      <c r="N96" s="33"/>
      <c r="O96" s="33"/>
      <c r="P96" s="33"/>
      <c r="Q96" s="33"/>
    </row>
    <row r="97" spans="3:17" ht="12.75">
      <c r="C97" s="2">
        <v>6.3</v>
      </c>
      <c r="D97" s="30" t="s">
        <v>143</v>
      </c>
      <c r="E97" s="30"/>
      <c r="F97" s="30"/>
      <c r="G97" s="30"/>
      <c r="H97" s="30"/>
      <c r="I97" s="2" t="s">
        <v>1</v>
      </c>
      <c r="J97" s="74">
        <v>9000</v>
      </c>
      <c r="K97" s="2" t="s">
        <v>126</v>
      </c>
      <c r="L97" s="33" t="s">
        <v>132</v>
      </c>
      <c r="M97" s="33"/>
      <c r="N97" s="33"/>
      <c r="O97" s="33"/>
      <c r="P97" s="33"/>
      <c r="Q97" s="33"/>
    </row>
    <row r="98" spans="3:17" ht="12.75">
      <c r="C98" s="2">
        <v>6.4</v>
      </c>
      <c r="D98" s="30" t="s">
        <v>127</v>
      </c>
      <c r="E98" s="30"/>
      <c r="F98" s="30"/>
      <c r="G98" s="30"/>
      <c r="H98" s="30"/>
      <c r="I98" s="2" t="s">
        <v>1</v>
      </c>
      <c r="J98" s="74">
        <v>6000</v>
      </c>
      <c r="K98" s="2" t="s">
        <v>126</v>
      </c>
      <c r="L98" s="33" t="s">
        <v>132</v>
      </c>
      <c r="M98" s="33"/>
      <c r="N98" s="33"/>
      <c r="O98" s="33"/>
      <c r="P98" s="33"/>
      <c r="Q98" s="33"/>
    </row>
    <row r="99" spans="3:11" ht="12.75">
      <c r="C99" s="2"/>
      <c r="D99" s="33" t="s">
        <v>131</v>
      </c>
      <c r="E99" s="33"/>
      <c r="F99" s="33"/>
      <c r="G99" s="33"/>
      <c r="H99" s="33"/>
      <c r="I99" s="2" t="s">
        <v>1</v>
      </c>
      <c r="J99" s="75">
        <f>SUM(J95:J98)</f>
        <v>42000</v>
      </c>
      <c r="K99" s="2" t="s">
        <v>126</v>
      </c>
    </row>
    <row r="100" spans="3:11" ht="12.75">
      <c r="C100" s="2"/>
      <c r="D100" s="2"/>
      <c r="E100" s="2"/>
      <c r="F100" s="2"/>
      <c r="G100" s="2"/>
      <c r="H100" s="2"/>
      <c r="I100" s="2"/>
      <c r="J100" s="23"/>
      <c r="K100" s="2"/>
    </row>
    <row r="101" spans="3:11" ht="12.75">
      <c r="C101" s="2">
        <v>6.5</v>
      </c>
      <c r="D101" s="30" t="s">
        <v>136</v>
      </c>
      <c r="E101" s="30"/>
      <c r="F101" s="30"/>
      <c r="G101" s="30"/>
      <c r="H101" s="30"/>
      <c r="I101" s="2" t="s">
        <v>1</v>
      </c>
      <c r="J101" s="75">
        <f>I79</f>
        <v>200462.8799782805</v>
      </c>
      <c r="K101" s="2" t="s">
        <v>126</v>
      </c>
    </row>
    <row r="102" spans="3:14" ht="12.75">
      <c r="C102" s="2">
        <v>6.6</v>
      </c>
      <c r="D102" s="30" t="s">
        <v>128</v>
      </c>
      <c r="E102" s="30"/>
      <c r="F102" s="30"/>
      <c r="G102" s="30"/>
      <c r="H102" s="30"/>
      <c r="I102" s="2" t="s">
        <v>1</v>
      </c>
      <c r="J102" s="26">
        <v>3</v>
      </c>
      <c r="K102" s="2" t="s">
        <v>129</v>
      </c>
      <c r="L102" s="2" t="s">
        <v>1</v>
      </c>
      <c r="M102" s="9">
        <f>J102*30</f>
        <v>90</v>
      </c>
      <c r="N102" s="1" t="s">
        <v>130</v>
      </c>
    </row>
    <row r="103" spans="3:13" ht="12.75">
      <c r="C103" s="2">
        <v>6.7</v>
      </c>
      <c r="D103" s="30" t="s">
        <v>137</v>
      </c>
      <c r="E103" s="30"/>
      <c r="F103" s="30"/>
      <c r="G103" s="30"/>
      <c r="H103" s="30"/>
      <c r="I103" s="2" t="s">
        <v>1</v>
      </c>
      <c r="J103" s="76">
        <f>J101/J102</f>
        <v>66820.95999276017</v>
      </c>
      <c r="K103" s="2" t="s">
        <v>126</v>
      </c>
      <c r="L103" s="2"/>
      <c r="M103" s="2"/>
    </row>
    <row r="104" spans="3:13" s="10" customFormat="1" ht="12.75">
      <c r="C104" s="12"/>
      <c r="D104" s="20"/>
      <c r="E104" s="20"/>
      <c r="F104" s="20"/>
      <c r="G104" s="20"/>
      <c r="H104" s="20"/>
      <c r="I104" s="12"/>
      <c r="J104" s="25"/>
      <c r="K104" s="12"/>
      <c r="L104" s="12"/>
      <c r="M104" s="12"/>
    </row>
    <row r="105" spans="3:8" ht="12.75">
      <c r="C105" s="2"/>
      <c r="D105" s="2"/>
      <c r="F105" s="71" t="s">
        <v>135</v>
      </c>
      <c r="G105" s="71"/>
      <c r="H105" s="71"/>
    </row>
    <row r="106" spans="3:10" ht="12.75">
      <c r="C106" s="2"/>
      <c r="D106" s="30" t="s">
        <v>144</v>
      </c>
      <c r="E106" s="30"/>
      <c r="F106" s="26">
        <v>1</v>
      </c>
      <c r="G106" s="71" t="s">
        <v>134</v>
      </c>
      <c r="H106" s="71"/>
      <c r="I106" s="2" t="s">
        <v>1</v>
      </c>
      <c r="J106" s="75">
        <f>F106*J95</f>
        <v>15000</v>
      </c>
    </row>
    <row r="107" spans="3:10" ht="12.75">
      <c r="C107" s="2"/>
      <c r="D107" s="30" t="s">
        <v>145</v>
      </c>
      <c r="E107" s="30"/>
      <c r="F107" s="26">
        <v>1</v>
      </c>
      <c r="G107" s="71" t="s">
        <v>134</v>
      </c>
      <c r="H107" s="71"/>
      <c r="I107" s="2" t="s">
        <v>1</v>
      </c>
      <c r="J107" s="75">
        <f>F107*J96</f>
        <v>12000</v>
      </c>
    </row>
    <row r="108" spans="3:10" ht="12.75">
      <c r="C108" s="2"/>
      <c r="D108" s="30" t="s">
        <v>146</v>
      </c>
      <c r="E108" s="30"/>
      <c r="F108" s="26">
        <v>1</v>
      </c>
      <c r="G108" s="71" t="s">
        <v>134</v>
      </c>
      <c r="H108" s="71"/>
      <c r="I108" s="2" t="s">
        <v>1</v>
      </c>
      <c r="J108" s="75">
        <f>F108*J97</f>
        <v>9000</v>
      </c>
    </row>
    <row r="109" spans="3:10" ht="12.75">
      <c r="C109" s="2"/>
      <c r="D109" s="30" t="s">
        <v>133</v>
      </c>
      <c r="E109" s="30"/>
      <c r="F109" s="26">
        <v>5</v>
      </c>
      <c r="G109" s="71" t="s">
        <v>134</v>
      </c>
      <c r="H109" s="71"/>
      <c r="I109" s="2" t="s">
        <v>1</v>
      </c>
      <c r="J109" s="75">
        <f>F109*J98</f>
        <v>30000</v>
      </c>
    </row>
    <row r="110" spans="9:17" ht="15">
      <c r="I110" s="27" t="s">
        <v>118</v>
      </c>
      <c r="J110" s="77">
        <f>SUM(J106:J109)</f>
        <v>66000</v>
      </c>
      <c r="K110" s="31" t="s">
        <v>139</v>
      </c>
      <c r="L110" s="31"/>
      <c r="M110" s="31"/>
      <c r="N110" s="31"/>
      <c r="O110" s="2" t="s">
        <v>1</v>
      </c>
      <c r="P110" s="24">
        <f>J110-J103</f>
        <v>-820.9599927601666</v>
      </c>
      <c r="Q110" s="1" t="s">
        <v>126</v>
      </c>
    </row>
    <row r="111" spans="11:18" ht="12.75">
      <c r="K111" s="33" t="s">
        <v>140</v>
      </c>
      <c r="L111" s="33"/>
      <c r="M111" s="33"/>
      <c r="N111" s="33"/>
      <c r="O111" s="33"/>
      <c r="P111" s="33"/>
      <c r="Q111" s="33"/>
      <c r="R111" s="33"/>
    </row>
  </sheetData>
  <sheetProtection/>
  <mergeCells count="197">
    <mergeCell ref="D93:N93"/>
    <mergeCell ref="K110:N110"/>
    <mergeCell ref="K111:R111"/>
    <mergeCell ref="G106:H106"/>
    <mergeCell ref="G107:H107"/>
    <mergeCell ref="G108:H108"/>
    <mergeCell ref="G109:H109"/>
    <mergeCell ref="D106:E106"/>
    <mergeCell ref="D107:E107"/>
    <mergeCell ref="D108:E108"/>
    <mergeCell ref="D109:E109"/>
    <mergeCell ref="D101:H101"/>
    <mergeCell ref="D102:H102"/>
    <mergeCell ref="D103:H103"/>
    <mergeCell ref="F105:H105"/>
    <mergeCell ref="D95:H95"/>
    <mergeCell ref="L95:Q95"/>
    <mergeCell ref="D96:H96"/>
    <mergeCell ref="L96:Q96"/>
    <mergeCell ref="D99:H99"/>
    <mergeCell ref="D98:H98"/>
    <mergeCell ref="L98:Q98"/>
    <mergeCell ref="D97:H97"/>
    <mergeCell ref="L97:Q97"/>
    <mergeCell ref="L63:N63"/>
    <mergeCell ref="F89:H89"/>
    <mergeCell ref="I89:J89"/>
    <mergeCell ref="K89:L89"/>
    <mergeCell ref="G90:H90"/>
    <mergeCell ref="I90:J90"/>
    <mergeCell ref="K90:L90"/>
    <mergeCell ref="E88:H88"/>
    <mergeCell ref="I88:J88"/>
    <mergeCell ref="K88:L88"/>
    <mergeCell ref="M88:N88"/>
    <mergeCell ref="F91:H91"/>
    <mergeCell ref="I91:J91"/>
    <mergeCell ref="K91:L91"/>
    <mergeCell ref="G86:H86"/>
    <mergeCell ref="I86:J86"/>
    <mergeCell ref="K86:L86"/>
    <mergeCell ref="G87:H87"/>
    <mergeCell ref="I87:J87"/>
    <mergeCell ref="K87:L87"/>
    <mergeCell ref="D85:H85"/>
    <mergeCell ref="I85:J85"/>
    <mergeCell ref="K85:N85"/>
    <mergeCell ref="I82:J82"/>
    <mergeCell ref="G82:H82"/>
    <mergeCell ref="I83:J83"/>
    <mergeCell ref="F83:H83"/>
    <mergeCell ref="K79:L79"/>
    <mergeCell ref="K80:L80"/>
    <mergeCell ref="K81:L81"/>
    <mergeCell ref="K82:L82"/>
    <mergeCell ref="K83:L83"/>
    <mergeCell ref="M80:N80"/>
    <mergeCell ref="G79:H79"/>
    <mergeCell ref="I79:J79"/>
    <mergeCell ref="E80:H80"/>
    <mergeCell ref="I80:J80"/>
    <mergeCell ref="F81:H81"/>
    <mergeCell ref="I81:J81"/>
    <mergeCell ref="D75:F75"/>
    <mergeCell ref="D77:H77"/>
    <mergeCell ref="I77:J77"/>
    <mergeCell ref="K77:N77"/>
    <mergeCell ref="G78:H78"/>
    <mergeCell ref="I78:J78"/>
    <mergeCell ref="K78:L78"/>
    <mergeCell ref="H70:K70"/>
    <mergeCell ref="F70:G70"/>
    <mergeCell ref="F72:G72"/>
    <mergeCell ref="F73:G73"/>
    <mergeCell ref="H72:K72"/>
    <mergeCell ref="H73:K73"/>
    <mergeCell ref="F66:G66"/>
    <mergeCell ref="H66:K66"/>
    <mergeCell ref="H67:K67"/>
    <mergeCell ref="F67:G67"/>
    <mergeCell ref="F63:G63"/>
    <mergeCell ref="H63:K63"/>
    <mergeCell ref="F64:G64"/>
    <mergeCell ref="H64:K64"/>
    <mergeCell ref="I57:J57"/>
    <mergeCell ref="K57:N57"/>
    <mergeCell ref="C3:N3"/>
    <mergeCell ref="D59:H59"/>
    <mergeCell ref="F6:M6"/>
    <mergeCell ref="D55:H55"/>
    <mergeCell ref="I55:J55"/>
    <mergeCell ref="K55:N55"/>
    <mergeCell ref="L48:M48"/>
    <mergeCell ref="F47:G47"/>
    <mergeCell ref="F69:G69"/>
    <mergeCell ref="H69:K69"/>
    <mergeCell ref="F48:G48"/>
    <mergeCell ref="H48:I48"/>
    <mergeCell ref="J48:K48"/>
    <mergeCell ref="D61:H61"/>
    <mergeCell ref="I61:N61"/>
    <mergeCell ref="F51:M51"/>
    <mergeCell ref="D53:E53"/>
    <mergeCell ref="G53:H53"/>
    <mergeCell ref="H47:I47"/>
    <mergeCell ref="J47:K47"/>
    <mergeCell ref="L47:M47"/>
    <mergeCell ref="F46:G46"/>
    <mergeCell ref="H46:I46"/>
    <mergeCell ref="J46:K46"/>
    <mergeCell ref="L46:M46"/>
    <mergeCell ref="F44:G44"/>
    <mergeCell ref="H44:I44"/>
    <mergeCell ref="J44:K44"/>
    <mergeCell ref="L44:M44"/>
    <mergeCell ref="F45:G45"/>
    <mergeCell ref="H45:I45"/>
    <mergeCell ref="J45:K45"/>
    <mergeCell ref="L45:M45"/>
    <mergeCell ref="F42:G42"/>
    <mergeCell ref="H42:I42"/>
    <mergeCell ref="J42:K42"/>
    <mergeCell ref="L42:M42"/>
    <mergeCell ref="F43:G43"/>
    <mergeCell ref="H43:I43"/>
    <mergeCell ref="J43:K43"/>
    <mergeCell ref="L43:M43"/>
    <mergeCell ref="H40:I40"/>
    <mergeCell ref="J40:K40"/>
    <mergeCell ref="L40:M40"/>
    <mergeCell ref="F41:G41"/>
    <mergeCell ref="H41:I41"/>
    <mergeCell ref="J41:K41"/>
    <mergeCell ref="L41:M41"/>
    <mergeCell ref="J38:K38"/>
    <mergeCell ref="L38:M38"/>
    <mergeCell ref="F39:G39"/>
    <mergeCell ref="H39:I39"/>
    <mergeCell ref="J39:K39"/>
    <mergeCell ref="L39:M39"/>
    <mergeCell ref="D39:E39"/>
    <mergeCell ref="F36:G36"/>
    <mergeCell ref="D36:E36"/>
    <mergeCell ref="N34:N35"/>
    <mergeCell ref="D46:E46"/>
    <mergeCell ref="D47:E47"/>
    <mergeCell ref="F35:G35"/>
    <mergeCell ref="H35:I35"/>
    <mergeCell ref="J35:K35"/>
    <mergeCell ref="H37:I37"/>
    <mergeCell ref="H36:I36"/>
    <mergeCell ref="J36:K36"/>
    <mergeCell ref="L36:M36"/>
    <mergeCell ref="F37:G37"/>
    <mergeCell ref="D37:E37"/>
    <mergeCell ref="D38:E38"/>
    <mergeCell ref="J37:K37"/>
    <mergeCell ref="L37:M37"/>
    <mergeCell ref="F38:G38"/>
    <mergeCell ref="H38:I38"/>
    <mergeCell ref="L49:M49"/>
    <mergeCell ref="D50:E50"/>
    <mergeCell ref="D40:E40"/>
    <mergeCell ref="D41:E41"/>
    <mergeCell ref="D42:E42"/>
    <mergeCell ref="D43:E43"/>
    <mergeCell ref="D48:E48"/>
    <mergeCell ref="D44:E44"/>
    <mergeCell ref="D45:E45"/>
    <mergeCell ref="F40:G40"/>
    <mergeCell ref="D32:E32"/>
    <mergeCell ref="F34:G34"/>
    <mergeCell ref="H34:I34"/>
    <mergeCell ref="E23:J23"/>
    <mergeCell ref="E24:J24"/>
    <mergeCell ref="E25:J25"/>
    <mergeCell ref="E26:J26"/>
    <mergeCell ref="D20:E20"/>
    <mergeCell ref="E22:J22"/>
    <mergeCell ref="L34:M34"/>
    <mergeCell ref="L35:M35"/>
    <mergeCell ref="E27:J27"/>
    <mergeCell ref="E28:J28"/>
    <mergeCell ref="D34:E35"/>
    <mergeCell ref="J34:K34"/>
    <mergeCell ref="E29:J29"/>
    <mergeCell ref="E30:J30"/>
    <mergeCell ref="L69:N69"/>
    <mergeCell ref="D4:E4"/>
    <mergeCell ref="D10:E10"/>
    <mergeCell ref="F12:G12"/>
    <mergeCell ref="L65:N65"/>
    <mergeCell ref="D14:E14"/>
    <mergeCell ref="D18:E18"/>
    <mergeCell ref="K18:M18"/>
    <mergeCell ref="D8:E8"/>
    <mergeCell ref="D16:E16"/>
  </mergeCells>
  <printOptions/>
  <pageMargins left="0" right="0" top="0.7" bottom="0.1968503937007874" header="0.47" footer="0.3937007874015748"/>
  <pageSetup horizontalDpi="600" verticalDpi="600" orientation="landscape" paperSize="9" scale="87" r:id="rId1"/>
  <rowBreaks count="2" manualBreakCount="2">
    <brk id="49" max="255" man="1"/>
    <brk id="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</cp:lastModifiedBy>
  <cp:lastPrinted>2006-06-20T10:24:31Z</cp:lastPrinted>
  <dcterms:created xsi:type="dcterms:W3CDTF">2006-06-08T03:42:36Z</dcterms:created>
  <dcterms:modified xsi:type="dcterms:W3CDTF">2016-02-12T03:53:15Z</dcterms:modified>
  <cp:category/>
  <cp:version/>
  <cp:contentType/>
  <cp:contentStatus/>
</cp:coreProperties>
</file>