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xcel July2014\"/>
    </mc:Choice>
  </mc:AlternateContent>
  <bookViews>
    <workbookView xWindow="480" yWindow="375" windowWidth="19440" windowHeight="11955"/>
  </bookViews>
  <sheets>
    <sheet name="LSC" sheetId="1" r:id="rId1"/>
  </sheets>
  <definedNames>
    <definedName name="_xlnm.Print_Area" localSheetId="0">LSC!$A$1:$T$47</definedName>
  </definedNames>
  <calcPr calcId="152511"/>
</workbook>
</file>

<file path=xl/calcChain.xml><?xml version="1.0" encoding="utf-8"?>
<calcChain xmlns="http://schemas.openxmlformats.org/spreadsheetml/2006/main">
  <c r="M19" i="1" l="1"/>
  <c r="M17" i="1"/>
  <c r="C18" i="1"/>
  <c r="C17" i="1"/>
  <c r="L25" i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26" i="1"/>
  <c r="B27" i="1" s="1"/>
  <c r="B28" i="1" s="1"/>
  <c r="B29" i="1" s="1"/>
  <c r="B30" i="1" s="1"/>
  <c r="B31" i="1" s="1"/>
  <c r="B32" i="1" s="1"/>
  <c r="B33" i="1" s="1"/>
  <c r="F45" i="1"/>
  <c r="G45" i="1" s="1"/>
  <c r="C45" i="1"/>
  <c r="D45" i="1" s="1"/>
  <c r="E45" i="1" s="1"/>
  <c r="B44" i="1"/>
  <c r="F44" i="1" s="1"/>
  <c r="G44" i="1" s="1"/>
  <c r="F26" i="1"/>
  <c r="G26" i="1" s="1"/>
  <c r="I11" i="1"/>
  <c r="H26" i="1" l="1"/>
  <c r="H44" i="1"/>
  <c r="H45" i="1"/>
  <c r="I45" i="1" s="1"/>
  <c r="J45" i="1" s="1"/>
  <c r="C44" i="1"/>
  <c r="D44" i="1" s="1"/>
  <c r="E44" i="1" s="1"/>
  <c r="I44" i="1" s="1"/>
  <c r="J44" i="1" s="1"/>
  <c r="C26" i="1"/>
  <c r="D26" i="1" s="1"/>
  <c r="E26" i="1" s="1"/>
  <c r="I26" i="1" s="1"/>
  <c r="J26" i="1" s="1"/>
  <c r="K45" i="1" l="1"/>
  <c r="V35" i="1"/>
  <c r="V36" i="1"/>
  <c r="L44" i="1"/>
  <c r="V46" i="1"/>
  <c r="V45" i="1"/>
  <c r="U39" i="1"/>
  <c r="K44" i="1"/>
  <c r="C27" i="1"/>
  <c r="D27" i="1" s="1"/>
  <c r="E27" i="1" s="1"/>
  <c r="F27" i="1"/>
  <c r="G27" i="1" s="1"/>
  <c r="H27" i="1" s="1"/>
  <c r="I27" i="1" l="1"/>
  <c r="J27" i="1" s="1"/>
  <c r="U42" i="1"/>
  <c r="U46" i="1"/>
  <c r="K26" i="1"/>
  <c r="L26" i="1"/>
  <c r="V42" i="1"/>
  <c r="V41" i="1"/>
  <c r="F28" i="1"/>
  <c r="G28" i="1" s="1"/>
  <c r="H28" i="1" s="1"/>
  <c r="C28" i="1"/>
  <c r="D28" i="1" s="1"/>
  <c r="E28" i="1" s="1"/>
  <c r="I28" i="1" l="1"/>
  <c r="J28" i="1" s="1"/>
  <c r="K27" i="1"/>
  <c r="L27" i="1"/>
  <c r="C29" i="1"/>
  <c r="D29" i="1" s="1"/>
  <c r="E29" i="1" s="1"/>
  <c r="F29" i="1"/>
  <c r="G29" i="1" s="1"/>
  <c r="H29" i="1" s="1"/>
  <c r="I29" i="1" l="1"/>
  <c r="J29" i="1" s="1"/>
  <c r="K28" i="1"/>
  <c r="L28" i="1"/>
  <c r="F30" i="1"/>
  <c r="G30" i="1" s="1"/>
  <c r="H30" i="1" s="1"/>
  <c r="C30" i="1"/>
  <c r="D30" i="1" s="1"/>
  <c r="E30" i="1" s="1"/>
  <c r="I30" i="1" l="1"/>
  <c r="J30" i="1" s="1"/>
  <c r="K29" i="1"/>
  <c r="L29" i="1"/>
  <c r="C31" i="1"/>
  <c r="D31" i="1" s="1"/>
  <c r="E31" i="1" s="1"/>
  <c r="F31" i="1"/>
  <c r="G31" i="1" s="1"/>
  <c r="H31" i="1" s="1"/>
  <c r="I31" i="1" l="1"/>
  <c r="J31" i="1" s="1"/>
  <c r="K30" i="1"/>
  <c r="L30" i="1"/>
  <c r="F32" i="1"/>
  <c r="G32" i="1" s="1"/>
  <c r="H32" i="1" s="1"/>
  <c r="C32" i="1"/>
  <c r="D32" i="1" s="1"/>
  <c r="E32" i="1" s="1"/>
  <c r="I32" i="1" l="1"/>
  <c r="J32" i="1" s="1"/>
  <c r="K31" i="1"/>
  <c r="L31" i="1"/>
  <c r="C33" i="1"/>
  <c r="D33" i="1" s="1"/>
  <c r="E33" i="1" s="1"/>
  <c r="F33" i="1"/>
  <c r="G33" i="1" s="1"/>
  <c r="H33" i="1" s="1"/>
  <c r="I33" i="1" l="1"/>
  <c r="J33" i="1" s="1"/>
  <c r="K32" i="1"/>
  <c r="L32" i="1"/>
  <c r="F34" i="1"/>
  <c r="G34" i="1" s="1"/>
  <c r="H34" i="1" s="1"/>
  <c r="C34" i="1"/>
  <c r="D34" i="1" s="1"/>
  <c r="E34" i="1" s="1"/>
  <c r="I34" i="1" l="1"/>
  <c r="J34" i="1" s="1"/>
  <c r="K33" i="1"/>
  <c r="L33" i="1"/>
  <c r="C35" i="1"/>
  <c r="D35" i="1" s="1"/>
  <c r="E35" i="1" s="1"/>
  <c r="F35" i="1"/>
  <c r="G35" i="1" s="1"/>
  <c r="H35" i="1" s="1"/>
  <c r="I35" i="1" l="1"/>
  <c r="J35" i="1" s="1"/>
  <c r="K34" i="1"/>
  <c r="L34" i="1"/>
  <c r="F36" i="1"/>
  <c r="G36" i="1" s="1"/>
  <c r="H36" i="1" s="1"/>
  <c r="C36" i="1"/>
  <c r="D36" i="1" s="1"/>
  <c r="E36" i="1" s="1"/>
  <c r="I36" i="1" l="1"/>
  <c r="J36" i="1" s="1"/>
  <c r="K35" i="1"/>
  <c r="L35" i="1"/>
  <c r="C37" i="1"/>
  <c r="D37" i="1" s="1"/>
  <c r="E37" i="1" s="1"/>
  <c r="F37" i="1"/>
  <c r="G37" i="1" s="1"/>
  <c r="H37" i="1" s="1"/>
  <c r="I37" i="1" l="1"/>
  <c r="J37" i="1" s="1"/>
  <c r="K36" i="1"/>
  <c r="L36" i="1"/>
  <c r="F38" i="1"/>
  <c r="G38" i="1" s="1"/>
  <c r="H38" i="1" s="1"/>
  <c r="C38" i="1"/>
  <c r="D38" i="1" s="1"/>
  <c r="E38" i="1" s="1"/>
  <c r="I38" i="1" l="1"/>
  <c r="J38" i="1" s="1"/>
  <c r="K37" i="1"/>
  <c r="L37" i="1"/>
  <c r="C39" i="1"/>
  <c r="D39" i="1" s="1"/>
  <c r="E39" i="1" s="1"/>
  <c r="F39" i="1"/>
  <c r="G39" i="1" s="1"/>
  <c r="H39" i="1" s="1"/>
  <c r="I39" i="1" l="1"/>
  <c r="J39" i="1" s="1"/>
  <c r="K38" i="1"/>
  <c r="L38" i="1"/>
  <c r="F40" i="1"/>
  <c r="G40" i="1" s="1"/>
  <c r="H40" i="1" s="1"/>
  <c r="C40" i="1"/>
  <c r="D40" i="1" s="1"/>
  <c r="E40" i="1" s="1"/>
  <c r="I40" i="1" l="1"/>
  <c r="J40" i="1" s="1"/>
  <c r="K39" i="1"/>
  <c r="L39" i="1"/>
  <c r="C41" i="1"/>
  <c r="D41" i="1" s="1"/>
  <c r="E41" i="1" s="1"/>
  <c r="F41" i="1"/>
  <c r="G41" i="1" s="1"/>
  <c r="H41" i="1" s="1"/>
  <c r="I41" i="1" l="1"/>
  <c r="J41" i="1" s="1"/>
  <c r="K40" i="1"/>
  <c r="L40" i="1"/>
  <c r="F42" i="1"/>
  <c r="G42" i="1" s="1"/>
  <c r="H42" i="1" s="1"/>
  <c r="C42" i="1"/>
  <c r="D42" i="1" s="1"/>
  <c r="E42" i="1" s="1"/>
  <c r="I42" i="1" l="1"/>
  <c r="J42" i="1" s="1"/>
  <c r="K41" i="1"/>
  <c r="L41" i="1"/>
  <c r="C43" i="1"/>
  <c r="D43" i="1" s="1"/>
  <c r="E43" i="1" s="1"/>
  <c r="F43" i="1"/>
  <c r="G43" i="1" s="1"/>
  <c r="H43" i="1" s="1"/>
  <c r="I43" i="1" l="1"/>
  <c r="J43" i="1" s="1"/>
  <c r="K42" i="1"/>
  <c r="L42" i="1"/>
  <c r="K43" i="1" l="1"/>
  <c r="L43" i="1"/>
</calcChain>
</file>

<file path=xl/comments1.xml><?xml version="1.0" encoding="utf-8"?>
<comments xmlns="http://schemas.openxmlformats.org/spreadsheetml/2006/main">
  <authors>
    <author>punlop.v</author>
  </authors>
  <commentList>
    <comment ref="E18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0.5 for clay and 1.0 for sand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0.02 to 0.5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about 0.5 to 0.75</t>
        </r>
      </text>
    </comment>
    <comment ref="K45" authorId="0" shapeId="0">
      <text>
        <r>
          <rPr>
            <b/>
            <sz val="8"/>
            <color indexed="81"/>
            <rFont val="Tahoma"/>
            <family val="2"/>
          </rPr>
          <t>punlop.v:</t>
        </r>
        <r>
          <rPr>
            <sz val="8"/>
            <color indexed="81"/>
            <rFont val="Tahoma"/>
            <family val="2"/>
          </rPr>
          <t xml:space="preserve">
see Cell    U23</t>
        </r>
      </text>
    </comment>
  </commentList>
</comments>
</file>

<file path=xl/sharedStrings.xml><?xml version="1.0" encoding="utf-8"?>
<sst xmlns="http://schemas.openxmlformats.org/spreadsheetml/2006/main" count="69" uniqueCount="61">
  <si>
    <t>Project Name :</t>
  </si>
  <si>
    <t>Project No:</t>
  </si>
  <si>
    <t>Client :</t>
  </si>
  <si>
    <t>Subject :</t>
  </si>
  <si>
    <t>Prepared by:</t>
  </si>
  <si>
    <t>PV</t>
  </si>
  <si>
    <t>Date :</t>
  </si>
  <si>
    <t>Checked by:</t>
  </si>
  <si>
    <t>Ref. BH:</t>
  </si>
  <si>
    <t>m</t>
  </si>
  <si>
    <t>Input Parameters</t>
  </si>
  <si>
    <t>Output</t>
  </si>
  <si>
    <t>kPa</t>
  </si>
  <si>
    <t>PILE LOAD-SETTLEMENT CURVE</t>
  </si>
  <si>
    <t>Pile Modulus, E =</t>
  </si>
  <si>
    <t>Pile Area, A =</t>
  </si>
  <si>
    <t>Settlement required to mobilize ultimate toe bearing =</t>
  </si>
  <si>
    <t>Settlement required to mobilize ultimate side friction =</t>
  </si>
  <si>
    <t>mm</t>
  </si>
  <si>
    <t>(-)</t>
  </si>
  <si>
    <t>Ultimate Bearing =</t>
  </si>
  <si>
    <t>Ultimate Friction =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</si>
  <si>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 xml:space="preserve"> (mm)</t>
    </r>
  </si>
  <si>
    <r>
      <t>f</t>
    </r>
    <r>
      <rPr>
        <vertAlign val="subscript"/>
        <sz val="11"/>
        <color theme="1"/>
        <rFont val="Calibri"/>
        <family val="2"/>
        <scheme val="minor"/>
      </rPr>
      <t>sm</t>
    </r>
    <r>
      <rPr>
        <sz val="11"/>
        <color theme="1"/>
        <rFont val="Calibri"/>
        <family val="2"/>
        <scheme val="minor"/>
      </rPr>
      <t xml:space="preserve"> / f</t>
    </r>
    <r>
      <rPr>
        <vertAlign val="subscript"/>
        <sz val="11"/>
        <color theme="1"/>
        <rFont val="Calibri"/>
        <family val="2"/>
        <scheme val="minor"/>
      </rPr>
      <t>s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</si>
  <si>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 xml:space="preserve"> / </t>
    </r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Calibri"/>
        <family val="2"/>
        <scheme val="minor"/>
      </rPr>
      <t>u</t>
    </r>
  </si>
  <si>
    <r>
      <t>f</t>
    </r>
    <r>
      <rPr>
        <vertAlign val="subscript"/>
        <sz val="11"/>
        <color theme="1"/>
        <rFont val="Calibri"/>
        <family val="2"/>
        <scheme val="minor"/>
      </rPr>
      <t>sm</t>
    </r>
    <r>
      <rPr>
        <sz val="11"/>
        <color theme="1"/>
        <rFont val="Calibri"/>
        <family val="2"/>
        <scheme val="minor"/>
      </rPr>
      <t xml:space="preserve"> A</t>
    </r>
    <r>
      <rPr>
        <vertAlign val="subscript"/>
        <sz val="11"/>
        <color theme="1"/>
        <rFont val="Calibri"/>
        <family val="2"/>
        <scheme val="minor"/>
      </rPr>
      <t>skin</t>
    </r>
    <r>
      <rPr>
        <sz val="11"/>
        <color theme="1"/>
        <rFont val="Calibri"/>
        <family val="2"/>
        <scheme val="minor"/>
      </rPr>
      <t xml:space="preserve"> (kN)</t>
    </r>
  </si>
  <si>
    <r>
      <t>q</t>
    </r>
    <r>
      <rPr>
        <vertAlign val="subscript"/>
        <sz val="11"/>
        <color theme="1"/>
        <rFont val="Calibri"/>
        <family val="2"/>
        <scheme val="minor"/>
      </rPr>
      <t>tm</t>
    </r>
    <r>
      <rPr>
        <sz val="11"/>
        <color theme="1"/>
        <rFont val="Calibri"/>
        <family val="2"/>
        <scheme val="minor"/>
      </rPr>
      <t xml:space="preserve"> / q</t>
    </r>
    <r>
      <rPr>
        <vertAlign val="subscript"/>
        <sz val="11"/>
        <color theme="1"/>
        <rFont val="Calibri"/>
        <family val="2"/>
        <scheme val="minor"/>
      </rPr>
      <t>t</t>
    </r>
  </si>
  <si>
    <r>
      <t>q</t>
    </r>
    <r>
      <rPr>
        <vertAlign val="subscript"/>
        <sz val="11"/>
        <color theme="1"/>
        <rFont val="Calibri"/>
        <family val="2"/>
        <scheme val="minor"/>
      </rPr>
      <t>tm</t>
    </r>
    <r>
      <rPr>
        <sz val="11"/>
        <color theme="1"/>
        <rFont val="Calibri"/>
        <family val="2"/>
        <scheme val="minor"/>
      </rPr>
      <t xml:space="preserve"> A</t>
    </r>
    <r>
      <rPr>
        <vertAlign val="subscript"/>
        <sz val="11"/>
        <color theme="1"/>
        <rFont val="Calibri"/>
        <family val="2"/>
        <scheme val="minor"/>
      </rPr>
      <t>toe</t>
    </r>
    <r>
      <rPr>
        <sz val="11"/>
        <color theme="1"/>
        <rFont val="Calibri"/>
        <family val="2"/>
        <scheme val="minor"/>
      </rPr>
      <t xml:space="preserve"> (kN)</t>
    </r>
  </si>
  <si>
    <t>Side Friction</t>
  </si>
  <si>
    <t>Toe Bearing</t>
  </si>
  <si>
    <t>P (kN)</t>
  </si>
  <si>
    <r>
      <rPr>
        <sz val="11"/>
        <color theme="1"/>
        <rFont val="Symbol"/>
        <family val="1"/>
        <charset val="2"/>
      </rPr>
      <t>d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(mm)</t>
    </r>
  </si>
  <si>
    <t>Toe Area =</t>
  </si>
  <si>
    <t>Skin Area =</t>
  </si>
  <si>
    <t>Pile Length =</t>
  </si>
  <si>
    <r>
      <t xml:space="preserve">Adjusted </t>
    </r>
    <r>
      <rPr>
        <b/>
        <sz val="11"/>
        <color theme="1"/>
        <rFont val="Symbol"/>
        <family val="1"/>
        <charset val="2"/>
      </rPr>
      <t>d</t>
    </r>
    <r>
      <rPr>
        <b/>
        <sz val="11"/>
        <color theme="1"/>
        <rFont val="Calibri"/>
        <family val="2"/>
        <scheme val="minor"/>
      </rPr>
      <t xml:space="preserve"> (mm)</t>
    </r>
  </si>
  <si>
    <t>Allowable Load (kN)</t>
  </si>
  <si>
    <t>Plotting Allowable Load (kN)</t>
  </si>
  <si>
    <t>Plotting 5 mm Settlement</t>
  </si>
  <si>
    <r>
      <t xml:space="preserve">Reference : </t>
    </r>
    <r>
      <rPr>
        <sz val="11"/>
        <color theme="1"/>
        <rFont val="Calibri"/>
        <family val="2"/>
        <scheme val="minor"/>
      </rPr>
      <t>Fellenius, B.H. (1999). Basics of Foundation Design, 2nd Ed., BiTech, Richmond, BC.</t>
    </r>
  </si>
  <si>
    <t>Plotting Ultimate Load (kN)</t>
  </si>
  <si>
    <t>g parameter for bearing =</t>
  </si>
  <si>
    <t>h parameter for side friction =</t>
  </si>
  <si>
    <t>Factor to find depth to centroid of soil resistance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</si>
  <si>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</si>
  <si>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Finding Load when settlement = 5 mm</t>
  </si>
  <si>
    <t>2) Data --&gt; What-If Analysis --&gt; Goal Seek</t>
  </si>
  <si>
    <t>3) To Value : 5</t>
  </si>
  <si>
    <t>5)   OK</t>
  </si>
  <si>
    <t>Spreadsheet created 20 April 2012, Punlop</t>
  </si>
  <si>
    <t>หมายเหตุ</t>
  </si>
  <si>
    <t>1)</t>
  </si>
  <si>
    <r>
      <t xml:space="preserve">ตารางคำนวณนี้เขียนขึ้นโดย </t>
    </r>
    <r>
      <rPr>
        <i/>
        <sz val="11"/>
        <color theme="1"/>
        <rFont val="Calibri"/>
        <family val="2"/>
        <scheme val="minor"/>
      </rPr>
      <t>พัลลภ วิสุทธิ์เมธานุกูล</t>
    </r>
    <r>
      <rPr>
        <sz val="11"/>
        <color theme="1"/>
        <rFont val="Calibri"/>
        <family val="2"/>
        <scheme val="minor"/>
      </rPr>
      <t xml:space="preserve">  โดยมีวัตถุประสงค์ด้านวิชาการเพื่อใช้ประกอบหนังสือ </t>
    </r>
    <r>
      <rPr>
        <i/>
        <sz val="11"/>
        <color theme="1"/>
        <rFont val="Calibri"/>
        <family val="2"/>
        <scheme val="minor"/>
      </rPr>
      <t>คู่มือวิศวกรรมฐานราก</t>
    </r>
    <r>
      <rPr>
        <sz val="11"/>
        <color theme="1"/>
        <rFont val="Calibri"/>
        <family val="2"/>
        <scheme val="minor"/>
      </rPr>
      <t xml:space="preserve">  ของผู้เขียนเดียวกัน</t>
    </r>
  </si>
  <si>
    <t>2)</t>
  </si>
  <si>
    <t>ถึงแม้ว่าผู้เขียนจะพัฒนาตารางคำนวณขึ้นมาอย่างระมัดระวัง แต่ก็อาจจะมีความผิดพลาด รวมทั้งไม่สามารถใช้ครอบคลุมและแก้ปัญหาทุกสิ่งทุกอย่างได้</t>
  </si>
  <si>
    <t>3)</t>
  </si>
  <si>
    <t>ผู้เขียนตารางคำนวณไม่จำเป็นต้องรับผิดชอบความผิดพลาดในตารางคำนวณ หรือรับผิดชอบความเสียหายที่เกิดจากผู้อื่นนำไปใช้</t>
  </si>
  <si>
    <t>1) Click on Cell  K45</t>
  </si>
  <si>
    <t>4) By changing Cell  B45</t>
  </si>
  <si>
    <t>ver 2014.07.18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</si>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</sst>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0.00000"/>
    <numFmt numFmtId="167" formatCode="0.0000"/>
  </numFmts>
  <fonts count="18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/>
    <xf numFmtId="0" fontId="3" fillId="0" borderId="0" xfId="0" applyFont="1" applyBorder="1"/>
    <xf numFmtId="0" fontId="0" fillId="2" borderId="6" xfId="0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5" fontId="0" fillId="2" borderId="9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0" borderId="0" xfId="0" applyFont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0" fillId="0" borderId="0" xfId="0" applyFill="1" applyBorder="1" applyAlignment="1" applyProtection="1">
      <alignment horizontal="center"/>
      <protection locked="0"/>
    </xf>
    <xf numFmtId="165" fontId="0" fillId="0" borderId="0" xfId="0" applyNumberFormat="1" applyFill="1" applyBorder="1" applyAlignment="1" applyProtection="1">
      <alignment horizontal="center"/>
      <protection locked="0"/>
    </xf>
    <xf numFmtId="165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left"/>
    </xf>
    <xf numFmtId="0" fontId="7" fillId="0" borderId="0" xfId="0" applyFont="1" applyFill="1" applyBorder="1"/>
    <xf numFmtId="0" fontId="0" fillId="0" borderId="9" xfId="0" applyFill="1" applyBorder="1" applyAlignment="1">
      <alignment horizontal="center"/>
    </xf>
    <xf numFmtId="165" fontId="0" fillId="0" borderId="0" xfId="0" applyNumberFormat="1" applyFill="1" applyBorder="1" applyAlignment="1" applyProtection="1">
      <alignment horizontal="left"/>
      <protection locked="0"/>
    </xf>
    <xf numFmtId="166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 applyProtection="1">
      <alignment horizontal="left"/>
      <protection locked="0"/>
    </xf>
    <xf numFmtId="2" fontId="0" fillId="0" borderId="13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66" fontId="0" fillId="0" borderId="13" xfId="0" applyNumberFormat="1" applyFill="1" applyBorder="1" applyAlignment="1">
      <alignment horizontal="center"/>
    </xf>
    <xf numFmtId="2" fontId="0" fillId="0" borderId="14" xfId="0" applyNumberFormat="1" applyFill="1" applyBorder="1" applyAlignment="1">
      <alignment horizontal="center"/>
    </xf>
    <xf numFmtId="165" fontId="0" fillId="0" borderId="13" xfId="0" applyNumberFormat="1" applyFill="1" applyBorder="1" applyAlignment="1">
      <alignment horizontal="center"/>
    </xf>
    <xf numFmtId="166" fontId="0" fillId="0" borderId="14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164" fontId="9" fillId="0" borderId="9" xfId="0" applyNumberFormat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Fill="1" applyBorder="1"/>
    <xf numFmtId="0" fontId="9" fillId="0" borderId="0" xfId="0" applyFont="1"/>
    <xf numFmtId="0" fontId="9" fillId="0" borderId="10" xfId="0" applyFont="1" applyBorder="1"/>
    <xf numFmtId="0" fontId="0" fillId="2" borderId="9" xfId="0" applyFill="1" applyBorder="1" applyAlignment="1" applyProtection="1">
      <alignment horizontal="right"/>
      <protection locked="0"/>
    </xf>
    <xf numFmtId="167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0" fontId="4" fillId="0" borderId="0" xfId="0" applyFont="1"/>
    <xf numFmtId="165" fontId="1" fillId="0" borderId="14" xfId="0" applyNumberFormat="1" applyFont="1" applyFill="1" applyBorder="1" applyAlignment="1">
      <alignment horizontal="right"/>
    </xf>
    <xf numFmtId="2" fontId="1" fillId="0" borderId="14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165" fontId="14" fillId="0" borderId="0" xfId="0" applyNumberFormat="1" applyFont="1" applyFill="1" applyBorder="1" applyAlignment="1">
      <alignment horizontal="center"/>
    </xf>
    <xf numFmtId="167" fontId="0" fillId="2" borderId="9" xfId="0" applyNumberFormat="1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165" fontId="0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2" fontId="0" fillId="2" borderId="0" xfId="0" applyNumberFormat="1" applyFont="1" applyFill="1" applyBorder="1" applyAlignment="1" applyProtection="1">
      <alignment horizontal="center"/>
      <protection locked="0"/>
    </xf>
    <xf numFmtId="164" fontId="8" fillId="0" borderId="13" xfId="0" applyNumberFormat="1" applyFont="1" applyFill="1" applyBorder="1" applyAlignment="1">
      <alignment horizontal="center"/>
    </xf>
    <xf numFmtId="0" fontId="15" fillId="0" borderId="2" xfId="0" applyFont="1" applyBorder="1"/>
    <xf numFmtId="0" fontId="0" fillId="0" borderId="0" xfId="0" applyBorder="1" applyAlignment="1">
      <alignment horizontal="right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7" fillId="0" borderId="3" xfId="0" applyFont="1" applyBorder="1" applyAlignment="1">
      <alignment horizontal="right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FF"/>
      <color rgb="FF009900"/>
      <color rgb="FF3333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Predicted Load-Settlement Curve</a:t>
            </a:r>
          </a:p>
        </c:rich>
      </c:tx>
      <c:layout>
        <c:manualLayout>
          <c:xMode val="edge"/>
          <c:yMode val="edge"/>
          <c:x val="3.0706593195550348E-2"/>
          <c:y val="1.65975103734439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449872705874243"/>
          <c:y val="0.11639712048442077"/>
          <c:w val="0.8029433750424726"/>
          <c:h val="0.73509415057557892"/>
        </c:manualLayout>
      </c:layout>
      <c:scatterChart>
        <c:scatterStyle val="lineMarker"/>
        <c:varyColors val="0"/>
        <c:ser>
          <c:idx val="3"/>
          <c:order val="5"/>
          <c:tx>
            <c:v>5mm</c:v>
          </c:tx>
          <c:spPr>
            <a:ln>
              <a:prstDash val="dash"/>
            </a:ln>
          </c:spPr>
          <c:marker>
            <c:symbol val="none"/>
          </c:marker>
          <c:xVal>
            <c:numRef>
              <c:f>LSC!$U$34:$U$36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  <c:pt idx="2">
                  <c:v>0</c:v>
                </c:pt>
              </c:numCache>
            </c:numRef>
          </c:xVal>
          <c:yVal>
            <c:numRef>
              <c:f>LSC!$V$34:$V$36</c:f>
              <c:numCache>
                <c:formatCode>0.0</c:formatCode>
                <c:ptCount val="3"/>
                <c:pt idx="0" formatCode="General">
                  <c:v>0</c:v>
                </c:pt>
                <c:pt idx="1">
                  <c:v>2887.5689963260611</c:v>
                </c:pt>
                <c:pt idx="2">
                  <c:v>2887.5689963260611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09632"/>
        <c:axId val="202906888"/>
      </c:scatterChart>
      <c:scatterChart>
        <c:scatterStyle val="smoothMarker"/>
        <c:varyColors val="0"/>
        <c:ser>
          <c:idx val="0"/>
          <c:order val="0"/>
          <c:tx>
            <c:v>Total</c:v>
          </c:tx>
          <c:spPr>
            <a:ln>
              <a:solidFill>
                <a:srgbClr val="3333FF"/>
              </a:solidFill>
            </a:ln>
          </c:spPr>
          <c:marker>
            <c:spPr>
              <a:solidFill>
                <a:srgbClr val="3333FF"/>
              </a:solidFill>
            </c:spPr>
          </c:marker>
          <c:xVal>
            <c:numRef>
              <c:f>LSC!$K$25:$K$44</c:f>
              <c:numCache>
                <c:formatCode>0.00</c:formatCode>
                <c:ptCount val="20"/>
                <c:pt idx="0" formatCode="General">
                  <c:v>0</c:v>
                </c:pt>
                <c:pt idx="1">
                  <c:v>2.2367679368997848</c:v>
                </c:pt>
                <c:pt idx="2">
                  <c:v>3.187380665090664</c:v>
                </c:pt>
                <c:pt idx="3">
                  <c:v>4.0789482694021686</c:v>
                </c:pt>
                <c:pt idx="4">
                  <c:v>4.944323776538555</c:v>
                </c:pt>
                <c:pt idx="5">
                  <c:v>5.7945522403059471</c:v>
                </c:pt>
                <c:pt idx="6">
                  <c:v>6.6347924235927156</c:v>
                </c:pt>
                <c:pt idx="7">
                  <c:v>7.4678992419945001</c:v>
                </c:pt>
                <c:pt idx="8">
                  <c:v>8.2956293571440867</c:v>
                </c:pt>
                <c:pt idx="9">
                  <c:v>9.1191457161449438</c:v>
                </c:pt>
                <c:pt idx="10">
                  <c:v>18.534288020764699</c:v>
                </c:pt>
                <c:pt idx="11">
                  <c:v>27.936195558963682</c:v>
                </c:pt>
                <c:pt idx="12">
                  <c:v>37.330784770746554</c:v>
                </c:pt>
                <c:pt idx="13">
                  <c:v>46.720400632192835</c:v>
                </c:pt>
                <c:pt idx="14">
                  <c:v>56.106293658277977</c:v>
                </c:pt>
                <c:pt idx="15">
                  <c:v>65.489235621751959</c:v>
                </c:pt>
                <c:pt idx="16">
                  <c:v>74.869747366551024</c:v>
                </c:pt>
                <c:pt idx="17">
                  <c:v>84.248202452623005</c:v>
                </c:pt>
                <c:pt idx="18">
                  <c:v>93.62488094016085</c:v>
                </c:pt>
                <c:pt idx="19">
                  <c:v>103</c:v>
                </c:pt>
              </c:numCache>
            </c:numRef>
          </c:xVal>
          <c:yVal>
            <c:numRef>
              <c:f>LSC!$I$25:$I$44</c:f>
              <c:numCache>
                <c:formatCode>0.0</c:formatCode>
                <c:ptCount val="20"/>
                <c:pt idx="0" formatCode="General">
                  <c:v>0</c:v>
                </c:pt>
                <c:pt idx="1">
                  <c:v>2291.7763827787508</c:v>
                </c:pt>
                <c:pt idx="2">
                  <c:v>2563.2648880294282</c:v>
                </c:pt>
                <c:pt idx="3">
                  <c:v>2742.005529575234</c:v>
                </c:pt>
                <c:pt idx="4">
                  <c:v>2879.603721087311</c:v>
                </c:pt>
                <c:pt idx="5">
                  <c:v>2993.4089925135681</c:v>
                </c:pt>
                <c:pt idx="6">
                  <c:v>3091.5247096498638</c:v>
                </c:pt>
                <c:pt idx="7">
                  <c:v>3178.4353634271397</c:v>
                </c:pt>
                <c:pt idx="8">
                  <c:v>3256.9003114855959</c:v>
                </c:pt>
                <c:pt idx="9">
                  <c:v>3328.746306863618</c:v>
                </c:pt>
                <c:pt idx="10">
                  <c:v>3509.6114160190255</c:v>
                </c:pt>
                <c:pt idx="11">
                  <c:v>3669.6874026947021</c:v>
                </c:pt>
                <c:pt idx="12">
                  <c:v>3818.2677891176568</c:v>
                </c:pt>
                <c:pt idx="13">
                  <c:v>3959.0360551000394</c:v>
                </c:pt>
                <c:pt idx="14">
                  <c:v>4093.9565049718826</c:v>
                </c:pt>
                <c:pt idx="15">
                  <c:v>4224.2414365339646</c:v>
                </c:pt>
                <c:pt idx="16">
                  <c:v>4350.7089895281924</c:v>
                </c:pt>
                <c:pt idx="17">
                  <c:v>4473.9459505484483</c:v>
                </c:pt>
                <c:pt idx="18">
                  <c:v>4594.3922371170756</c:v>
                </c:pt>
                <c:pt idx="19">
                  <c:v>4712.3889803846896</c:v>
                </c:pt>
              </c:numCache>
            </c:numRef>
          </c:yVal>
          <c:smooth val="1"/>
        </c:ser>
        <c:ser>
          <c:idx val="1"/>
          <c:order val="1"/>
          <c:tx>
            <c:v>Bearing</c:v>
          </c:tx>
          <c:spPr>
            <a:ln>
              <a:prstDash val="sysDash"/>
            </a:ln>
          </c:spPr>
          <c:xVal>
            <c:numRef>
              <c:f>LSC!$K$25:$K$44</c:f>
              <c:numCache>
                <c:formatCode>0.00</c:formatCode>
                <c:ptCount val="20"/>
                <c:pt idx="0" formatCode="General">
                  <c:v>0</c:v>
                </c:pt>
                <c:pt idx="1">
                  <c:v>2.2367679368997848</c:v>
                </c:pt>
                <c:pt idx="2">
                  <c:v>3.187380665090664</c:v>
                </c:pt>
                <c:pt idx="3">
                  <c:v>4.0789482694021686</c:v>
                </c:pt>
                <c:pt idx="4">
                  <c:v>4.944323776538555</c:v>
                </c:pt>
                <c:pt idx="5">
                  <c:v>5.7945522403059471</c:v>
                </c:pt>
                <c:pt idx="6">
                  <c:v>6.6347924235927156</c:v>
                </c:pt>
                <c:pt idx="7">
                  <c:v>7.4678992419945001</c:v>
                </c:pt>
                <c:pt idx="8">
                  <c:v>8.2956293571440867</c:v>
                </c:pt>
                <c:pt idx="9">
                  <c:v>9.1191457161449438</c:v>
                </c:pt>
                <c:pt idx="10">
                  <c:v>18.534288020764699</c:v>
                </c:pt>
                <c:pt idx="11">
                  <c:v>27.936195558963682</c:v>
                </c:pt>
                <c:pt idx="12">
                  <c:v>37.330784770746554</c:v>
                </c:pt>
                <c:pt idx="13">
                  <c:v>46.720400632192835</c:v>
                </c:pt>
                <c:pt idx="14">
                  <c:v>56.106293658277977</c:v>
                </c:pt>
                <c:pt idx="15">
                  <c:v>65.489235621751959</c:v>
                </c:pt>
                <c:pt idx="16">
                  <c:v>74.869747366551024</c:v>
                </c:pt>
                <c:pt idx="17">
                  <c:v>84.248202452623005</c:v>
                </c:pt>
                <c:pt idx="18">
                  <c:v>93.62488094016085</c:v>
                </c:pt>
                <c:pt idx="19">
                  <c:v>103</c:v>
                </c:pt>
              </c:numCache>
            </c:numRef>
          </c:xVal>
          <c:yVal>
            <c:numRef>
              <c:f>LSC!$H$25:$H$44</c:f>
              <c:numCache>
                <c:formatCode>0.00</c:formatCode>
                <c:ptCount val="20"/>
                <c:pt idx="0" formatCode="General">
                  <c:v>0</c:v>
                </c:pt>
                <c:pt idx="1">
                  <c:v>32.270396497230564</c:v>
                </c:pt>
                <c:pt idx="2">
                  <c:v>56.186023696906673</c:v>
                </c:pt>
                <c:pt idx="3">
                  <c:v>77.714365448426179</c:v>
                </c:pt>
                <c:pt idx="4">
                  <c:v>97.825549157422927</c:v>
                </c:pt>
                <c:pt idx="5">
                  <c:v>116.94463560004324</c:v>
                </c:pt>
                <c:pt idx="6">
                  <c:v>135.30856923465657</c:v>
                </c:pt>
                <c:pt idx="7">
                  <c:v>153.06740992398858</c:v>
                </c:pt>
                <c:pt idx="8">
                  <c:v>170.32417384749445</c:v>
                </c:pt>
                <c:pt idx="9">
                  <c:v>187.15365327382494</c:v>
                </c:pt>
                <c:pt idx="10">
                  <c:v>368.01876242923265</c:v>
                </c:pt>
                <c:pt idx="11">
                  <c:v>528.09474910490906</c:v>
                </c:pt>
                <c:pt idx="12">
                  <c:v>676.67513552786397</c:v>
                </c:pt>
                <c:pt idx="13">
                  <c:v>817.44340151024653</c:v>
                </c:pt>
                <c:pt idx="14">
                  <c:v>952.36385138208982</c:v>
                </c:pt>
                <c:pt idx="15">
                  <c:v>1082.6487829441714</c:v>
                </c:pt>
                <c:pt idx="16">
                  <c:v>1209.1163359383995</c:v>
                </c:pt>
                <c:pt idx="17">
                  <c:v>1332.3532969586549</c:v>
                </c:pt>
                <c:pt idx="18">
                  <c:v>1452.7995835272823</c:v>
                </c:pt>
                <c:pt idx="19">
                  <c:v>1570.7963267948965</c:v>
                </c:pt>
              </c:numCache>
            </c:numRef>
          </c:yVal>
          <c:smooth val="1"/>
        </c:ser>
        <c:ser>
          <c:idx val="2"/>
          <c:order val="2"/>
          <c:tx>
            <c:v>Friction</c:v>
          </c:tx>
          <c:spPr>
            <a:ln>
              <a:solidFill>
                <a:srgbClr val="FF99FF"/>
              </a:solidFill>
              <a:prstDash val="sysDash"/>
            </a:ln>
          </c:spPr>
          <c:marker>
            <c:spPr>
              <a:solidFill>
                <a:srgbClr val="FF99FF"/>
              </a:solidFill>
            </c:spPr>
          </c:marker>
          <c:xVal>
            <c:numRef>
              <c:f>LSC!$K$25:$K$44</c:f>
              <c:numCache>
                <c:formatCode>0.00</c:formatCode>
                <c:ptCount val="20"/>
                <c:pt idx="0" formatCode="General">
                  <c:v>0</c:v>
                </c:pt>
                <c:pt idx="1">
                  <c:v>2.2367679368997848</c:v>
                </c:pt>
                <c:pt idx="2">
                  <c:v>3.187380665090664</c:v>
                </c:pt>
                <c:pt idx="3">
                  <c:v>4.0789482694021686</c:v>
                </c:pt>
                <c:pt idx="4">
                  <c:v>4.944323776538555</c:v>
                </c:pt>
                <c:pt idx="5">
                  <c:v>5.7945522403059471</c:v>
                </c:pt>
                <c:pt idx="6">
                  <c:v>6.6347924235927156</c:v>
                </c:pt>
                <c:pt idx="7">
                  <c:v>7.4678992419945001</c:v>
                </c:pt>
                <c:pt idx="8">
                  <c:v>8.2956293571440867</c:v>
                </c:pt>
                <c:pt idx="9">
                  <c:v>9.1191457161449438</c:v>
                </c:pt>
                <c:pt idx="10">
                  <c:v>18.534288020764699</c:v>
                </c:pt>
                <c:pt idx="11">
                  <c:v>27.936195558963682</c:v>
                </c:pt>
                <c:pt idx="12">
                  <c:v>37.330784770746554</c:v>
                </c:pt>
                <c:pt idx="13">
                  <c:v>46.720400632192835</c:v>
                </c:pt>
                <c:pt idx="14">
                  <c:v>56.106293658277977</c:v>
                </c:pt>
                <c:pt idx="15">
                  <c:v>65.489235621751959</c:v>
                </c:pt>
                <c:pt idx="16">
                  <c:v>74.869747366551024</c:v>
                </c:pt>
                <c:pt idx="17">
                  <c:v>84.248202452623005</c:v>
                </c:pt>
                <c:pt idx="18">
                  <c:v>93.62488094016085</c:v>
                </c:pt>
                <c:pt idx="19">
                  <c:v>103</c:v>
                </c:pt>
              </c:numCache>
            </c:numRef>
          </c:xVal>
          <c:yVal>
            <c:numRef>
              <c:f>LSC!$E$25:$E$44</c:f>
              <c:numCache>
                <c:formatCode>0.0</c:formatCode>
                <c:ptCount val="20"/>
                <c:pt idx="0" formatCode="General">
                  <c:v>0</c:v>
                </c:pt>
                <c:pt idx="1">
                  <c:v>2259.5059862815201</c:v>
                </c:pt>
                <c:pt idx="2">
                  <c:v>2507.0788643325213</c:v>
                </c:pt>
                <c:pt idx="3">
                  <c:v>2664.2911641268079</c:v>
                </c:pt>
                <c:pt idx="4">
                  <c:v>2781.7781719298882</c:v>
                </c:pt>
                <c:pt idx="5">
                  <c:v>2876.4643569135251</c:v>
                </c:pt>
                <c:pt idx="6">
                  <c:v>2956.2161404152071</c:v>
                </c:pt>
                <c:pt idx="7">
                  <c:v>3025.3679535031511</c:v>
                </c:pt>
                <c:pt idx="8">
                  <c:v>3086.5761376381015</c:v>
                </c:pt>
                <c:pt idx="9">
                  <c:v>3141.5926535897929</c:v>
                </c:pt>
                <c:pt idx="10">
                  <c:v>3141.5926535897929</c:v>
                </c:pt>
                <c:pt idx="11">
                  <c:v>3141.5926535897929</c:v>
                </c:pt>
                <c:pt idx="12">
                  <c:v>3141.5926535897929</c:v>
                </c:pt>
                <c:pt idx="13">
                  <c:v>3141.5926535897929</c:v>
                </c:pt>
                <c:pt idx="14">
                  <c:v>3141.5926535897929</c:v>
                </c:pt>
                <c:pt idx="15">
                  <c:v>3141.5926535897929</c:v>
                </c:pt>
                <c:pt idx="16">
                  <c:v>3141.5926535897929</c:v>
                </c:pt>
                <c:pt idx="17">
                  <c:v>3141.5926535897929</c:v>
                </c:pt>
                <c:pt idx="18">
                  <c:v>3141.5926535897929</c:v>
                </c:pt>
                <c:pt idx="19">
                  <c:v>3141.5926535897929</c:v>
                </c:pt>
              </c:numCache>
            </c:numRef>
          </c:yVal>
          <c:smooth val="1"/>
        </c:ser>
        <c:ser>
          <c:idx val="4"/>
          <c:order val="3"/>
          <c:tx>
            <c:v>Allowable Load (kN)</c:v>
          </c:tx>
          <c:spPr>
            <a:ln>
              <a:solidFill>
                <a:srgbClr val="009900"/>
              </a:solidFill>
              <a:prstDash val="sysDot"/>
            </a:ln>
          </c:spPr>
          <c:marker>
            <c:symbol val="none"/>
          </c:marker>
          <c:xVal>
            <c:numRef>
              <c:f>LSC!$U$41:$U$42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103</c:v>
                </c:pt>
              </c:numCache>
            </c:numRef>
          </c:xVal>
          <c:yVal>
            <c:numRef>
              <c:f>LSC!$V$41:$V$42</c:f>
              <c:numCache>
                <c:formatCode>0.0</c:formatCode>
                <c:ptCount val="2"/>
                <c:pt idx="0">
                  <c:v>1884.9555921538758</c:v>
                </c:pt>
                <c:pt idx="1">
                  <c:v>1884.9555921538758</c:v>
                </c:pt>
              </c:numCache>
            </c:numRef>
          </c:yVal>
          <c:smooth val="1"/>
        </c:ser>
        <c:ser>
          <c:idx val="5"/>
          <c:order val="4"/>
          <c:tx>
            <c:v>Ultimate Load (kN)</c:v>
          </c:tx>
          <c:spPr>
            <a:ln>
              <a:solidFill>
                <a:srgbClr val="FF0000"/>
              </a:solidFill>
              <a:prstDash val="dashDot"/>
            </a:ln>
          </c:spPr>
          <c:marker>
            <c:symbol val="none"/>
          </c:marker>
          <c:xVal>
            <c:numRef>
              <c:f>LSC!$U$45:$U$46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103</c:v>
                </c:pt>
              </c:numCache>
            </c:numRef>
          </c:xVal>
          <c:yVal>
            <c:numRef>
              <c:f>LSC!$V$45:$V$46</c:f>
              <c:numCache>
                <c:formatCode>0.0</c:formatCode>
                <c:ptCount val="2"/>
                <c:pt idx="0">
                  <c:v>4712.3889803846896</c:v>
                </c:pt>
                <c:pt idx="1">
                  <c:v>4712.3889803846896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909632"/>
        <c:axId val="202906888"/>
      </c:scatterChart>
      <c:valAx>
        <c:axId val="202909632"/>
        <c:scaling>
          <c:orientation val="minMax"/>
          <c:max val="10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 sz="1400"/>
                </a:pPr>
                <a:r>
                  <a:rPr lang="en-US" sz="1400"/>
                  <a:t>Settlement (mm)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202906888"/>
        <c:crosses val="autoZero"/>
        <c:crossBetween val="midCat"/>
      </c:valAx>
      <c:valAx>
        <c:axId val="202906888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 sz="1400"/>
                </a:pPr>
                <a:r>
                  <a:rPr lang="en-US" sz="1400"/>
                  <a:t>Load (kN)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in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2029096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2651505790490714"/>
          <c:y val="0.29358984057123866"/>
          <c:w val="0.29698679785101911"/>
          <c:h val="0.30013134250334889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266699</xdr:colOff>
      <xdr:row>21</xdr:row>
      <xdr:rowOff>19050</xdr:rowOff>
    </xdr:from>
    <xdr:to>
      <xdr:col>19</xdr:col>
      <xdr:colOff>380999</xdr:colOff>
      <xdr:row>45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tabSelected="1" zoomScale="71" zoomScaleNormal="71" workbookViewId="0">
      <selection activeCell="W17" sqref="W17"/>
    </sheetView>
  </sheetViews>
  <sheetFormatPr defaultRowHeight="15" x14ac:dyDescent="0.25"/>
  <cols>
    <col min="1" max="1" width="3.7109375" customWidth="1"/>
    <col min="2" max="2" width="17.5703125" customWidth="1"/>
    <col min="3" max="3" width="12.140625" customWidth="1"/>
    <col min="4" max="4" width="13.7109375" bestFit="1" customWidth="1"/>
    <col min="5" max="5" width="11.85546875" customWidth="1"/>
    <col min="6" max="6" width="10.5703125" bestFit="1" customWidth="1"/>
    <col min="7" max="7" width="11.42578125" customWidth="1"/>
    <col min="8" max="8" width="11.85546875" customWidth="1"/>
    <col min="9" max="9" width="10.85546875" customWidth="1"/>
    <col min="10" max="10" width="9.5703125" bestFit="1" customWidth="1"/>
    <col min="11" max="11" width="16.42578125" customWidth="1"/>
    <col min="12" max="12" width="10.42578125" customWidth="1"/>
  </cols>
  <sheetData>
    <row r="1" spans="1:20" ht="15.75" thickTop="1" x14ac:dyDescent="0.25">
      <c r="A1" s="1"/>
      <c r="B1" s="68" t="s">
        <v>50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71" t="s">
        <v>59</v>
      </c>
    </row>
    <row r="2" spans="1:20" x14ac:dyDescent="0.25">
      <c r="A2" s="3"/>
      <c r="B2" s="69" t="s">
        <v>51</v>
      </c>
      <c r="C2" s="4" t="s">
        <v>52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</row>
    <row r="3" spans="1:20" x14ac:dyDescent="0.25">
      <c r="A3" s="3"/>
      <c r="B3" s="69" t="s">
        <v>53</v>
      </c>
      <c r="C3" s="4" t="s">
        <v>54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/>
    </row>
    <row r="4" spans="1:20" x14ac:dyDescent="0.25">
      <c r="A4" s="3"/>
      <c r="B4" s="69" t="s">
        <v>55</v>
      </c>
      <c r="C4" s="4" t="s">
        <v>56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"/>
    </row>
    <row r="6" spans="1:20" ht="23.25" x14ac:dyDescent="0.35">
      <c r="A6" s="3"/>
      <c r="B6" s="4"/>
      <c r="C6" s="4"/>
      <c r="D6" s="4"/>
      <c r="E6" s="4"/>
      <c r="H6" s="6" t="s">
        <v>13</v>
      </c>
      <c r="J6" s="4"/>
      <c r="K6" s="4"/>
      <c r="L6" s="4"/>
      <c r="M6" s="4"/>
      <c r="N6" s="4"/>
      <c r="O6" s="4"/>
      <c r="P6" s="4"/>
      <c r="Q6" s="4"/>
      <c r="R6" s="4"/>
      <c r="S6" s="4"/>
      <c r="T6" s="5"/>
    </row>
    <row r="7" spans="1:20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5"/>
    </row>
    <row r="8" spans="1:20" hidden="1" x14ac:dyDescent="0.25">
      <c r="A8" s="3"/>
      <c r="B8" s="7" t="s">
        <v>0</v>
      </c>
      <c r="C8" s="8"/>
      <c r="D8" s="9"/>
      <c r="E8" s="9"/>
      <c r="F8" s="10"/>
      <c r="G8" s="7"/>
      <c r="H8" s="7" t="s">
        <v>1</v>
      </c>
      <c r="I8" s="11">
        <v>2608197</v>
      </c>
      <c r="J8" s="4"/>
      <c r="K8" s="4"/>
      <c r="L8" s="4"/>
      <c r="M8" s="4"/>
      <c r="N8" s="4"/>
      <c r="O8" s="4"/>
      <c r="P8" s="4"/>
      <c r="Q8" s="4"/>
      <c r="R8" s="4"/>
      <c r="S8" s="4"/>
      <c r="T8" s="5"/>
    </row>
    <row r="9" spans="1:20" hidden="1" x14ac:dyDescent="0.25">
      <c r="A9" s="3"/>
      <c r="B9" s="7" t="s">
        <v>2</v>
      </c>
      <c r="C9" s="12"/>
      <c r="D9" s="9"/>
      <c r="E9" s="9"/>
      <c r="F9" s="10"/>
      <c r="G9" s="7"/>
      <c r="H9" s="7"/>
      <c r="I9" s="7"/>
      <c r="J9" s="4"/>
      <c r="K9" s="4"/>
      <c r="L9" s="4"/>
      <c r="M9" s="4"/>
      <c r="N9" s="4"/>
      <c r="O9" s="4"/>
      <c r="P9" s="4"/>
      <c r="Q9" s="4"/>
      <c r="R9" s="4"/>
      <c r="S9" s="4"/>
      <c r="T9" s="5"/>
    </row>
    <row r="10" spans="1:20" hidden="1" x14ac:dyDescent="0.25">
      <c r="A10" s="3"/>
      <c r="B10" s="7" t="s">
        <v>3</v>
      </c>
      <c r="C10" s="12"/>
      <c r="D10" s="9"/>
      <c r="E10" s="9"/>
      <c r="F10" s="10"/>
      <c r="G10" s="7"/>
      <c r="H10" s="4"/>
      <c r="I10" s="4"/>
      <c r="J10" s="7"/>
      <c r="K10" s="4"/>
      <c r="L10" s="4"/>
      <c r="M10" s="4"/>
      <c r="N10" s="4"/>
      <c r="O10" s="4"/>
      <c r="P10" s="4"/>
      <c r="Q10" s="4"/>
      <c r="R10" s="4"/>
      <c r="S10" s="4"/>
      <c r="T10" s="5"/>
    </row>
    <row r="11" spans="1:20" hidden="1" x14ac:dyDescent="0.25">
      <c r="A11" s="3"/>
      <c r="B11" s="7" t="s">
        <v>4</v>
      </c>
      <c r="C11" s="13" t="s">
        <v>5</v>
      </c>
      <c r="D11" s="7"/>
      <c r="E11" s="7"/>
      <c r="F11" s="7"/>
      <c r="G11" s="4"/>
      <c r="H11" s="7" t="s">
        <v>6</v>
      </c>
      <c r="I11" s="14">
        <f ca="1">TODAY()</f>
        <v>41838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5"/>
    </row>
    <row r="12" spans="1:20" hidden="1" x14ac:dyDescent="0.25">
      <c r="A12" s="3"/>
      <c r="B12" s="7" t="s">
        <v>7</v>
      </c>
      <c r="C12" s="15"/>
      <c r="D12" s="7"/>
      <c r="E12" s="7"/>
      <c r="F12" s="7"/>
      <c r="G12" s="7"/>
      <c r="H12" s="7"/>
      <c r="I12" s="7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</row>
    <row r="13" spans="1:20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5"/>
    </row>
    <row r="14" spans="1:20" x14ac:dyDescent="0.25">
      <c r="A14" s="3"/>
      <c r="B14" s="16" t="s">
        <v>8</v>
      </c>
      <c r="C14" s="15" t="s">
        <v>60</v>
      </c>
      <c r="D14" s="4"/>
      <c r="E14" s="17"/>
      <c r="F14" s="3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5"/>
    </row>
    <row r="15" spans="1:20" x14ac:dyDescent="0.2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5"/>
    </row>
    <row r="16" spans="1:20" x14ac:dyDescent="0.25">
      <c r="A16" s="3"/>
      <c r="B16" s="29" t="s">
        <v>10</v>
      </c>
      <c r="C16" s="18"/>
      <c r="D16" s="23"/>
      <c r="E16" s="17"/>
      <c r="F16" s="17"/>
      <c r="G16" s="17"/>
      <c r="H16" s="17"/>
      <c r="I16" s="17"/>
      <c r="J16" s="17"/>
      <c r="K16" s="4"/>
      <c r="L16" s="4"/>
      <c r="M16" s="4"/>
      <c r="N16" s="4"/>
      <c r="O16" s="4"/>
      <c r="P16" s="4"/>
      <c r="Q16" s="4"/>
      <c r="R16" s="4"/>
      <c r="S16" s="4"/>
      <c r="T16" s="5"/>
    </row>
    <row r="17" spans="1:21" ht="17.25" x14ac:dyDescent="0.25">
      <c r="A17" s="3"/>
      <c r="B17" s="17" t="s">
        <v>14</v>
      </c>
      <c r="C17" s="53">
        <f>30000000</f>
        <v>30000000</v>
      </c>
      <c r="D17" s="20" t="s">
        <v>12</v>
      </c>
      <c r="E17" s="20" t="s">
        <v>16</v>
      </c>
      <c r="F17" s="17"/>
      <c r="G17" s="17"/>
      <c r="H17" s="18"/>
      <c r="I17" s="19"/>
      <c r="J17" s="55">
        <v>100</v>
      </c>
      <c r="K17" s="17" t="s">
        <v>18</v>
      </c>
      <c r="L17" s="33" t="s">
        <v>32</v>
      </c>
      <c r="M17" s="62">
        <f>C18</f>
        <v>0.78539816339744828</v>
      </c>
      <c r="N17" s="4" t="s">
        <v>44</v>
      </c>
      <c r="O17" s="4"/>
      <c r="P17" s="4"/>
      <c r="Q17" s="4"/>
      <c r="R17" s="4"/>
      <c r="S17" s="4"/>
      <c r="T17" s="5"/>
    </row>
    <row r="18" spans="1:21" ht="17.25" x14ac:dyDescent="0.25">
      <c r="A18" s="3"/>
      <c r="B18" s="17" t="s">
        <v>15</v>
      </c>
      <c r="C18" s="54">
        <f>0.25*PI()*1^2</f>
        <v>0.78539816339744828</v>
      </c>
      <c r="D18" s="20" t="s">
        <v>44</v>
      </c>
      <c r="E18" t="s">
        <v>41</v>
      </c>
      <c r="F18" s="17"/>
      <c r="G18" s="17"/>
      <c r="H18" s="18"/>
      <c r="I18" s="19"/>
      <c r="J18" s="55">
        <v>0.8</v>
      </c>
      <c r="K18" s="17" t="s">
        <v>19</v>
      </c>
      <c r="L18" s="4"/>
      <c r="M18" s="4"/>
      <c r="N18" s="4"/>
      <c r="O18" s="4"/>
      <c r="P18" s="4"/>
      <c r="Q18" s="4"/>
      <c r="R18" s="4"/>
      <c r="S18" s="4"/>
      <c r="T18" s="5"/>
    </row>
    <row r="19" spans="1:21" ht="17.25" x14ac:dyDescent="0.25">
      <c r="A19" s="3"/>
      <c r="B19" s="17" t="s">
        <v>34</v>
      </c>
      <c r="C19" s="53">
        <v>20</v>
      </c>
      <c r="D19" s="34" t="s">
        <v>9</v>
      </c>
      <c r="E19" s="20" t="s">
        <v>17</v>
      </c>
      <c r="F19" s="17"/>
      <c r="G19" s="17"/>
      <c r="H19" s="18"/>
      <c r="I19" s="19"/>
      <c r="J19" s="55">
        <v>7</v>
      </c>
      <c r="K19" s="17" t="s">
        <v>18</v>
      </c>
      <c r="L19" s="4" t="s">
        <v>33</v>
      </c>
      <c r="M19" s="70">
        <f>PI()*1*C19</f>
        <v>62.831853071795862</v>
      </c>
      <c r="N19" s="4" t="s">
        <v>44</v>
      </c>
      <c r="O19" s="4"/>
      <c r="P19" s="4"/>
      <c r="Q19" s="4"/>
      <c r="R19" s="4"/>
      <c r="S19" s="4"/>
      <c r="T19" s="5"/>
    </row>
    <row r="20" spans="1:21" x14ac:dyDescent="0.25">
      <c r="A20" s="3"/>
      <c r="B20" s="17" t="s">
        <v>20</v>
      </c>
      <c r="C20" s="53">
        <v>2000</v>
      </c>
      <c r="D20" s="20" t="s">
        <v>12</v>
      </c>
      <c r="E20" s="17" t="s">
        <v>42</v>
      </c>
      <c r="F20" s="17"/>
      <c r="G20" s="17"/>
      <c r="H20" s="18"/>
      <c r="I20" s="24"/>
      <c r="J20" s="55">
        <v>0.15</v>
      </c>
      <c r="K20" s="17" t="s">
        <v>19</v>
      </c>
      <c r="L20" s="4"/>
      <c r="M20" s="4"/>
      <c r="N20" s="4"/>
      <c r="O20" s="4"/>
      <c r="P20" s="4"/>
      <c r="Q20" s="4"/>
      <c r="R20" s="4"/>
      <c r="S20" s="4"/>
      <c r="T20" s="5"/>
    </row>
    <row r="21" spans="1:21" x14ac:dyDescent="0.25">
      <c r="A21" s="3"/>
      <c r="B21" s="17" t="s">
        <v>21</v>
      </c>
      <c r="C21" s="53">
        <v>50</v>
      </c>
      <c r="D21" s="31" t="s">
        <v>12</v>
      </c>
      <c r="E21" s="20" t="s">
        <v>43</v>
      </c>
      <c r="F21" s="18"/>
      <c r="G21" s="24"/>
      <c r="H21" s="18"/>
      <c r="I21" s="25"/>
      <c r="J21" s="55">
        <v>0.75</v>
      </c>
      <c r="K21" s="28" t="s">
        <v>19</v>
      </c>
      <c r="L21" s="4"/>
      <c r="M21" s="4"/>
      <c r="N21" s="4"/>
      <c r="O21" s="4"/>
      <c r="P21" s="4"/>
      <c r="Q21" s="4"/>
      <c r="R21" s="4"/>
      <c r="S21" s="4"/>
      <c r="T21" s="5"/>
    </row>
    <row r="22" spans="1:21" x14ac:dyDescent="0.25">
      <c r="A22" s="3"/>
      <c r="B22" s="29" t="s">
        <v>11</v>
      </c>
      <c r="D22" s="24"/>
      <c r="F22" s="18"/>
      <c r="G22" s="25"/>
      <c r="H22" s="20"/>
      <c r="I22" s="17"/>
      <c r="J22" s="17"/>
      <c r="K22" s="4"/>
      <c r="L22" s="4"/>
      <c r="M22" s="4"/>
      <c r="N22" s="4"/>
      <c r="O22" s="4"/>
      <c r="P22" s="4"/>
      <c r="Q22" s="4"/>
      <c r="R22" s="4"/>
      <c r="S22" s="4"/>
      <c r="T22" s="5"/>
    </row>
    <row r="23" spans="1:21" x14ac:dyDescent="0.25">
      <c r="A23" s="3"/>
      <c r="B23" s="17"/>
      <c r="C23" s="72" t="s">
        <v>28</v>
      </c>
      <c r="D23" s="73"/>
      <c r="E23" s="74"/>
      <c r="F23" s="72" t="s">
        <v>29</v>
      </c>
      <c r="G23" s="73"/>
      <c r="H23" s="74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5"/>
      <c r="U23" s="51" t="s">
        <v>45</v>
      </c>
    </row>
    <row r="24" spans="1:21" ht="18" x14ac:dyDescent="0.35">
      <c r="A24" s="3"/>
      <c r="B24" s="30" t="s">
        <v>22</v>
      </c>
      <c r="C24" s="30" t="s">
        <v>24</v>
      </c>
      <c r="D24" s="44" t="s">
        <v>23</v>
      </c>
      <c r="E24" s="44" t="s">
        <v>25</v>
      </c>
      <c r="F24" s="30" t="s">
        <v>24</v>
      </c>
      <c r="G24" s="44" t="s">
        <v>26</v>
      </c>
      <c r="H24" s="44" t="s">
        <v>27</v>
      </c>
      <c r="I24" s="45" t="s">
        <v>30</v>
      </c>
      <c r="J24" s="30" t="s">
        <v>31</v>
      </c>
      <c r="K24" s="46" t="s">
        <v>35</v>
      </c>
      <c r="L24" s="17"/>
      <c r="M24" s="17"/>
      <c r="N24" s="17"/>
      <c r="O24" s="17"/>
      <c r="P24" s="17"/>
      <c r="Q24" s="17"/>
      <c r="R24" s="17"/>
      <c r="S24" s="17"/>
      <c r="T24" s="5"/>
      <c r="U24" t="s">
        <v>57</v>
      </c>
    </row>
    <row r="25" spans="1:21" x14ac:dyDescent="0.25">
      <c r="A25" s="3"/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60">
        <f>I25</f>
        <v>0</v>
      </c>
      <c r="M25" s="17"/>
      <c r="N25" s="17"/>
      <c r="O25" s="17"/>
      <c r="P25" s="17"/>
      <c r="Q25" s="17"/>
      <c r="R25" s="17"/>
      <c r="S25" s="17"/>
      <c r="T25" s="5"/>
      <c r="U25" t="s">
        <v>46</v>
      </c>
    </row>
    <row r="26" spans="1:21" x14ac:dyDescent="0.25">
      <c r="A26" s="3"/>
      <c r="B26" s="41">
        <f>B25+(1/9)*($J$19)</f>
        <v>0.77777777777777768</v>
      </c>
      <c r="C26" s="37">
        <f>B26/$J$19</f>
        <v>0.11111111111111109</v>
      </c>
      <c r="D26" s="41">
        <f>IF(C26^($J$20)&gt;1, 1, C26^($J$20))</f>
        <v>0.71922309332486434</v>
      </c>
      <c r="E26" s="39">
        <f>D26*$C$21*$M$19</f>
        <v>2259.5059862815201</v>
      </c>
      <c r="F26" s="37">
        <f>B26/$J$17</f>
        <v>7.7777777777777767E-3</v>
      </c>
      <c r="G26" s="41">
        <f>F26^($J$18)</f>
        <v>2.0543972472278516E-2</v>
      </c>
      <c r="H26" s="35">
        <f>G26*$C$20*$M$17</f>
        <v>32.270396497230564</v>
      </c>
      <c r="I26" s="39">
        <f>E26+H26</f>
        <v>2291.7763827787508</v>
      </c>
      <c r="J26" s="35">
        <f>1000*(I26*$J$21*$C$19)/($C$17*$C$18)</f>
        <v>1.4589901591220074</v>
      </c>
      <c r="K26" s="35">
        <f>B26+J26</f>
        <v>2.2367679368997848</v>
      </c>
      <c r="L26" s="61">
        <f t="shared" ref="L26:L44" si="0">I26</f>
        <v>2291.7763827787508</v>
      </c>
      <c r="M26" s="17"/>
      <c r="N26" s="17"/>
      <c r="O26" s="17"/>
      <c r="P26" s="17"/>
      <c r="Q26" s="17"/>
      <c r="R26" s="17"/>
      <c r="S26" s="17"/>
      <c r="T26" s="5"/>
      <c r="U26" t="s">
        <v>47</v>
      </c>
    </row>
    <row r="27" spans="1:21" x14ac:dyDescent="0.25">
      <c r="A27" s="3"/>
      <c r="B27" s="41">
        <f t="shared" ref="B27:B33" si="1">B26+(1/9)*($J$19)</f>
        <v>1.5555555555555554</v>
      </c>
      <c r="C27" s="37">
        <f t="shared" ref="C27:C45" si="2">B27/$J$19</f>
        <v>0.22222222222222218</v>
      </c>
      <c r="D27" s="41">
        <f t="shared" ref="D27:D45" si="3">IF(C27^($J$20)&gt;1, 1, C27^($J$20))</f>
        <v>0.79802798795947216</v>
      </c>
      <c r="E27" s="39">
        <f t="shared" ref="E27:E45" si="4">D27*$C$21*$M$19</f>
        <v>2507.0788643325213</v>
      </c>
      <c r="F27" s="37">
        <f t="shared" ref="F27:F45" si="5">B27/$J$17</f>
        <v>1.5555555555555553E-2</v>
      </c>
      <c r="G27" s="41">
        <f t="shared" ref="G27:G45" si="6">F27^($J$18)</f>
        <v>3.576913361616426E-2</v>
      </c>
      <c r="H27" s="35">
        <f t="shared" ref="H27:H45" si="7">G27*$C$20*$M$17</f>
        <v>56.186023696906673</v>
      </c>
      <c r="I27" s="39">
        <f t="shared" ref="I27:I45" si="8">E27+H27</f>
        <v>2563.2648880294282</v>
      </c>
      <c r="J27" s="35">
        <f t="shared" ref="J27:J45" si="9">1000*(I27*$J$21*$C$19)/($C$17*$C$18)</f>
        <v>1.6318251095351086</v>
      </c>
      <c r="K27" s="35">
        <f t="shared" ref="K27:K45" si="10">B27+J27</f>
        <v>3.187380665090664</v>
      </c>
      <c r="L27" s="61">
        <f t="shared" si="0"/>
        <v>2563.2648880294282</v>
      </c>
      <c r="M27" s="17"/>
      <c r="N27" s="17"/>
      <c r="O27" s="17"/>
      <c r="P27" s="17"/>
      <c r="Q27" s="17"/>
      <c r="R27" s="17"/>
      <c r="S27" s="17"/>
      <c r="T27" s="5"/>
      <c r="U27" t="s">
        <v>58</v>
      </c>
    </row>
    <row r="28" spans="1:21" x14ac:dyDescent="0.25">
      <c r="A28" s="3"/>
      <c r="B28" s="41">
        <f t="shared" si="1"/>
        <v>2.333333333333333</v>
      </c>
      <c r="C28" s="37">
        <f t="shared" si="2"/>
        <v>0.33333333333333331</v>
      </c>
      <c r="D28" s="41">
        <f t="shared" si="3"/>
        <v>0.84807021721368347</v>
      </c>
      <c r="E28" s="39">
        <f t="shared" si="4"/>
        <v>2664.2911641268079</v>
      </c>
      <c r="F28" s="37">
        <f t="shared" si="5"/>
        <v>2.3333333333333331E-2</v>
      </c>
      <c r="G28" s="41">
        <f t="shared" si="6"/>
        <v>4.9474501641468112E-2</v>
      </c>
      <c r="H28" s="35">
        <f t="shared" si="7"/>
        <v>77.714365448426179</v>
      </c>
      <c r="I28" s="39">
        <f t="shared" si="8"/>
        <v>2742.005529575234</v>
      </c>
      <c r="J28" s="35">
        <f t="shared" si="9"/>
        <v>1.7456149360688351</v>
      </c>
      <c r="K28" s="35">
        <f t="shared" si="10"/>
        <v>4.0789482694021686</v>
      </c>
      <c r="L28" s="61">
        <f t="shared" si="0"/>
        <v>2742.005529575234</v>
      </c>
      <c r="M28" s="17"/>
      <c r="N28" s="17"/>
      <c r="O28" s="17"/>
      <c r="P28" s="17"/>
      <c r="Q28" s="17"/>
      <c r="R28" s="17"/>
      <c r="S28" s="17"/>
      <c r="T28" s="5"/>
      <c r="U28" t="s">
        <v>48</v>
      </c>
    </row>
    <row r="29" spans="1:21" x14ac:dyDescent="0.25">
      <c r="A29" s="3"/>
      <c r="B29" s="41">
        <f t="shared" si="1"/>
        <v>3.1111111111111107</v>
      </c>
      <c r="C29" s="37">
        <f t="shared" si="2"/>
        <v>0.44444444444444436</v>
      </c>
      <c r="D29" s="41">
        <f t="shared" si="3"/>
        <v>0.88546749329555607</v>
      </c>
      <c r="E29" s="39">
        <f t="shared" si="4"/>
        <v>2781.7781719298882</v>
      </c>
      <c r="F29" s="37">
        <f t="shared" si="5"/>
        <v>3.1111111111111107E-2</v>
      </c>
      <c r="G29" s="41">
        <f t="shared" si="6"/>
        <v>6.2277678836332229E-2</v>
      </c>
      <c r="H29" s="35">
        <f t="shared" si="7"/>
        <v>97.825549157422927</v>
      </c>
      <c r="I29" s="39">
        <f t="shared" si="8"/>
        <v>2879.603721087311</v>
      </c>
      <c r="J29" s="35">
        <f t="shared" si="9"/>
        <v>1.8332126654274443</v>
      </c>
      <c r="K29" s="35">
        <f t="shared" si="10"/>
        <v>4.944323776538555</v>
      </c>
      <c r="L29" s="61">
        <f t="shared" si="0"/>
        <v>2879.603721087311</v>
      </c>
      <c r="M29" s="17"/>
      <c r="N29" s="17"/>
      <c r="O29" s="17"/>
      <c r="P29" s="17"/>
      <c r="Q29" s="17"/>
      <c r="R29" s="17"/>
      <c r="S29" s="17"/>
      <c r="T29" s="5"/>
    </row>
    <row r="30" spans="1:21" x14ac:dyDescent="0.25">
      <c r="A30" s="3"/>
      <c r="B30" s="41">
        <f t="shared" si="1"/>
        <v>3.8888888888888884</v>
      </c>
      <c r="C30" s="37">
        <f t="shared" si="2"/>
        <v>0.55555555555555547</v>
      </c>
      <c r="D30" s="41">
        <f t="shared" si="3"/>
        <v>0.91560704206087473</v>
      </c>
      <c r="E30" s="39">
        <f t="shared" si="4"/>
        <v>2876.4643569135251</v>
      </c>
      <c r="F30" s="37">
        <f t="shared" si="5"/>
        <v>3.8888888888888883E-2</v>
      </c>
      <c r="G30" s="41">
        <f t="shared" si="6"/>
        <v>7.4449267295309277E-2</v>
      </c>
      <c r="H30" s="35">
        <f t="shared" si="7"/>
        <v>116.94463560004324</v>
      </c>
      <c r="I30" s="39">
        <f t="shared" si="8"/>
        <v>2993.4089925135681</v>
      </c>
      <c r="J30" s="35">
        <f t="shared" si="9"/>
        <v>1.9056633514170589</v>
      </c>
      <c r="K30" s="35">
        <f t="shared" si="10"/>
        <v>5.7945522403059471</v>
      </c>
      <c r="L30" s="61">
        <f t="shared" si="0"/>
        <v>2993.4089925135681</v>
      </c>
      <c r="M30" s="17"/>
      <c r="N30" s="17"/>
      <c r="O30" s="17"/>
      <c r="P30" s="17"/>
      <c r="Q30" s="17"/>
      <c r="R30" s="17"/>
      <c r="S30" s="17"/>
      <c r="T30" s="5"/>
    </row>
    <row r="31" spans="1:21" x14ac:dyDescent="0.25">
      <c r="A31" s="3"/>
      <c r="B31" s="41">
        <f t="shared" si="1"/>
        <v>4.6666666666666661</v>
      </c>
      <c r="C31" s="37">
        <f t="shared" si="2"/>
        <v>0.66666666666666663</v>
      </c>
      <c r="D31" s="41">
        <f t="shared" si="3"/>
        <v>0.94099282319024946</v>
      </c>
      <c r="E31" s="39">
        <f t="shared" si="4"/>
        <v>2956.2161404152071</v>
      </c>
      <c r="F31" s="37">
        <f t="shared" si="5"/>
        <v>4.6666666666666662E-2</v>
      </c>
      <c r="G31" s="41">
        <f t="shared" si="6"/>
        <v>8.614011054555018E-2</v>
      </c>
      <c r="H31" s="35">
        <f t="shared" si="7"/>
        <v>135.30856923465657</v>
      </c>
      <c r="I31" s="39">
        <f t="shared" si="8"/>
        <v>3091.5247096498638</v>
      </c>
      <c r="J31" s="35">
        <f t="shared" si="9"/>
        <v>1.9681257569260495</v>
      </c>
      <c r="K31" s="35">
        <f t="shared" si="10"/>
        <v>6.6347924235927156</v>
      </c>
      <c r="L31" s="61">
        <f t="shared" si="0"/>
        <v>3091.5247096498638</v>
      </c>
      <c r="M31" s="17"/>
      <c r="N31" s="17"/>
      <c r="O31" s="17"/>
      <c r="P31" s="17"/>
      <c r="Q31" s="17"/>
      <c r="R31" s="17"/>
      <c r="S31" s="17"/>
      <c r="T31" s="5"/>
    </row>
    <row r="32" spans="1:21" x14ac:dyDescent="0.25">
      <c r="A32" s="3"/>
      <c r="B32" s="41">
        <f t="shared" si="1"/>
        <v>5.4444444444444438</v>
      </c>
      <c r="C32" s="37">
        <f t="shared" si="2"/>
        <v>0.77777777777777768</v>
      </c>
      <c r="D32" s="41">
        <f t="shared" si="3"/>
        <v>0.96300452894367583</v>
      </c>
      <c r="E32" s="39">
        <f t="shared" si="4"/>
        <v>3025.3679535031511</v>
      </c>
      <c r="F32" s="37">
        <f t="shared" si="5"/>
        <v>5.4444444444444434E-2</v>
      </c>
      <c r="G32" s="41">
        <f t="shared" si="6"/>
        <v>9.7445739662704867E-2</v>
      </c>
      <c r="H32" s="35">
        <f t="shared" si="7"/>
        <v>153.06740992398858</v>
      </c>
      <c r="I32" s="39">
        <f t="shared" si="8"/>
        <v>3178.4353634271397</v>
      </c>
      <c r="J32" s="35">
        <f t="shared" si="9"/>
        <v>2.0234547975500567</v>
      </c>
      <c r="K32" s="35">
        <f t="shared" si="10"/>
        <v>7.4678992419945001</v>
      </c>
      <c r="L32" s="61">
        <f t="shared" si="0"/>
        <v>3178.4353634271397</v>
      </c>
      <c r="M32" s="17"/>
      <c r="N32" s="17"/>
      <c r="O32" s="17"/>
      <c r="P32" s="17"/>
      <c r="Q32" s="17"/>
      <c r="R32" s="17"/>
      <c r="S32" s="17"/>
      <c r="T32" s="5"/>
    </row>
    <row r="33" spans="1:22" x14ac:dyDescent="0.25">
      <c r="A33" s="3"/>
      <c r="B33" s="41">
        <f t="shared" si="1"/>
        <v>6.2222222222222214</v>
      </c>
      <c r="C33" s="37">
        <f t="shared" si="2"/>
        <v>0.88888888888888873</v>
      </c>
      <c r="D33" s="41">
        <f t="shared" si="3"/>
        <v>0.98248769906918831</v>
      </c>
      <c r="E33" s="39">
        <f t="shared" si="4"/>
        <v>3086.5761376381015</v>
      </c>
      <c r="F33" s="37">
        <f t="shared" si="5"/>
        <v>6.2222222222222213E-2</v>
      </c>
      <c r="G33" s="41">
        <f t="shared" si="6"/>
        <v>0.10843173678348828</v>
      </c>
      <c r="H33" s="35">
        <f t="shared" si="7"/>
        <v>170.32417384749445</v>
      </c>
      <c r="I33" s="39">
        <f t="shared" si="8"/>
        <v>3256.9003114855959</v>
      </c>
      <c r="J33" s="35">
        <f t="shared" si="9"/>
        <v>2.0734071349218652</v>
      </c>
      <c r="K33" s="35">
        <f t="shared" si="10"/>
        <v>8.2956293571440867</v>
      </c>
      <c r="L33" s="61">
        <f t="shared" si="0"/>
        <v>3256.9003114855959</v>
      </c>
      <c r="M33" s="17"/>
      <c r="N33" s="17"/>
      <c r="O33" s="17"/>
      <c r="P33" s="17"/>
      <c r="Q33" s="17"/>
      <c r="R33" s="17"/>
      <c r="S33" s="17"/>
      <c r="T33" s="5"/>
      <c r="U33" s="51" t="s">
        <v>38</v>
      </c>
    </row>
    <row r="34" spans="1:22" x14ac:dyDescent="0.25">
      <c r="A34" s="3"/>
      <c r="B34" s="67">
        <f>$J$19</f>
        <v>7</v>
      </c>
      <c r="C34" s="37">
        <f t="shared" si="2"/>
        <v>1</v>
      </c>
      <c r="D34" s="41">
        <f t="shared" si="3"/>
        <v>1</v>
      </c>
      <c r="E34" s="39">
        <f t="shared" si="4"/>
        <v>3141.5926535897929</v>
      </c>
      <c r="F34" s="37">
        <f t="shared" si="5"/>
        <v>7.0000000000000007E-2</v>
      </c>
      <c r="G34" s="41">
        <f t="shared" si="6"/>
        <v>0.11914571614494369</v>
      </c>
      <c r="H34" s="35">
        <f t="shared" si="7"/>
        <v>187.15365327382494</v>
      </c>
      <c r="I34" s="39">
        <f t="shared" si="8"/>
        <v>3328.746306863618</v>
      </c>
      <c r="J34" s="35">
        <f t="shared" si="9"/>
        <v>2.1191457161449438</v>
      </c>
      <c r="K34" s="35">
        <f t="shared" si="10"/>
        <v>9.1191457161449438</v>
      </c>
      <c r="L34" s="61">
        <f t="shared" si="0"/>
        <v>3328.746306863618</v>
      </c>
      <c r="M34" s="17"/>
      <c r="N34" s="17"/>
      <c r="O34" s="17"/>
      <c r="P34" s="17"/>
      <c r="Q34" s="17"/>
      <c r="R34" s="17"/>
      <c r="S34" s="17"/>
      <c r="T34" s="5"/>
      <c r="U34" s="48">
        <v>5</v>
      </c>
      <c r="V34" s="48">
        <v>0</v>
      </c>
    </row>
    <row r="35" spans="1:22" x14ac:dyDescent="0.25">
      <c r="A35" s="3"/>
      <c r="B35" s="41">
        <f>B34+(1/10)*($J$17-$J$19)</f>
        <v>16.3</v>
      </c>
      <c r="C35" s="37">
        <f t="shared" si="2"/>
        <v>2.3285714285714287</v>
      </c>
      <c r="D35" s="41">
        <f t="shared" si="3"/>
        <v>1</v>
      </c>
      <c r="E35" s="39">
        <f t="shared" si="4"/>
        <v>3141.5926535897929</v>
      </c>
      <c r="F35" s="37">
        <f t="shared" si="5"/>
        <v>0.16300000000000001</v>
      </c>
      <c r="G35" s="41">
        <f t="shared" si="6"/>
        <v>0.23428802076469707</v>
      </c>
      <c r="H35" s="35">
        <f t="shared" si="7"/>
        <v>368.01876242923265</v>
      </c>
      <c r="I35" s="39">
        <f t="shared" si="8"/>
        <v>3509.6114160190255</v>
      </c>
      <c r="J35" s="35">
        <f t="shared" si="9"/>
        <v>2.2342880207646965</v>
      </c>
      <c r="K35" s="35">
        <f t="shared" si="10"/>
        <v>18.534288020764699</v>
      </c>
      <c r="L35" s="61">
        <f t="shared" si="0"/>
        <v>3509.6114160190255</v>
      </c>
      <c r="M35" s="17"/>
      <c r="N35" s="17"/>
      <c r="O35" s="17"/>
      <c r="P35" s="17"/>
      <c r="Q35" s="17"/>
      <c r="R35" s="17"/>
      <c r="S35" s="17"/>
      <c r="T35" s="5"/>
      <c r="U35" s="48">
        <v>5</v>
      </c>
      <c r="V35" s="49">
        <f>$I$45</f>
        <v>2887.5689963260611</v>
      </c>
    </row>
    <row r="36" spans="1:22" x14ac:dyDescent="0.25">
      <c r="A36" s="3"/>
      <c r="B36" s="41">
        <f t="shared" ref="B36:B43" si="11">B35+(1/10)*($J$17-$J$19)</f>
        <v>25.6</v>
      </c>
      <c r="C36" s="37">
        <f t="shared" si="2"/>
        <v>3.6571428571428575</v>
      </c>
      <c r="D36" s="41">
        <f t="shared" si="3"/>
        <v>1</v>
      </c>
      <c r="E36" s="39">
        <f t="shared" si="4"/>
        <v>3141.5926535897929</v>
      </c>
      <c r="F36" s="37">
        <f t="shared" si="5"/>
        <v>0.25600000000000001</v>
      </c>
      <c r="G36" s="41">
        <f t="shared" si="6"/>
        <v>0.3361955589636822</v>
      </c>
      <c r="H36" s="35">
        <f t="shared" si="7"/>
        <v>528.09474910490906</v>
      </c>
      <c r="I36" s="39">
        <f t="shared" si="8"/>
        <v>3669.6874026947021</v>
      </c>
      <c r="J36" s="35">
        <f t="shared" si="9"/>
        <v>2.336195558963682</v>
      </c>
      <c r="K36" s="35">
        <f t="shared" si="10"/>
        <v>27.936195558963682</v>
      </c>
      <c r="L36" s="61">
        <f t="shared" si="0"/>
        <v>3669.6874026947021</v>
      </c>
      <c r="M36" s="17"/>
      <c r="N36" s="17"/>
      <c r="O36" s="17"/>
      <c r="P36" s="17"/>
      <c r="Q36" s="17"/>
      <c r="R36" s="17"/>
      <c r="S36" s="17"/>
      <c r="T36" s="5"/>
      <c r="U36" s="65">
        <v>0</v>
      </c>
      <c r="V36" s="49">
        <f>$I$45</f>
        <v>2887.5689963260611</v>
      </c>
    </row>
    <row r="37" spans="1:22" x14ac:dyDescent="0.25">
      <c r="A37" s="3"/>
      <c r="B37" s="41">
        <f t="shared" si="11"/>
        <v>34.900000000000006</v>
      </c>
      <c r="C37" s="37">
        <f t="shared" si="2"/>
        <v>4.9857142857142867</v>
      </c>
      <c r="D37" s="41">
        <f t="shared" si="3"/>
        <v>1</v>
      </c>
      <c r="E37" s="39">
        <f t="shared" si="4"/>
        <v>3141.5926535897929</v>
      </c>
      <c r="F37" s="37">
        <f t="shared" si="5"/>
        <v>0.34900000000000003</v>
      </c>
      <c r="G37" s="41">
        <f t="shared" si="6"/>
        <v>0.43078477074655103</v>
      </c>
      <c r="H37" s="35">
        <f t="shared" si="7"/>
        <v>676.67513552786397</v>
      </c>
      <c r="I37" s="39">
        <f t="shared" si="8"/>
        <v>3818.2677891176568</v>
      </c>
      <c r="J37" s="35">
        <f t="shared" si="9"/>
        <v>2.4307847707465506</v>
      </c>
      <c r="K37" s="35">
        <f t="shared" si="10"/>
        <v>37.330784770746554</v>
      </c>
      <c r="L37" s="61">
        <f t="shared" si="0"/>
        <v>3818.2677891176568</v>
      </c>
      <c r="M37" s="17"/>
      <c r="N37" s="17"/>
      <c r="O37" s="17"/>
      <c r="P37" s="17"/>
      <c r="Q37" s="17"/>
      <c r="R37" s="17"/>
      <c r="S37" s="17"/>
      <c r="T37" s="5"/>
      <c r="U37" s="49"/>
    </row>
    <row r="38" spans="1:22" x14ac:dyDescent="0.25">
      <c r="A38" s="3"/>
      <c r="B38" s="41">
        <f t="shared" si="11"/>
        <v>44.2</v>
      </c>
      <c r="C38" s="37">
        <f t="shared" si="2"/>
        <v>6.3142857142857149</v>
      </c>
      <c r="D38" s="41">
        <f t="shared" si="3"/>
        <v>1</v>
      </c>
      <c r="E38" s="39">
        <f t="shared" si="4"/>
        <v>3141.5926535897929</v>
      </c>
      <c r="F38" s="37">
        <f t="shared" si="5"/>
        <v>0.442</v>
      </c>
      <c r="G38" s="41">
        <f t="shared" si="6"/>
        <v>0.52040063219283461</v>
      </c>
      <c r="H38" s="35">
        <f t="shared" si="7"/>
        <v>817.44340151024653</v>
      </c>
      <c r="I38" s="39">
        <f t="shared" si="8"/>
        <v>3959.0360551000394</v>
      </c>
      <c r="J38" s="35">
        <f t="shared" si="9"/>
        <v>2.5204006321928345</v>
      </c>
      <c r="K38" s="35">
        <f t="shared" si="10"/>
        <v>46.720400632192835</v>
      </c>
      <c r="L38" s="61">
        <f t="shared" si="0"/>
        <v>3959.0360551000394</v>
      </c>
      <c r="M38" s="17"/>
      <c r="N38" s="17"/>
      <c r="O38" s="17"/>
      <c r="P38" s="17"/>
      <c r="Q38" s="17"/>
      <c r="R38" s="17"/>
      <c r="S38" s="17"/>
      <c r="T38" s="5"/>
      <c r="U38" s="51" t="s">
        <v>36</v>
      </c>
    </row>
    <row r="39" spans="1:22" x14ac:dyDescent="0.25">
      <c r="A39" s="3"/>
      <c r="B39" s="41">
        <f t="shared" si="11"/>
        <v>53.5</v>
      </c>
      <c r="C39" s="37">
        <f t="shared" si="2"/>
        <v>7.6428571428571432</v>
      </c>
      <c r="D39" s="41">
        <f t="shared" si="3"/>
        <v>1</v>
      </c>
      <c r="E39" s="39">
        <f t="shared" si="4"/>
        <v>3141.5926535897929</v>
      </c>
      <c r="F39" s="37">
        <f t="shared" si="5"/>
        <v>0.53500000000000003</v>
      </c>
      <c r="G39" s="41">
        <f t="shared" si="6"/>
        <v>0.6062936582779791</v>
      </c>
      <c r="H39" s="35">
        <f t="shared" si="7"/>
        <v>952.36385138208982</v>
      </c>
      <c r="I39" s="39">
        <f t="shared" si="8"/>
        <v>4093.9565049718826</v>
      </c>
      <c r="J39" s="35">
        <f t="shared" si="9"/>
        <v>2.6062936582779792</v>
      </c>
      <c r="K39" s="35">
        <f t="shared" si="10"/>
        <v>56.106293658277977</v>
      </c>
      <c r="L39" s="61">
        <f t="shared" si="0"/>
        <v>4093.9565049718826</v>
      </c>
      <c r="M39" s="17"/>
      <c r="N39" s="17"/>
      <c r="O39" s="17"/>
      <c r="P39" s="17"/>
      <c r="Q39" s="17"/>
      <c r="R39" s="17"/>
      <c r="S39" s="17"/>
      <c r="T39" s="5"/>
      <c r="U39" s="49">
        <f>MIN((E44/1.5)+(H44/3), (E44+H44)/2.5)</f>
        <v>1884.9555921538758</v>
      </c>
    </row>
    <row r="40" spans="1:22" x14ac:dyDescent="0.25">
      <c r="A40" s="3"/>
      <c r="B40" s="41">
        <f t="shared" si="11"/>
        <v>62.8</v>
      </c>
      <c r="C40" s="37">
        <f t="shared" si="2"/>
        <v>8.9714285714285715</v>
      </c>
      <c r="D40" s="41">
        <f t="shared" si="3"/>
        <v>1</v>
      </c>
      <c r="E40" s="39">
        <f t="shared" si="4"/>
        <v>3141.5926535897929</v>
      </c>
      <c r="F40" s="37">
        <f t="shared" si="5"/>
        <v>0.628</v>
      </c>
      <c r="G40" s="41">
        <f t="shared" si="6"/>
        <v>0.68923562175195741</v>
      </c>
      <c r="H40" s="35">
        <f t="shared" si="7"/>
        <v>1082.6487829441714</v>
      </c>
      <c r="I40" s="39">
        <f t="shared" si="8"/>
        <v>4224.2414365339646</v>
      </c>
      <c r="J40" s="35">
        <f t="shared" si="9"/>
        <v>2.6892356217519575</v>
      </c>
      <c r="K40" s="35">
        <f t="shared" si="10"/>
        <v>65.489235621751959</v>
      </c>
      <c r="L40" s="61">
        <f t="shared" si="0"/>
        <v>4224.2414365339646</v>
      </c>
      <c r="M40" s="17"/>
      <c r="N40" s="17"/>
      <c r="O40" s="17"/>
      <c r="P40" s="17"/>
      <c r="Q40" s="17"/>
      <c r="R40" s="17"/>
      <c r="S40" s="17"/>
      <c r="T40" s="5"/>
      <c r="U40" s="28" t="s">
        <v>37</v>
      </c>
    </row>
    <row r="41" spans="1:22" x14ac:dyDescent="0.25">
      <c r="A41" s="3"/>
      <c r="B41" s="41">
        <f t="shared" si="11"/>
        <v>72.099999999999994</v>
      </c>
      <c r="C41" s="37">
        <f t="shared" si="2"/>
        <v>10.299999999999999</v>
      </c>
      <c r="D41" s="41">
        <f t="shared" si="3"/>
        <v>1</v>
      </c>
      <c r="E41" s="39">
        <f t="shared" si="4"/>
        <v>3141.5926535897929</v>
      </c>
      <c r="F41" s="37">
        <f t="shared" si="5"/>
        <v>0.72099999999999997</v>
      </c>
      <c r="G41" s="41">
        <f t="shared" si="6"/>
        <v>0.76974736655102804</v>
      </c>
      <c r="H41" s="35">
        <f t="shared" si="7"/>
        <v>1209.1163359383995</v>
      </c>
      <c r="I41" s="39">
        <f t="shared" si="8"/>
        <v>4350.7089895281924</v>
      </c>
      <c r="J41" s="35">
        <f t="shared" si="9"/>
        <v>2.7697473665510275</v>
      </c>
      <c r="K41" s="35">
        <f t="shared" si="10"/>
        <v>74.869747366551024</v>
      </c>
      <c r="L41" s="61">
        <f t="shared" si="0"/>
        <v>4350.7089895281924</v>
      </c>
      <c r="M41" s="17"/>
      <c r="N41" s="17"/>
      <c r="O41" s="17"/>
      <c r="P41" s="17"/>
      <c r="Q41" s="17"/>
      <c r="R41" s="17"/>
      <c r="S41" s="17"/>
      <c r="T41" s="5"/>
      <c r="U41" s="17">
        <v>0</v>
      </c>
      <c r="V41" s="47">
        <f>$U$39</f>
        <v>1884.9555921538758</v>
      </c>
    </row>
    <row r="42" spans="1:22" x14ac:dyDescent="0.25">
      <c r="A42" s="3"/>
      <c r="B42" s="41">
        <f t="shared" si="11"/>
        <v>81.399999999999991</v>
      </c>
      <c r="C42" s="37">
        <f t="shared" si="2"/>
        <v>11.628571428571428</v>
      </c>
      <c r="D42" s="41">
        <f t="shared" si="3"/>
        <v>1</v>
      </c>
      <c r="E42" s="39">
        <f t="shared" si="4"/>
        <v>3141.5926535897929</v>
      </c>
      <c r="F42" s="37">
        <f t="shared" si="5"/>
        <v>0.81399999999999995</v>
      </c>
      <c r="G42" s="41">
        <f t="shared" si="6"/>
        <v>0.84820245262301541</v>
      </c>
      <c r="H42" s="35">
        <f t="shared" si="7"/>
        <v>1332.3532969586549</v>
      </c>
      <c r="I42" s="39">
        <f t="shared" si="8"/>
        <v>4473.9459505484483</v>
      </c>
      <c r="J42" s="35">
        <f t="shared" si="9"/>
        <v>2.8482024526230156</v>
      </c>
      <c r="K42" s="35">
        <f t="shared" si="10"/>
        <v>84.248202452623005</v>
      </c>
      <c r="L42" s="61">
        <f t="shared" si="0"/>
        <v>4473.9459505484483</v>
      </c>
      <c r="M42" s="17"/>
      <c r="N42" s="17"/>
      <c r="O42" s="17"/>
      <c r="P42" s="17"/>
      <c r="Q42" s="17"/>
      <c r="R42" s="17"/>
      <c r="S42" s="17"/>
      <c r="T42" s="5"/>
      <c r="U42" s="50">
        <f>K44</f>
        <v>103</v>
      </c>
      <c r="V42" s="47">
        <f>$U$39</f>
        <v>1884.9555921538758</v>
      </c>
    </row>
    <row r="43" spans="1:22" x14ac:dyDescent="0.25">
      <c r="A43" s="3"/>
      <c r="B43" s="41">
        <f t="shared" si="11"/>
        <v>90.699999999999989</v>
      </c>
      <c r="C43" s="37">
        <f t="shared" si="2"/>
        <v>12.957142857142856</v>
      </c>
      <c r="D43" s="41">
        <f t="shared" si="3"/>
        <v>1</v>
      </c>
      <c r="E43" s="39">
        <f t="shared" si="4"/>
        <v>3141.5926535897929</v>
      </c>
      <c r="F43" s="37">
        <f t="shared" si="5"/>
        <v>0.90699999999999992</v>
      </c>
      <c r="G43" s="41">
        <f t="shared" si="6"/>
        <v>0.92488094016085542</v>
      </c>
      <c r="H43" s="35">
        <f t="shared" si="7"/>
        <v>1452.7995835272823</v>
      </c>
      <c r="I43" s="39">
        <f t="shared" si="8"/>
        <v>4594.3922371170756</v>
      </c>
      <c r="J43" s="35">
        <f t="shared" si="9"/>
        <v>2.9248809401608558</v>
      </c>
      <c r="K43" s="35">
        <f t="shared" si="10"/>
        <v>93.62488094016085</v>
      </c>
      <c r="L43" s="61">
        <f t="shared" si="0"/>
        <v>4594.3922371170756</v>
      </c>
      <c r="M43" s="17"/>
      <c r="N43" s="17"/>
      <c r="O43" s="17"/>
      <c r="P43" s="17"/>
      <c r="Q43" s="17"/>
      <c r="R43" s="17"/>
      <c r="S43" s="17"/>
      <c r="T43" s="5"/>
      <c r="U43" s="17"/>
    </row>
    <row r="44" spans="1:22" x14ac:dyDescent="0.25">
      <c r="A44" s="3"/>
      <c r="B44" s="36">
        <f>$J$17</f>
        <v>100</v>
      </c>
      <c r="C44" s="36">
        <f t="shared" si="2"/>
        <v>14.285714285714286</v>
      </c>
      <c r="D44" s="42">
        <f t="shared" si="3"/>
        <v>1</v>
      </c>
      <c r="E44" s="58">
        <f t="shared" si="4"/>
        <v>3141.5926535897929</v>
      </c>
      <c r="F44" s="40">
        <f t="shared" si="5"/>
        <v>1</v>
      </c>
      <c r="G44" s="42">
        <f t="shared" si="6"/>
        <v>1</v>
      </c>
      <c r="H44" s="59">
        <f t="shared" si="7"/>
        <v>1570.7963267948965</v>
      </c>
      <c r="I44" s="58">
        <f t="shared" si="8"/>
        <v>4712.3889803846896</v>
      </c>
      <c r="J44" s="38">
        <f t="shared" si="9"/>
        <v>2.9999999999999996</v>
      </c>
      <c r="K44" s="38">
        <f t="shared" si="10"/>
        <v>103</v>
      </c>
      <c r="L44" s="61">
        <f t="shared" si="0"/>
        <v>4712.3889803846896</v>
      </c>
      <c r="M44" s="17"/>
      <c r="N44" s="17"/>
      <c r="O44" s="17"/>
      <c r="P44" s="17"/>
      <c r="Q44" s="17"/>
      <c r="R44" s="17"/>
      <c r="S44" s="17"/>
      <c r="T44" s="5"/>
      <c r="U44" s="51" t="s">
        <v>40</v>
      </c>
    </row>
    <row r="45" spans="1:22" x14ac:dyDescent="0.25">
      <c r="A45" s="3"/>
      <c r="B45" s="63">
        <v>3.1614212438607421</v>
      </c>
      <c r="C45" s="32">
        <f t="shared" si="2"/>
        <v>0.45163160626582027</v>
      </c>
      <c r="D45" s="26">
        <f t="shared" si="3"/>
        <v>0.88760072663024991</v>
      </c>
      <c r="E45" s="25">
        <f t="shared" si="4"/>
        <v>2788.4799221025551</v>
      </c>
      <c r="F45" s="32">
        <f t="shared" si="5"/>
        <v>3.1614212438607424E-2</v>
      </c>
      <c r="G45" s="27">
        <f t="shared" si="6"/>
        <v>6.308206387628279E-2</v>
      </c>
      <c r="H45" s="26">
        <f t="shared" si="7"/>
        <v>99.089074223506032</v>
      </c>
      <c r="I45" s="64">
        <f t="shared" si="8"/>
        <v>2887.5689963260611</v>
      </c>
      <c r="J45" s="26">
        <f t="shared" si="9"/>
        <v>1.8382835171367824</v>
      </c>
      <c r="K45" s="66">
        <f t="shared" si="10"/>
        <v>4.999704760997524</v>
      </c>
      <c r="L45" s="17"/>
      <c r="M45" s="17"/>
      <c r="N45" s="17"/>
      <c r="O45" s="17"/>
      <c r="P45" s="17"/>
      <c r="Q45" s="17"/>
      <c r="R45" s="17"/>
      <c r="S45" s="17"/>
      <c r="T45" s="5"/>
      <c r="U45">
        <v>0</v>
      </c>
      <c r="V45" s="47">
        <f>$I$44</f>
        <v>4712.3889803846896</v>
      </c>
    </row>
    <row r="46" spans="1:22" x14ac:dyDescent="0.25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5"/>
      <c r="U46" s="56">
        <f>K44</f>
        <v>103</v>
      </c>
      <c r="V46" s="47">
        <f>$I$44</f>
        <v>4712.3889803846896</v>
      </c>
    </row>
    <row r="47" spans="1:22" ht="15.75" thickBot="1" x14ac:dyDescent="0.3">
      <c r="A47" s="52" t="s">
        <v>39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2"/>
    </row>
    <row r="48" spans="1:22" ht="15.75" thickTop="1" x14ac:dyDescent="0.25">
      <c r="A48" s="57" t="s">
        <v>49</v>
      </c>
    </row>
  </sheetData>
  <sheetProtection algorithmName="SHA-512" hashValue="T0+j29RNiX9aUfdpRF3kRGxR8/SVoKdTay/VDo0NAXqvhsEBIZeiSRZFP9NaqI4f6ZhDPxrtL4BdubC8lwvjTg==" saltValue="+pTvF5WrJPWzngOzx8EkGw==" spinCount="100000" sheet="1" scenarios="1"/>
  <mergeCells count="2">
    <mergeCell ref="C23:E23"/>
    <mergeCell ref="F23:H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LSC</vt:lpstr>
      <vt:lpstr>LSC!Print_Area</vt:lpstr>
    </vt:vector>
  </TitlesOfParts>
  <Company>Parsons Brinkerhoff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punlop.v</dc:creator>
  <cp:lastModifiedBy>punlop</cp:lastModifiedBy>
  <cp:lastPrinted>2014-03-01T03:53:51Z</cp:lastPrinted>
  <dcterms:created xsi:type="dcterms:W3CDTF">2012-02-15T08:59:36Z</dcterms:created>
  <dcterms:modified xsi:type="dcterms:W3CDTF">2014-07-18T05:46:36Z</dcterms:modified>
</cp:coreProperties>
</file>