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ROLLED SECTION" sheetId="1" r:id="rId1"/>
    <sheet name="BUILT UP SECTION" sheetId="2" r:id="rId2"/>
  </sheets>
  <definedNames>
    <definedName name="_xlnm.Print_Area" localSheetId="1">'BUILT UP SECTION'!$A$1:$J$67</definedName>
    <definedName name="_xlnm.Print_Area" localSheetId="0">'ROLLED SECTION'!$A$1:$J$56</definedName>
    <definedName name="_xlnm.Print_Titles" localSheetId="1">'BUILT UP SECTION'!$1:$4</definedName>
    <definedName name="_xlnm.Print_Titles" localSheetId="0">'ROLLED SECTION'!$1:$4</definedName>
    <definedName name="Z_B381FCE2_D8C1_4124_915B_856606DE7547_.wvu.PrintArea" localSheetId="1" hidden="1">'BUILT UP SECTION'!$A$1:$J$192</definedName>
    <definedName name="Z_B381FCE2_D8C1_4124_915B_856606DE7547_.wvu.PrintArea" localSheetId="0" hidden="1">'ROLLED SECTION'!$A$1:$J$181</definedName>
    <definedName name="Z_B381FCE2_D8C1_4124_915B_856606DE7547_.wvu.PrintTitles" localSheetId="1" hidden="1">'BUILT UP SECTION'!$1:$4</definedName>
    <definedName name="Z_B381FCE2_D8C1_4124_915B_856606DE7547_.wvu.PrintTitles" localSheetId="0" hidden="1">'ROLLED SECTION'!$1:$4</definedName>
  </definedNames>
  <calcPr fullCalcOnLoad="1"/>
</workbook>
</file>

<file path=xl/sharedStrings.xml><?xml version="1.0" encoding="utf-8"?>
<sst xmlns="http://schemas.openxmlformats.org/spreadsheetml/2006/main" count="299" uniqueCount="187">
  <si>
    <t>m</t>
  </si>
  <si>
    <t>=</t>
  </si>
  <si>
    <t>t</t>
  </si>
  <si>
    <t>cm</t>
  </si>
  <si>
    <t>a</t>
  </si>
  <si>
    <t>b</t>
  </si>
  <si>
    <r>
      <t>cm</t>
    </r>
    <r>
      <rPr>
        <vertAlign val="superscript"/>
        <sz val="11"/>
        <rFont val="Times New Roman"/>
        <family val="1"/>
      </rPr>
      <t>2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</si>
  <si>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</si>
  <si>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l</t>
    </r>
    <r>
      <rPr>
        <vertAlign val="subscript"/>
        <sz val="11"/>
        <rFont val="Times New Roman"/>
        <family val="1"/>
      </rPr>
      <t>in</t>
    </r>
  </si>
  <si>
    <r>
      <t>l</t>
    </r>
    <r>
      <rPr>
        <vertAlign val="subscript"/>
        <sz val="11"/>
        <rFont val="Times New Roman"/>
        <family val="1"/>
      </rPr>
      <t>out</t>
    </r>
  </si>
  <si>
    <r>
      <t>l</t>
    </r>
    <r>
      <rPr>
        <vertAlign val="subscript"/>
        <sz val="11"/>
        <rFont val="Times New Roman"/>
        <family val="1"/>
      </rPr>
      <t>max</t>
    </r>
  </si>
  <si>
    <r>
      <t>F</t>
    </r>
    <r>
      <rPr>
        <vertAlign val="subscript"/>
        <sz val="11"/>
        <rFont val="Times New Roman"/>
        <family val="1"/>
      </rPr>
      <t>c</t>
    </r>
  </si>
  <si>
    <t>Case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</si>
  <si>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</si>
  <si>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</si>
  <si>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</si>
  <si>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</si>
  <si>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</si>
  <si>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</si>
  <si>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</si>
  <si>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</si>
  <si>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</si>
  <si>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</si>
  <si>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</si>
  <si>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</si>
  <si>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ECP</t>
  </si>
  <si>
    <t>M.Nour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</si>
  <si>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</si>
  <si>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</si>
  <si>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</si>
  <si>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</si>
  <si>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</si>
  <si>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</si>
  <si>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</si>
  <si>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</si>
  <si>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</si>
  <si>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</si>
  <si>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</si>
  <si>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</si>
  <si>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</si>
  <si>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</si>
  <si>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</si>
  <si>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CHECKING AND PACKING HALL</t>
  </si>
  <si>
    <t>( R-1 )</t>
  </si>
  <si>
    <t>Steel grade</t>
  </si>
  <si>
    <t>St.37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</si>
  <si>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</si>
  <si>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</si>
  <si>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St.44</t>
  </si>
  <si>
    <t>St.52</t>
  </si>
  <si>
    <t>Comp. Force</t>
  </si>
  <si>
    <r>
      <t>L</t>
    </r>
    <r>
      <rPr>
        <vertAlign val="subscript"/>
        <sz val="11"/>
        <rFont val="Times New Roman"/>
        <family val="1"/>
      </rPr>
      <t>in</t>
    </r>
  </si>
  <si>
    <r>
      <t>L</t>
    </r>
    <r>
      <rPr>
        <vertAlign val="subscript"/>
        <sz val="11"/>
        <rFont val="Times New Roman"/>
        <family val="1"/>
      </rPr>
      <t>out</t>
    </r>
  </si>
  <si>
    <t>Limits of buckling</t>
  </si>
  <si>
    <t>section</t>
  </si>
  <si>
    <t>IPE 120</t>
  </si>
  <si>
    <t>IPE 100</t>
  </si>
  <si>
    <t>HEB 300</t>
  </si>
  <si>
    <t>HEB 320</t>
  </si>
  <si>
    <t>HEB 340</t>
  </si>
  <si>
    <t>HEB 360</t>
  </si>
  <si>
    <t>HEB 400</t>
  </si>
  <si>
    <t>HEB 450</t>
  </si>
  <si>
    <t>HEB 500</t>
  </si>
  <si>
    <t>HEB 550</t>
  </si>
  <si>
    <t>HEB 600</t>
  </si>
  <si>
    <t>HEB 650</t>
  </si>
  <si>
    <t>HEB 700</t>
  </si>
  <si>
    <t>HEB 800</t>
  </si>
  <si>
    <t>HEB 900</t>
  </si>
  <si>
    <t>HEB 1000</t>
  </si>
  <si>
    <t>HEB 100</t>
  </si>
  <si>
    <t>HEB 120</t>
  </si>
  <si>
    <t>HEB 140</t>
  </si>
  <si>
    <t>HEB 160</t>
  </si>
  <si>
    <t>HEB 180</t>
  </si>
  <si>
    <t>HEB 200</t>
  </si>
  <si>
    <t>HEB 220</t>
  </si>
  <si>
    <t>HEB 240</t>
  </si>
  <si>
    <t>HEB 260</t>
  </si>
  <si>
    <t>HEB 280</t>
  </si>
  <si>
    <t>150x150x14     back to back</t>
  </si>
  <si>
    <t>60x60x6           back to back</t>
  </si>
  <si>
    <t>65x65x7           back to back</t>
  </si>
  <si>
    <t>70x70x7           back to back</t>
  </si>
  <si>
    <t>75x75x7           back to back</t>
  </si>
  <si>
    <t>80x80x8           back to back</t>
  </si>
  <si>
    <t>90x90x9           back to back</t>
  </si>
  <si>
    <t>100x100x10     back to back</t>
  </si>
  <si>
    <t>110x110x10     back to back</t>
  </si>
  <si>
    <t>120x120x12     back to back</t>
  </si>
  <si>
    <t>130x130x12     back to back</t>
  </si>
  <si>
    <t>140x140x13     back to back</t>
  </si>
  <si>
    <t>60x60x6           star shape</t>
  </si>
  <si>
    <t>65x65x7           star shape</t>
  </si>
  <si>
    <t>70x70x7           star shape</t>
  </si>
  <si>
    <t>75x75x7           star shape</t>
  </si>
  <si>
    <t>80x80x8           star shape</t>
  </si>
  <si>
    <t>90x90x9           star shape</t>
  </si>
  <si>
    <t>100x100x10     star shape</t>
  </si>
  <si>
    <t>110x110x10     star shape</t>
  </si>
  <si>
    <t>120x120x12     star shape</t>
  </si>
  <si>
    <t>130x130x12     star shape</t>
  </si>
  <si>
    <t>140x140x13     star shape</t>
  </si>
  <si>
    <t>150x150x14     star shape</t>
  </si>
  <si>
    <t>HEA 100</t>
  </si>
  <si>
    <t>HEA 120</t>
  </si>
  <si>
    <t>HEA 140</t>
  </si>
  <si>
    <t>HEA 160</t>
  </si>
  <si>
    <t>HEA 180</t>
  </si>
  <si>
    <t>HEA 200</t>
  </si>
  <si>
    <t>HEA 220</t>
  </si>
  <si>
    <t>HEA 240</t>
  </si>
  <si>
    <t>HEA 260</t>
  </si>
  <si>
    <t>HEA 280</t>
  </si>
  <si>
    <t>HEA 300</t>
  </si>
  <si>
    <t>HEA 320</t>
  </si>
  <si>
    <t>HEA 340</t>
  </si>
  <si>
    <t>HEA 360</t>
  </si>
  <si>
    <t>HEA 400</t>
  </si>
  <si>
    <t>HEA 450</t>
  </si>
  <si>
    <t>HEA 500</t>
  </si>
  <si>
    <t>HEA 550</t>
  </si>
  <si>
    <t>HEA 600</t>
  </si>
  <si>
    <t>HEA 650</t>
  </si>
  <si>
    <t>HEA 700</t>
  </si>
  <si>
    <t>HEA 800</t>
  </si>
  <si>
    <t>HEA 900</t>
  </si>
  <si>
    <t>HEA 1000</t>
  </si>
  <si>
    <t>60x60x6           single angle</t>
  </si>
  <si>
    <t>65x65x7           single angle</t>
  </si>
  <si>
    <t>70x70x7           single angle</t>
  </si>
  <si>
    <t>75x75x7           single angle</t>
  </si>
  <si>
    <t>80x80x8           single angle</t>
  </si>
  <si>
    <t>90x90x9           single angle</t>
  </si>
  <si>
    <t>100x100x10     single angle</t>
  </si>
  <si>
    <t>110x110x10     single angle</t>
  </si>
  <si>
    <t>120x120x12     single angle</t>
  </si>
  <si>
    <t>130x130x12     single angle</t>
  </si>
  <si>
    <t>140x140x13     single angle</t>
  </si>
  <si>
    <t>150x150x14     single angle</t>
  </si>
  <si>
    <t>UPN 100</t>
  </si>
  <si>
    <t>UPN 120</t>
  </si>
  <si>
    <t>UPN 140</t>
  </si>
  <si>
    <t>UPN 160</t>
  </si>
  <si>
    <t>UPN 180</t>
  </si>
  <si>
    <t>UPN 200</t>
  </si>
  <si>
    <t>UPN 220</t>
  </si>
  <si>
    <t>UPN 240</t>
  </si>
  <si>
    <t>UPN 260</t>
  </si>
  <si>
    <t>UPN 280</t>
  </si>
  <si>
    <t>UPN 300</t>
  </si>
  <si>
    <t>UPN 320</t>
  </si>
  <si>
    <t>UPN 350</t>
  </si>
  <si>
    <t>UPN 380</t>
  </si>
  <si>
    <t>UPN 400</t>
  </si>
  <si>
    <t>Aera</t>
  </si>
  <si>
    <t>1)- INPUT DATA :-</t>
  </si>
  <si>
    <t>2)- CHECK OF SECTION :-</t>
  </si>
  <si>
    <t>CHECK BUCKLING:-</t>
  </si>
  <si>
    <t>CHECK STRESS:-</t>
  </si>
  <si>
    <r>
      <t>f</t>
    </r>
    <r>
      <rPr>
        <vertAlign val="subscript"/>
        <sz val="11"/>
        <rFont val="Times New Roman"/>
        <family val="1"/>
      </rPr>
      <t>c</t>
    </r>
  </si>
  <si>
    <t>P (2)</t>
  </si>
  <si>
    <t>P (51)</t>
  </si>
  <si>
    <t>TABLE (4.1)</t>
  </si>
  <si>
    <t>P (15)</t>
  </si>
  <si>
    <t>Equ. 2.11</t>
  </si>
  <si>
    <t>Equ. 2.15</t>
  </si>
  <si>
    <t>MEMBER ID :-</t>
  </si>
  <si>
    <r>
      <t>b</t>
    </r>
    <r>
      <rPr>
        <vertAlign val="subscript"/>
        <sz val="11"/>
        <rFont val="Times New Roman"/>
        <family val="1"/>
      </rPr>
      <t>FLU</t>
    </r>
  </si>
  <si>
    <r>
      <t>t</t>
    </r>
    <r>
      <rPr>
        <vertAlign val="subscript"/>
        <sz val="11"/>
        <rFont val="Times New Roman"/>
        <family val="1"/>
      </rPr>
      <t>FLU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</si>
  <si>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</si>
  <si>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</si>
  <si>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FLL</t>
    </r>
  </si>
  <si>
    <r>
      <t>t</t>
    </r>
    <r>
      <rPr>
        <vertAlign val="subscript"/>
        <sz val="11"/>
        <rFont val="Times New Roman"/>
        <family val="1"/>
      </rPr>
      <t>FLL</t>
    </r>
  </si>
  <si>
    <t>mm</t>
  </si>
  <si>
    <r>
      <t>r</t>
    </r>
    <r>
      <rPr>
        <vertAlign val="subscript"/>
        <sz val="11"/>
        <rFont val="Times New Roman"/>
        <family val="1"/>
      </rPr>
      <t>in</t>
    </r>
  </si>
  <si>
    <r>
      <t>r</t>
    </r>
    <r>
      <rPr>
        <vertAlign val="subscript"/>
        <sz val="11"/>
        <rFont val="Times New Roman"/>
        <family val="1"/>
      </rPr>
      <t>out</t>
    </r>
  </si>
  <si>
    <t>CHECK COMPACTNESS:-</t>
  </si>
  <si>
    <t>y=</t>
  </si>
  <si>
    <t>Ix=</t>
  </si>
  <si>
    <t>Iy=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</si>
  <si>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</si>
  <si>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</si>
  <si>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t>Web is</t>
  </si>
  <si>
    <t>Flange is</t>
  </si>
  <si>
    <t>The sec is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</si>
</sst>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u val="single"/>
      <sz val="11"/>
      <color indexed="12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0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3">
    <xf numFmtId="201" fontId="0" fillId="0" borderId="0" xfId="0" applyAlignment="1">
      <alignment/>
    </xf>
    <xf numFmtId="201" fontId="39" fillId="0" borderId="10" xfId="0" applyFont="1" applyFill="1" applyBorder="1" applyAlignment="1" applyProtection="1">
      <alignment horizontal="left" vertical="center"/>
      <protection hidden="1"/>
    </xf>
    <xf numFmtId="201" fontId="40" fillId="0" borderId="11" xfId="0" applyFont="1" applyFill="1" applyBorder="1" applyAlignment="1" applyProtection="1">
      <alignment horizontal="left"/>
      <protection hidden="1"/>
    </xf>
    <xf numFmtId="201" fontId="41" fillId="0" borderId="12" xfId="0" applyFont="1" applyFill="1" applyBorder="1" applyAlignment="1" applyProtection="1">
      <alignment horizontal="left"/>
      <protection hidden="1"/>
    </xf>
    <xf numFmtId="201" fontId="42" fillId="0" borderId="12" xfId="0" applyFont="1" applyFill="1" applyBorder="1" applyAlignment="1" applyProtection="1">
      <alignment horizontal="left"/>
      <protection hidden="1"/>
    </xf>
    <xf numFmtId="201" fontId="42" fillId="0" borderId="13" xfId="0" applyFont="1" applyFill="1" applyBorder="1" applyAlignment="1" applyProtection="1">
      <alignment horizontal="left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0" fillId="0" borderId="15" xfId="0" applyFont="1" applyFill="1" applyBorder="1" applyAlignment="1" applyProtection="1">
      <alignment horizontal="center" vertical="center"/>
      <protection hidden="1"/>
    </xf>
    <xf numFmtId="201" fontId="9" fillId="0" borderId="15" xfId="0" applyFont="1" applyBorder="1" applyAlignment="1" applyProtection="1">
      <alignment horizontal="center" vertical="center"/>
      <protection locked="0"/>
    </xf>
    <xf numFmtId="201" fontId="0" fillId="0" borderId="16" xfId="0" applyBorder="1" applyAlignment="1" applyProtection="1">
      <alignment/>
      <protection locked="0"/>
    </xf>
    <xf numFmtId="201" fontId="9" fillId="0" borderId="17" xfId="0" applyFont="1" applyBorder="1" applyAlignment="1" applyProtection="1">
      <alignment horizontal="center" vertical="center"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Border="1" applyAlignment="1" applyProtection="1">
      <alignment/>
      <protection locked="0"/>
    </xf>
    <xf numFmtId="201" fontId="0" fillId="0" borderId="20" xfId="0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01" fontId="0" fillId="0" borderId="21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5" fillId="0" borderId="14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44" fillId="0" borderId="22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0" fillId="0" borderId="24" xfId="0" applyBorder="1" applyAlignment="1" applyProtection="1">
      <alignment/>
      <protection hidden="1"/>
    </xf>
    <xf numFmtId="201" fontId="4" fillId="0" borderId="12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01" fontId="17" fillId="0" borderId="0" xfId="0" applyFont="1" applyBorder="1" applyAlignment="1" applyProtection="1">
      <alignment horizontal="right"/>
      <protection hidden="1"/>
    </xf>
    <xf numFmtId="201" fontId="7" fillId="0" borderId="0" xfId="0" applyFont="1" applyBorder="1" applyAlignment="1" applyProtection="1">
      <alignment/>
      <protection hidden="1"/>
    </xf>
    <xf numFmtId="201" fontId="9" fillId="0" borderId="12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12" fillId="0" borderId="25" xfId="0" applyFont="1" applyBorder="1" applyAlignment="1" applyProtection="1">
      <alignment horizontal="center"/>
      <protection hidden="1"/>
    </xf>
    <xf numFmtId="201" fontId="12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9" fillId="0" borderId="25" xfId="0" applyFont="1" applyBorder="1" applyAlignment="1" applyProtection="1">
      <alignment/>
      <protection hidden="1"/>
    </xf>
    <xf numFmtId="201" fontId="9" fillId="0" borderId="12" xfId="0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201" fontId="9" fillId="0" borderId="25" xfId="0" applyFont="1" applyBorder="1" applyAlignment="1" applyProtection="1">
      <alignment/>
      <protection hidden="1"/>
    </xf>
    <xf numFmtId="201" fontId="4" fillId="0" borderId="12" xfId="0" applyFont="1" applyBorder="1" applyAlignment="1" applyProtection="1">
      <alignment horizontal="left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12" fillId="0" borderId="12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>
      <alignment horizontal="right"/>
      <protection hidden="1"/>
    </xf>
    <xf numFmtId="201" fontId="8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9" fillId="0" borderId="24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12" fillId="0" borderId="0" xfId="0" applyFont="1" applyBorder="1" applyAlignment="1" applyProtection="1">
      <alignment horizontal="left"/>
      <protection hidden="1"/>
    </xf>
    <xf numFmtId="201" fontId="18" fillId="0" borderId="12" xfId="0" applyFont="1" applyBorder="1" applyAlignment="1" applyProtection="1">
      <alignment horizontal="center"/>
      <protection hidden="1"/>
    </xf>
    <xf numFmtId="201" fontId="18" fillId="0" borderId="0" xfId="0" applyFont="1" applyBorder="1" applyAlignment="1" applyProtection="1">
      <alignment horizontal="center"/>
      <protection hidden="1"/>
    </xf>
    <xf numFmtId="201" fontId="6" fillId="0" borderId="0" xfId="0" applyFont="1" applyBorder="1" applyAlignment="1" applyProtection="1">
      <alignment/>
      <protection hidden="1"/>
    </xf>
    <xf numFmtId="201" fontId="9" fillId="0" borderId="0" xfId="0" applyNumberFormat="1" applyFont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9" fillId="0" borderId="0" xfId="0" applyFont="1" applyAlignment="1" applyProtection="1">
      <alignment/>
      <protection hidden="1"/>
    </xf>
    <xf numFmtId="201" fontId="9" fillId="0" borderId="0" xfId="0" applyFont="1" applyAlignment="1" applyProtection="1" quotePrefix="1">
      <alignment horizontal="center"/>
      <protection hidden="1"/>
    </xf>
    <xf numFmtId="201" fontId="9" fillId="0" borderId="0" xfId="0" applyFont="1" applyAlignment="1" applyProtection="1">
      <alignment horizontal="center"/>
      <protection hidden="1"/>
    </xf>
    <xf numFmtId="201" fontId="9" fillId="0" borderId="0" xfId="0" applyFont="1" applyAlignment="1" applyProtection="1" quotePrefix="1">
      <alignment/>
      <protection hidden="1"/>
    </xf>
    <xf numFmtId="201" fontId="9" fillId="0" borderId="0" xfId="0" applyFont="1" applyBorder="1" applyAlignment="1" applyProtection="1" quotePrefix="1">
      <alignment horizontal="center"/>
      <protection hidden="1"/>
    </xf>
    <xf numFmtId="201" fontId="0" fillId="0" borderId="0" xfId="0" applyAlignment="1" applyProtection="1">
      <alignment/>
      <protection hidden="1"/>
    </xf>
    <xf numFmtId="201" fontId="4" fillId="0" borderId="11" xfId="0" applyFont="1" applyBorder="1" applyAlignment="1" applyProtection="1">
      <alignment/>
      <protection hidden="1"/>
    </xf>
    <xf numFmtId="201" fontId="0" fillId="0" borderId="0" xfId="0" applyFont="1" applyAlignment="1" applyProtection="1">
      <alignment/>
      <protection hidden="1"/>
    </xf>
    <xf numFmtId="201" fontId="20" fillId="0" borderId="0" xfId="0" applyFont="1" applyAlignment="1" applyProtection="1">
      <alignment horizontal="center"/>
      <protection hidden="1"/>
    </xf>
    <xf numFmtId="201" fontId="4" fillId="0" borderId="0" xfId="0" applyFont="1" applyAlignment="1" applyProtection="1">
      <alignment/>
      <protection hidden="1"/>
    </xf>
    <xf numFmtId="201" fontId="0" fillId="0" borderId="25" xfId="0" applyFont="1" applyBorder="1" applyAlignment="1" applyProtection="1">
      <alignment/>
      <protection hidden="1"/>
    </xf>
    <xf numFmtId="201" fontId="4" fillId="0" borderId="0" xfId="0" applyFont="1" applyAlignment="1" applyProtection="1">
      <alignment horizontal="center"/>
      <protection hidden="1"/>
    </xf>
    <xf numFmtId="201" fontId="9" fillId="0" borderId="0" xfId="0" applyFont="1" applyAlignment="1" applyProtection="1">
      <alignment/>
      <protection hidden="1"/>
    </xf>
    <xf numFmtId="201" fontId="10" fillId="0" borderId="0" xfId="0" applyFont="1" applyAlignment="1" applyProtection="1">
      <alignment horizontal="center"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204" fontId="10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Alignment="1" applyProtection="1">
      <alignment horizontal="right"/>
      <protection hidden="1"/>
    </xf>
    <xf numFmtId="201" fontId="9" fillId="0" borderId="26" xfId="0" applyFont="1" applyBorder="1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" fontId="9" fillId="0" borderId="27" xfId="0" applyNumberFormat="1" applyFont="1" applyBorder="1" applyAlignment="1" applyProtection="1">
      <alignment horizontal="center"/>
      <protection hidden="1"/>
    </xf>
    <xf numFmtId="2" fontId="9" fillId="0" borderId="28" xfId="0" applyNumberFormat="1" applyFont="1" applyBorder="1" applyAlignment="1" applyProtection="1">
      <alignment horizontal="center"/>
      <protection hidden="1"/>
    </xf>
    <xf numFmtId="201" fontId="10" fillId="0" borderId="0" xfId="0" applyFont="1" applyAlignment="1" applyProtection="1">
      <alignment horizontal="center"/>
      <protection locked="0"/>
    </xf>
    <xf numFmtId="201" fontId="16" fillId="0" borderId="0" xfId="0" applyFont="1" applyBorder="1" applyAlignment="1" applyProtection="1">
      <alignment horizontal="left"/>
      <protection hidden="1"/>
    </xf>
    <xf numFmtId="201" fontId="10" fillId="0" borderId="0" xfId="0" applyFont="1" applyBorder="1" applyAlignment="1" applyProtection="1">
      <alignment horizontal="center"/>
      <protection locked="0"/>
    </xf>
    <xf numFmtId="201" fontId="0" fillId="0" borderId="0" xfId="0" applyFont="1" applyBorder="1" applyAlignment="1" applyProtection="1">
      <alignment/>
      <protection hidden="1"/>
    </xf>
    <xf numFmtId="201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01" fontId="9" fillId="0" borderId="29" xfId="0" applyFont="1" applyBorder="1" applyAlignment="1" applyProtection="1">
      <alignment/>
      <protection hidden="1"/>
    </xf>
    <xf numFmtId="201" fontId="39" fillId="0" borderId="0" xfId="0" applyFont="1" applyFill="1" applyBorder="1" applyAlignment="1" applyProtection="1">
      <alignment horizontal="left" vertical="center"/>
      <protection hidden="1"/>
    </xf>
    <xf numFmtId="201" fontId="12" fillId="0" borderId="0" xfId="0" applyFont="1" applyBorder="1" applyAlignment="1" applyProtection="1">
      <alignment horizontal="center"/>
      <protection hidden="1"/>
    </xf>
    <xf numFmtId="201" fontId="43" fillId="0" borderId="0" xfId="0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/>
      <protection hidden="1"/>
    </xf>
    <xf numFmtId="201" fontId="10" fillId="0" borderId="0" xfId="0" applyFont="1" applyBorder="1" applyAlignment="1" applyProtection="1">
      <alignment horizontal="center"/>
      <protection hidden="1"/>
    </xf>
    <xf numFmtId="204" fontId="8" fillId="0" borderId="0" xfId="0" applyNumberFormat="1" applyFont="1" applyBorder="1" applyAlignment="1" applyProtection="1">
      <alignment horizontal="center"/>
      <protection hidden="1"/>
    </xf>
    <xf numFmtId="211" fontId="9" fillId="0" borderId="0" xfId="0" applyNumberFormat="1" applyFont="1" applyBorder="1" applyAlignment="1" applyProtection="1">
      <alignment horizontal="center"/>
      <protection hidden="1"/>
    </xf>
    <xf numFmtId="201" fontId="4" fillId="0" borderId="0" xfId="0" applyFont="1" applyBorder="1" applyAlignment="1" applyProtection="1">
      <alignment horizontal="center"/>
      <protection hidden="1"/>
    </xf>
    <xf numFmtId="201" fontId="46" fillId="0" borderId="0" xfId="0" applyFont="1" applyBorder="1" applyAlignment="1" applyProtection="1">
      <alignment horizontal="left"/>
      <protection hidden="1"/>
    </xf>
    <xf numFmtId="201" fontId="46" fillId="0" borderId="0" xfId="0" applyFont="1" applyBorder="1" applyAlignment="1" applyProtection="1" quotePrefix="1">
      <alignment horizontal="center"/>
      <protection hidden="1"/>
    </xf>
    <xf numFmtId="201" fontId="46" fillId="0" borderId="0" xfId="0" applyFont="1" applyBorder="1" applyAlignment="1" applyProtection="1">
      <alignment horizontal="center"/>
      <protection hidden="1"/>
    </xf>
    <xf numFmtId="201" fontId="47" fillId="0" borderId="0" xfId="0" applyFont="1" applyBorder="1" applyAlignment="1" applyProtection="1">
      <alignment horizontal="left"/>
      <protection hidden="1"/>
    </xf>
    <xf numFmtId="201" fontId="5" fillId="0" borderId="0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hidden="1"/>
    </xf>
    <xf numFmtId="1" fontId="10" fillId="0" borderId="0" xfId="0" applyNumberFormat="1" applyFont="1" applyBorder="1" applyAlignment="1" applyProtection="1">
      <alignment horizontal="center"/>
      <protection locked="0"/>
    </xf>
    <xf numFmtId="204" fontId="9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0" fillId="0" borderId="27" xfId="57" applyBorder="1" applyProtection="1">
      <alignment/>
      <protection hidden="1"/>
    </xf>
    <xf numFmtId="0" fontId="0" fillId="0" borderId="27" xfId="58" applyBorder="1" applyProtection="1">
      <alignment/>
      <protection hidden="1"/>
    </xf>
    <xf numFmtId="2" fontId="0" fillId="0" borderId="27" xfId="58" applyNumberFormat="1" applyBorder="1" applyProtection="1">
      <alignment/>
      <protection hidden="1"/>
    </xf>
    <xf numFmtId="2" fontId="0" fillId="0" borderId="0" xfId="58" applyNumberFormat="1" applyBorder="1" applyProtection="1">
      <alignment/>
      <protection hidden="1"/>
    </xf>
    <xf numFmtId="201" fontId="1" fillId="0" borderId="0" xfId="0" applyFont="1" applyAlignment="1" applyProtection="1">
      <alignment/>
      <protection hidden="1"/>
    </xf>
    <xf numFmtId="204" fontId="9" fillId="0" borderId="0" xfId="0" applyNumberFormat="1" applyFont="1" applyFill="1" applyBorder="1" applyAlignment="1" applyProtection="1">
      <alignment horizontal="center"/>
      <protection hidden="1"/>
    </xf>
    <xf numFmtId="0" fontId="0" fillId="0" borderId="30" xfId="57" applyFont="1" applyBorder="1" applyProtection="1">
      <alignment/>
      <protection hidden="1"/>
    </xf>
    <xf numFmtId="0" fontId="0" fillId="0" borderId="31" xfId="57" applyBorder="1" applyProtection="1">
      <alignment/>
      <protection hidden="1"/>
    </xf>
    <xf numFmtId="2" fontId="0" fillId="0" borderId="31" xfId="57" applyNumberFormat="1" applyBorder="1" applyProtection="1">
      <alignment/>
      <protection hidden="1"/>
    </xf>
    <xf numFmtId="201" fontId="0" fillId="0" borderId="32" xfId="0" applyBorder="1" applyAlignment="1" applyProtection="1">
      <alignment/>
      <protection hidden="1"/>
    </xf>
    <xf numFmtId="0" fontId="0" fillId="0" borderId="33" xfId="57" applyFont="1" applyBorder="1" applyProtection="1">
      <alignment/>
      <protection hidden="1"/>
    </xf>
    <xf numFmtId="201" fontId="0" fillId="0" borderId="28" xfId="0" applyBorder="1" applyAlignment="1" applyProtection="1">
      <alignment/>
      <protection hidden="1"/>
    </xf>
    <xf numFmtId="2" fontId="0" fillId="0" borderId="27" xfId="57" applyNumberFormat="1" applyBorder="1" applyProtection="1">
      <alignment/>
      <protection hidden="1"/>
    </xf>
    <xf numFmtId="0" fontId="0" fillId="0" borderId="27" xfId="57" applyNumberFormat="1" applyBorder="1" applyProtection="1">
      <alignment/>
      <protection hidden="1"/>
    </xf>
    <xf numFmtId="201" fontId="0" fillId="0" borderId="33" xfId="0" applyBorder="1" applyAlignment="1" applyProtection="1">
      <alignment/>
      <protection hidden="1"/>
    </xf>
    <xf numFmtId="201" fontId="0" fillId="0" borderId="27" xfId="0" applyBorder="1" applyAlignment="1" applyProtection="1">
      <alignment/>
      <protection hidden="1"/>
    </xf>
    <xf numFmtId="0" fontId="0" fillId="0" borderId="33" xfId="58" applyFont="1" applyBorder="1" applyProtection="1">
      <alignment/>
      <protection hidden="1"/>
    </xf>
    <xf numFmtId="0" fontId="0" fillId="0" borderId="27" xfId="58" applyFont="1" applyBorder="1" applyProtection="1">
      <alignment/>
      <protection hidden="1"/>
    </xf>
    <xf numFmtId="2" fontId="0" fillId="0" borderId="28" xfId="58" applyNumberFormat="1" applyBorder="1" applyProtection="1">
      <alignment/>
      <protection hidden="1"/>
    </xf>
    <xf numFmtId="201" fontId="9" fillId="0" borderId="33" xfId="0" applyFont="1" applyBorder="1" applyAlignment="1" applyProtection="1">
      <alignment/>
      <protection hidden="1"/>
    </xf>
    <xf numFmtId="201" fontId="9" fillId="0" borderId="27" xfId="0" applyFont="1" applyBorder="1" applyAlignment="1" applyProtection="1">
      <alignment/>
      <protection hidden="1"/>
    </xf>
    <xf numFmtId="1" fontId="8" fillId="0" borderId="33" xfId="0" applyNumberFormat="1" applyFont="1" applyBorder="1" applyAlignment="1" applyProtection="1">
      <alignment horizontal="center"/>
      <protection hidden="1"/>
    </xf>
    <xf numFmtId="1" fontId="9" fillId="0" borderId="33" xfId="0" applyNumberFormat="1" applyFont="1" applyBorder="1" applyAlignment="1" applyProtection="1">
      <alignment horizontal="center"/>
      <protection hidden="1"/>
    </xf>
    <xf numFmtId="2" fontId="9" fillId="0" borderId="27" xfId="0" applyNumberFormat="1" applyFont="1" applyFill="1" applyBorder="1" applyAlignment="1" applyProtection="1">
      <alignment horizontal="center"/>
      <protection hidden="1"/>
    </xf>
    <xf numFmtId="201" fontId="8" fillId="0" borderId="33" xfId="0" applyFont="1" applyBorder="1" applyAlignment="1" applyProtection="1">
      <alignment/>
      <protection hidden="1"/>
    </xf>
    <xf numFmtId="2" fontId="9" fillId="0" borderId="27" xfId="0" applyNumberFormat="1" applyFont="1" applyBorder="1" applyAlignment="1" applyProtection="1">
      <alignment/>
      <protection hidden="1"/>
    </xf>
    <xf numFmtId="2" fontId="0" fillId="0" borderId="27" xfId="0" applyNumberFormat="1" applyBorder="1" applyAlignment="1" applyProtection="1">
      <alignment/>
      <protection hidden="1"/>
    </xf>
    <xf numFmtId="2" fontId="0" fillId="0" borderId="28" xfId="0" applyNumberFormat="1" applyBorder="1" applyAlignment="1" applyProtection="1">
      <alignment/>
      <protection hidden="1"/>
    </xf>
    <xf numFmtId="201" fontId="8" fillId="0" borderId="34" xfId="0" applyFont="1" applyBorder="1" applyAlignment="1" applyProtection="1">
      <alignment/>
      <protection hidden="1"/>
    </xf>
    <xf numFmtId="2" fontId="0" fillId="0" borderId="35" xfId="0" applyNumberFormat="1" applyBorder="1" applyAlignment="1" applyProtection="1">
      <alignment/>
      <protection hidden="1"/>
    </xf>
    <xf numFmtId="2" fontId="0" fillId="0" borderId="36" xfId="0" applyNumberFormat="1" applyBorder="1" applyAlignment="1" applyProtection="1">
      <alignment/>
      <protection hidden="1"/>
    </xf>
    <xf numFmtId="0" fontId="0" fillId="0" borderId="0" xfId="58" applyBorder="1" applyProtection="1">
      <alignment/>
      <protection hidden="1"/>
    </xf>
    <xf numFmtId="201" fontId="18" fillId="0" borderId="0" xfId="0" applyFont="1" applyBorder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 horizontal="left"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201" fontId="12" fillId="0" borderId="13" xfId="0" applyFont="1" applyBorder="1" applyAlignment="1" applyProtection="1">
      <alignment horizontal="left"/>
      <protection hidden="1"/>
    </xf>
    <xf numFmtId="201" fontId="12" fillId="0" borderId="24" xfId="0" applyFont="1" applyBorder="1" applyAlignment="1" applyProtection="1">
      <alignment horizontal="center"/>
      <protection hidden="1"/>
    </xf>
    <xf numFmtId="204" fontId="19" fillId="0" borderId="24" xfId="0" applyNumberFormat="1" applyFont="1" applyBorder="1" applyAlignment="1" applyProtection="1">
      <alignment horizontal="center"/>
      <protection hidden="1"/>
    </xf>
    <xf numFmtId="201" fontId="12" fillId="0" borderId="24" xfId="0" applyFont="1" applyBorder="1" applyAlignment="1" applyProtection="1">
      <alignment/>
      <protection hidden="1"/>
    </xf>
    <xf numFmtId="201" fontId="48" fillId="0" borderId="25" xfId="0" applyFont="1" applyBorder="1" applyAlignment="1" applyProtection="1">
      <alignment horizontal="center"/>
      <protection hidden="1"/>
    </xf>
    <xf numFmtId="201" fontId="42" fillId="0" borderId="25" xfId="0" applyFont="1" applyBorder="1" applyAlignment="1" applyProtection="1">
      <alignment horizontal="center"/>
      <protection hidden="1"/>
    </xf>
    <xf numFmtId="201" fontId="48" fillId="0" borderId="25" xfId="0" applyFont="1" applyBorder="1" applyAlignment="1" applyProtection="1">
      <alignment horizontal="center"/>
      <protection hidden="1"/>
    </xf>
    <xf numFmtId="0" fontId="0" fillId="0" borderId="0" xfId="57" applyFont="1" applyBorder="1" applyProtection="1">
      <alignment/>
      <protection hidden="1"/>
    </xf>
    <xf numFmtId="0" fontId="0" fillId="0" borderId="0" xfId="57" applyBorder="1" applyProtection="1">
      <alignment/>
      <protection hidden="1"/>
    </xf>
    <xf numFmtId="2" fontId="0" fillId="0" borderId="0" xfId="57" applyNumberFormat="1" applyBorder="1" applyProtection="1">
      <alignment/>
      <protection hidden="1"/>
    </xf>
    <xf numFmtId="0" fontId="0" fillId="0" borderId="0" xfId="57" applyNumberFormat="1" applyBorder="1" applyProtection="1">
      <alignment/>
      <protection hidden="1"/>
    </xf>
    <xf numFmtId="0" fontId="0" fillId="0" borderId="0" xfId="58" applyFont="1" applyBorder="1" applyProtection="1">
      <alignment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01" fontId="9" fillId="0" borderId="12" xfId="0" applyFont="1" applyBorder="1" applyAlignment="1" applyProtection="1">
      <alignment horizontal="center"/>
      <protection hidden="1"/>
    </xf>
    <xf numFmtId="201" fontId="5" fillId="0" borderId="12" xfId="0" applyFont="1" applyBorder="1" applyAlignment="1" applyProtection="1">
      <alignment horizontal="center"/>
      <protection hidden="1"/>
    </xf>
    <xf numFmtId="201" fontId="0" fillId="0" borderId="37" xfId="0" applyBorder="1" applyAlignment="1" applyProtection="1">
      <alignment/>
      <protection hidden="1"/>
    </xf>
    <xf numFmtId="201" fontId="0" fillId="0" borderId="29" xfId="0" applyBorder="1" applyAlignment="1" applyProtection="1">
      <alignment/>
      <protection hidden="1"/>
    </xf>
    <xf numFmtId="201" fontId="0" fillId="0" borderId="38" xfId="0" applyBorder="1" applyAlignment="1" applyProtection="1">
      <alignment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201" fontId="9" fillId="0" borderId="0" xfId="0" applyNumberFormat="1" applyFont="1" applyBorder="1" applyAlignment="1" applyProtection="1">
      <alignment horizontal="center"/>
      <protection hidden="1"/>
    </xf>
    <xf numFmtId="201" fontId="9" fillId="0" borderId="0" xfId="0" applyNumberFormat="1" applyFont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4" fillId="0" borderId="11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201" fontId="5" fillId="0" borderId="37" xfId="0" applyFont="1" applyBorder="1" applyAlignment="1" applyProtection="1">
      <alignment horizontal="center"/>
      <protection locked="0"/>
    </xf>
    <xf numFmtId="201" fontId="41" fillId="0" borderId="11" xfId="0" applyFont="1" applyBorder="1" applyAlignment="1" applyProtection="1">
      <alignment horizontal="center" vertical="center"/>
      <protection hidden="1"/>
    </xf>
    <xf numFmtId="201" fontId="41" fillId="0" borderId="37" xfId="0" applyFont="1" applyBorder="1" applyAlignment="1" applyProtection="1">
      <alignment horizontal="center" vertical="center"/>
      <protection hidden="1"/>
    </xf>
    <xf numFmtId="201" fontId="41" fillId="0" borderId="13" xfId="0" applyFont="1" applyBorder="1" applyAlignment="1" applyProtection="1">
      <alignment horizontal="center" vertical="center"/>
      <protection hidden="1"/>
    </xf>
    <xf numFmtId="201" fontId="41" fillId="0" borderId="38" xfId="0" applyFont="1" applyBorder="1" applyAlignment="1" applyProtection="1">
      <alignment horizontal="center" vertical="center"/>
      <protection hidden="1"/>
    </xf>
    <xf numFmtId="0" fontId="45" fillId="0" borderId="13" xfId="59" applyFont="1" applyBorder="1" applyAlignment="1" applyProtection="1">
      <alignment horizontal="center"/>
      <protection locked="0"/>
    </xf>
    <xf numFmtId="0" fontId="44" fillId="0" borderId="24" xfId="59" applyFont="1" applyBorder="1" applyAlignment="1" applyProtection="1">
      <alignment horizontal="center"/>
      <protection locked="0"/>
    </xf>
    <xf numFmtId="0" fontId="44" fillId="0" borderId="38" xfId="59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01" fontId="0" fillId="0" borderId="0" xfId="0" applyAlignment="1" applyProtection="1">
      <alignment/>
      <protection locked="0"/>
    </xf>
    <xf numFmtId="2" fontId="10" fillId="0" borderId="0" xfId="0" applyNumberFormat="1" applyFont="1" applyBorder="1" applyAlignment="1" applyProtection="1">
      <alignment horizontal="center"/>
      <protection hidden="1"/>
    </xf>
    <xf numFmtId="201" fontId="0" fillId="0" borderId="0" xfId="0" applyAlignment="1" applyProtection="1">
      <alignment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1-HL bracing 1L" xfId="57"/>
    <cellStyle name="Normal_02-VL bracing 2L" xfId="58"/>
    <cellStyle name="Normal_final load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81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10075" y="164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64</xdr:row>
      <xdr:rowOff>0</xdr:rowOff>
    </xdr:from>
    <xdr:to>
      <xdr:col>5</xdr:col>
      <xdr:colOff>857250</xdr:colOff>
      <xdr:row>64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200650" y="1299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92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10075" y="1865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75</xdr:row>
      <xdr:rowOff>0</xdr:rowOff>
    </xdr:from>
    <xdr:to>
      <xdr:col>5</xdr:col>
      <xdr:colOff>857250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1519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M194"/>
  <sheetViews>
    <sheetView showGridLines="0" tabSelected="1" view="pageBreakPreview" zoomScaleSheetLayoutView="100" workbookViewId="0" topLeftCell="A1">
      <selection activeCell="M23" sqref="M23"/>
    </sheetView>
  </sheetViews>
  <sheetFormatPr defaultColWidth="9.140625" defaultRowHeight="12.75"/>
  <cols>
    <col min="1" max="1" width="17.7109375" style="61" customWidth="1"/>
    <col min="2" max="2" width="13.28125" style="61" customWidth="1"/>
    <col min="3" max="3" width="14.8515625" style="61" bestFit="1" customWidth="1"/>
    <col min="4" max="4" width="9.7109375" style="61" customWidth="1"/>
    <col min="5" max="5" width="9.57421875" style="61" bestFit="1" customWidth="1"/>
    <col min="6" max="6" width="12.8515625" style="61" customWidth="1"/>
    <col min="7" max="7" width="9.140625" style="61" customWidth="1"/>
    <col min="8" max="8" width="9.57421875" style="61" bestFit="1" customWidth="1"/>
    <col min="9" max="9" width="9.28125" style="61" customWidth="1"/>
    <col min="10" max="10" width="9.7109375" style="61" customWidth="1"/>
    <col min="11" max="15" width="9.28125" style="61" customWidth="1"/>
    <col min="16" max="16" width="9.140625" style="61" customWidth="1"/>
    <col min="17" max="17" width="12.8515625" style="61" customWidth="1"/>
    <col min="18" max="18" width="9.140625" style="61" customWidth="1"/>
    <col min="19" max="19" width="9.7109375" style="61" bestFit="1" customWidth="1"/>
    <col min="20" max="20" width="9.140625" style="61" customWidth="1"/>
    <col min="21" max="21" width="9.28125" style="61" bestFit="1" customWidth="1"/>
    <col min="22" max="22" width="9.421875" style="61" bestFit="1" customWidth="1"/>
    <col min="23" max="23" width="10.7109375" style="61" bestFit="1" customWidth="1"/>
    <col min="24" max="24" width="9.57421875" style="61" bestFit="1" customWidth="1"/>
    <col min="25" max="16384" width="9.140625" style="61" customWidth="1"/>
  </cols>
  <sheetData>
    <row r="1" spans="1:26" ht="19.5" customHeight="1" thickBot="1">
      <c r="A1" s="2" t="s">
        <v>15</v>
      </c>
      <c r="B1" s="15"/>
      <c r="C1" s="15"/>
      <c r="D1" s="169" t="s">
        <v>21</v>
      </c>
      <c r="E1" s="170"/>
      <c r="F1" s="170"/>
      <c r="G1" s="171"/>
      <c r="H1" s="172" t="s">
        <v>22</v>
      </c>
      <c r="I1" s="173"/>
      <c r="J1" s="159"/>
      <c r="K1" s="16"/>
      <c r="L1" s="16"/>
      <c r="M1" s="16"/>
      <c r="N1" s="16"/>
      <c r="O1" s="16" t="s">
        <v>4</v>
      </c>
      <c r="P1" s="61" t="s">
        <v>45</v>
      </c>
      <c r="Z1" s="105"/>
    </row>
    <row r="2" spans="1:31" ht="19.5" customHeight="1" thickBot="1" thickTop="1">
      <c r="A2" s="3" t="s">
        <v>16</v>
      </c>
      <c r="B2" s="16"/>
      <c r="C2" s="16"/>
      <c r="D2" s="176" t="s">
        <v>42</v>
      </c>
      <c r="E2" s="177"/>
      <c r="F2" s="177"/>
      <c r="G2" s="178"/>
      <c r="H2" s="174"/>
      <c r="I2" s="175"/>
      <c r="J2" s="160"/>
      <c r="K2" s="16"/>
      <c r="L2" s="16"/>
      <c r="M2" s="16"/>
      <c r="N2" s="16"/>
      <c r="O2" s="16" t="s">
        <v>5</v>
      </c>
      <c r="P2" s="61" t="s">
        <v>48</v>
      </c>
      <c r="Z2" s="107" t="s">
        <v>129</v>
      </c>
      <c r="AA2" s="108">
        <v>6.91</v>
      </c>
      <c r="AB2" s="109">
        <v>1.17</v>
      </c>
      <c r="AC2" s="110"/>
      <c r="AD2" s="61">
        <v>1</v>
      </c>
      <c r="AE2" s="61">
        <v>1</v>
      </c>
    </row>
    <row r="3" spans="1:31" ht="19.5" customHeight="1">
      <c r="A3" s="4" t="s">
        <v>17</v>
      </c>
      <c r="B3" s="16"/>
      <c r="C3" s="16"/>
      <c r="D3" s="17" t="s">
        <v>14</v>
      </c>
      <c r="E3" s="18" t="s">
        <v>19</v>
      </c>
      <c r="F3" s="19" t="s">
        <v>20</v>
      </c>
      <c r="G3" s="20" t="s">
        <v>19</v>
      </c>
      <c r="H3" s="6" t="s">
        <v>23</v>
      </c>
      <c r="I3" s="13"/>
      <c r="J3" s="160"/>
      <c r="K3" s="16"/>
      <c r="L3" s="16"/>
      <c r="M3" s="16"/>
      <c r="N3" s="16"/>
      <c r="O3" s="16"/>
      <c r="P3" s="61" t="s">
        <v>49</v>
      </c>
      <c r="Z3" s="111" t="s">
        <v>130</v>
      </c>
      <c r="AA3" s="101">
        <v>8.7</v>
      </c>
      <c r="AB3" s="101">
        <v>1.26</v>
      </c>
      <c r="AC3" s="112"/>
      <c r="AD3" s="61">
        <v>1</v>
      </c>
      <c r="AE3" s="61">
        <v>1</v>
      </c>
    </row>
    <row r="4" spans="1:31" ht="19.5" customHeight="1" thickBot="1">
      <c r="A4" s="5" t="s">
        <v>18</v>
      </c>
      <c r="B4" s="21"/>
      <c r="C4" s="21"/>
      <c r="D4" s="8" t="s">
        <v>26</v>
      </c>
      <c r="E4" s="9"/>
      <c r="F4" s="10"/>
      <c r="G4" s="11"/>
      <c r="H4" s="7" t="s">
        <v>24</v>
      </c>
      <c r="I4" s="12"/>
      <c r="J4" s="161"/>
      <c r="K4" s="16"/>
      <c r="L4" s="16"/>
      <c r="M4" s="16"/>
      <c r="N4" s="16"/>
      <c r="O4" s="16"/>
      <c r="P4" s="89">
        <f>IF(G7="St.37",1.4,IF(G7="St.44",1.6,2.1))</f>
        <v>1.4</v>
      </c>
      <c r="Q4" s="90">
        <f>IF(G7="St.37",0.000065,IF(G7="St.44",0.000085,0.000135))</f>
        <v>6.5E-05</v>
      </c>
      <c r="Z4" s="111" t="s">
        <v>131</v>
      </c>
      <c r="AA4" s="101">
        <v>9.4</v>
      </c>
      <c r="AB4" s="113">
        <v>1.37</v>
      </c>
      <c r="AC4" s="112"/>
      <c r="AD4" s="61">
        <v>1</v>
      </c>
      <c r="AE4" s="61">
        <v>1</v>
      </c>
    </row>
    <row r="5" spans="1:31" ht="15.75" customHeight="1">
      <c r="A5" s="62" t="s">
        <v>168</v>
      </c>
      <c r="B5" s="96" t="s">
        <v>43</v>
      </c>
      <c r="C5" s="24"/>
      <c r="D5" s="24"/>
      <c r="E5" s="63"/>
      <c r="F5" s="25"/>
      <c r="G5" s="26"/>
      <c r="H5" s="27"/>
      <c r="I5" s="27"/>
      <c r="J5" s="1" t="s">
        <v>13</v>
      </c>
      <c r="K5" s="84"/>
      <c r="L5" s="84"/>
      <c r="M5" s="84"/>
      <c r="N5" s="84"/>
      <c r="O5" s="84"/>
      <c r="Z5" s="111" t="s">
        <v>132</v>
      </c>
      <c r="AA5" s="101">
        <v>10.1</v>
      </c>
      <c r="AB5" s="101">
        <v>1.45</v>
      </c>
      <c r="AC5" s="112"/>
      <c r="AD5" s="61">
        <v>1</v>
      </c>
      <c r="AE5" s="61">
        <v>1</v>
      </c>
    </row>
    <row r="6" spans="1:31" ht="15.75" customHeight="1">
      <c r="A6" s="28"/>
      <c r="B6" s="56"/>
      <c r="C6" s="29"/>
      <c r="D6" s="29"/>
      <c r="E6" s="29"/>
      <c r="F6" s="29"/>
      <c r="G6" s="29"/>
      <c r="H6" s="29"/>
      <c r="I6" s="29"/>
      <c r="J6" s="30" t="s">
        <v>25</v>
      </c>
      <c r="K6" s="85"/>
      <c r="L6" s="85"/>
      <c r="M6" s="85"/>
      <c r="N6" s="85"/>
      <c r="O6" s="85"/>
      <c r="P6" s="97">
        <v>180</v>
      </c>
      <c r="Z6" s="111" t="s">
        <v>133</v>
      </c>
      <c r="AA6" s="101">
        <v>12.3</v>
      </c>
      <c r="AB6" s="113">
        <v>1.55</v>
      </c>
      <c r="AC6" s="112"/>
      <c r="AD6" s="61">
        <v>1</v>
      </c>
      <c r="AE6" s="61">
        <v>1</v>
      </c>
    </row>
    <row r="7" spans="1:31" ht="15.75" customHeight="1">
      <c r="A7" s="22"/>
      <c r="B7" s="23"/>
      <c r="C7" s="64"/>
      <c r="D7" s="63"/>
      <c r="E7" s="65"/>
      <c r="F7" s="35" t="s">
        <v>44</v>
      </c>
      <c r="G7" s="79" t="s">
        <v>45</v>
      </c>
      <c r="H7" s="80"/>
      <c r="I7" s="80"/>
      <c r="J7" s="66"/>
      <c r="K7" s="80"/>
      <c r="L7" s="80"/>
      <c r="M7" s="80"/>
      <c r="N7" s="80"/>
      <c r="O7" s="80"/>
      <c r="P7" s="97">
        <v>200</v>
      </c>
      <c r="Z7" s="111" t="s">
        <v>134</v>
      </c>
      <c r="AA7" s="101">
        <v>15.5</v>
      </c>
      <c r="AB7" s="113">
        <v>1.76</v>
      </c>
      <c r="AC7" s="112"/>
      <c r="AD7" s="61">
        <v>1</v>
      </c>
      <c r="AE7" s="61">
        <v>1</v>
      </c>
    </row>
    <row r="8" spans="1:31" ht="15.75" customHeight="1">
      <c r="A8" s="22" t="s">
        <v>157</v>
      </c>
      <c r="B8" s="63"/>
      <c r="C8" s="63"/>
      <c r="D8" s="63"/>
      <c r="E8" s="63"/>
      <c r="F8" s="42" t="s">
        <v>46</v>
      </c>
      <c r="G8" s="81" t="s">
        <v>1</v>
      </c>
      <c r="H8" s="82">
        <f>IF(G7="St.37",2.4,IF(G7="St.44",2.8,3.6))</f>
        <v>2.4</v>
      </c>
      <c r="I8" s="83" t="s">
        <v>7</v>
      </c>
      <c r="J8" s="145" t="s">
        <v>162</v>
      </c>
      <c r="K8" s="80"/>
      <c r="L8" s="80"/>
      <c r="M8" s="80"/>
      <c r="N8" s="80"/>
      <c r="O8" s="80"/>
      <c r="Z8" s="111" t="s">
        <v>135</v>
      </c>
      <c r="AA8" s="101">
        <v>19.2</v>
      </c>
      <c r="AB8" s="113">
        <v>1.95</v>
      </c>
      <c r="AC8" s="112"/>
      <c r="AD8" s="61">
        <v>1</v>
      </c>
      <c r="AE8" s="61">
        <v>1</v>
      </c>
    </row>
    <row r="9" spans="1:31" ht="15.75" customHeight="1">
      <c r="A9" s="22"/>
      <c r="B9" s="31"/>
      <c r="C9" s="29"/>
      <c r="D9" s="29"/>
      <c r="E9" s="67" t="s">
        <v>12</v>
      </c>
      <c r="F9" s="42" t="s">
        <v>47</v>
      </c>
      <c r="G9" s="81" t="s">
        <v>1</v>
      </c>
      <c r="H9" s="39">
        <f>IF(G7="St.37",3.6,IF(G7="St.44",4.4,5.2))</f>
        <v>3.6</v>
      </c>
      <c r="I9" s="29" t="s">
        <v>7</v>
      </c>
      <c r="J9" s="146" t="s">
        <v>162</v>
      </c>
      <c r="K9" s="32"/>
      <c r="L9" s="32"/>
      <c r="M9" s="32"/>
      <c r="N9" s="32"/>
      <c r="O9" s="32"/>
      <c r="P9" s="61">
        <f>VLOOKUP(C14,Z2:AE123,6,FALSE)</f>
        <v>2</v>
      </c>
      <c r="Z9" s="111" t="s">
        <v>136</v>
      </c>
      <c r="AA9" s="101">
        <v>21.2</v>
      </c>
      <c r="AB9" s="114">
        <v>2.16</v>
      </c>
      <c r="AC9" s="112"/>
      <c r="AD9" s="61">
        <v>1</v>
      </c>
      <c r="AE9" s="61">
        <v>1</v>
      </c>
    </row>
    <row r="10" spans="1:31" ht="15.75" customHeight="1">
      <c r="A10" s="34" t="s">
        <v>50</v>
      </c>
      <c r="B10" s="58" t="s">
        <v>1</v>
      </c>
      <c r="C10" s="14">
        <v>100</v>
      </c>
      <c r="D10" s="29" t="s">
        <v>2</v>
      </c>
      <c r="E10" s="77" t="s">
        <v>4</v>
      </c>
      <c r="F10" s="68"/>
      <c r="G10" s="68"/>
      <c r="H10" s="68"/>
      <c r="I10" s="68"/>
      <c r="J10" s="33"/>
      <c r="K10" s="32"/>
      <c r="L10" s="32"/>
      <c r="M10" s="32"/>
      <c r="N10" s="32"/>
      <c r="O10" s="32"/>
      <c r="P10" s="61">
        <f>VLOOKUP(C14,Z2:AE123,5,FALSE)</f>
        <v>2</v>
      </c>
      <c r="Z10" s="111" t="s">
        <v>137</v>
      </c>
      <c r="AA10" s="101">
        <v>27.5</v>
      </c>
      <c r="AB10" s="113">
        <v>2.35</v>
      </c>
      <c r="AC10" s="112"/>
      <c r="AD10" s="61">
        <v>1</v>
      </c>
      <c r="AE10" s="61">
        <v>1</v>
      </c>
    </row>
    <row r="11" spans="1:31" ht="15.75" customHeight="1">
      <c r="A11" s="34" t="s">
        <v>51</v>
      </c>
      <c r="B11" s="58" t="s">
        <v>1</v>
      </c>
      <c r="C11" s="14">
        <v>8</v>
      </c>
      <c r="D11" s="29" t="s">
        <v>0</v>
      </c>
      <c r="E11" s="69"/>
      <c r="F11" s="68"/>
      <c r="G11" s="68"/>
      <c r="H11" s="68"/>
      <c r="I11" s="68"/>
      <c r="J11" s="33"/>
      <c r="K11" s="32"/>
      <c r="L11" s="32"/>
      <c r="M11" s="32"/>
      <c r="N11" s="32"/>
      <c r="O11" s="32"/>
      <c r="P11" s="61">
        <f>IF(P10=1,0.6,1)</f>
        <v>1</v>
      </c>
      <c r="Z11" s="111" t="s">
        <v>138</v>
      </c>
      <c r="AA11" s="101">
        <v>30</v>
      </c>
      <c r="AB11" s="113">
        <v>2.54</v>
      </c>
      <c r="AC11" s="112"/>
      <c r="AD11" s="61">
        <v>1</v>
      </c>
      <c r="AE11" s="61">
        <v>1</v>
      </c>
    </row>
    <row r="12" spans="1:31" ht="15.75" customHeight="1">
      <c r="A12" s="34" t="s">
        <v>52</v>
      </c>
      <c r="B12" s="58" t="s">
        <v>1</v>
      </c>
      <c r="C12" s="14">
        <v>8</v>
      </c>
      <c r="D12" s="29" t="s">
        <v>0</v>
      </c>
      <c r="E12" s="69"/>
      <c r="F12" s="68"/>
      <c r="G12" s="68"/>
      <c r="H12" s="68"/>
      <c r="I12" s="68"/>
      <c r="J12" s="33"/>
      <c r="K12" s="32"/>
      <c r="L12" s="32"/>
      <c r="M12" s="32"/>
      <c r="N12" s="32"/>
      <c r="O12" s="32"/>
      <c r="P12" s="61">
        <f>IF(E10="a",1,1.2)</f>
        <v>1</v>
      </c>
      <c r="Z12" s="111" t="s">
        <v>139</v>
      </c>
      <c r="AA12" s="101">
        <v>35</v>
      </c>
      <c r="AB12" s="101">
        <v>2.74</v>
      </c>
      <c r="AC12" s="112"/>
      <c r="AD12" s="61">
        <v>1</v>
      </c>
      <c r="AE12" s="61">
        <v>1</v>
      </c>
    </row>
    <row r="13" spans="1:31" ht="15.75" customHeight="1">
      <c r="A13" s="34" t="s">
        <v>53</v>
      </c>
      <c r="B13" s="58" t="s">
        <v>1</v>
      </c>
      <c r="C13" s="98">
        <v>180</v>
      </c>
      <c r="D13" s="29"/>
      <c r="E13" s="69"/>
      <c r="F13" s="68"/>
      <c r="G13" s="68"/>
      <c r="H13" s="68"/>
      <c r="I13" s="68"/>
      <c r="J13" s="33"/>
      <c r="K13" s="32"/>
      <c r="L13" s="32"/>
      <c r="M13" s="32"/>
      <c r="N13" s="32"/>
      <c r="O13" s="32"/>
      <c r="Z13" s="111" t="s">
        <v>140</v>
      </c>
      <c r="AA13" s="101">
        <v>40.3</v>
      </c>
      <c r="AB13" s="101">
        <v>2.94</v>
      </c>
      <c r="AC13" s="112"/>
      <c r="AD13" s="61">
        <v>1</v>
      </c>
      <c r="AE13" s="61">
        <v>1</v>
      </c>
    </row>
    <row r="14" spans="1:39" ht="15.75" customHeight="1">
      <c r="A14" s="34" t="s">
        <v>54</v>
      </c>
      <c r="B14" s="58" t="s">
        <v>1</v>
      </c>
      <c r="C14" s="179" t="s">
        <v>57</v>
      </c>
      <c r="D14" s="180"/>
      <c r="E14" s="68"/>
      <c r="F14" s="68"/>
      <c r="G14" s="68"/>
      <c r="H14" s="68"/>
      <c r="I14" s="68"/>
      <c r="J14" s="33"/>
      <c r="K14" s="32"/>
      <c r="L14" s="32"/>
      <c r="M14" s="32"/>
      <c r="N14" s="32"/>
      <c r="O14" s="32"/>
      <c r="Z14" s="115"/>
      <c r="AA14" s="116"/>
      <c r="AB14" s="116"/>
      <c r="AC14" s="112"/>
      <c r="AD14" s="104"/>
      <c r="AE14" s="104"/>
      <c r="AI14" s="132"/>
      <c r="AJ14" s="104"/>
      <c r="AK14" s="132"/>
      <c r="AL14" s="132"/>
      <c r="AM14" s="104"/>
    </row>
    <row r="15" spans="1:39" ht="15.75" customHeight="1">
      <c r="A15" s="34"/>
      <c r="B15" s="58"/>
      <c r="C15" s="36"/>
      <c r="D15" s="29"/>
      <c r="E15" s="68"/>
      <c r="F15" s="68"/>
      <c r="G15" s="68"/>
      <c r="H15" s="68"/>
      <c r="I15" s="68"/>
      <c r="J15" s="33"/>
      <c r="K15" s="32"/>
      <c r="L15" s="32"/>
      <c r="M15" s="32"/>
      <c r="N15" s="32"/>
      <c r="O15" s="32"/>
      <c r="Z15" s="117" t="s">
        <v>82</v>
      </c>
      <c r="AA15" s="118">
        <f>6.91*2</f>
        <v>13.82</v>
      </c>
      <c r="AB15" s="102">
        <v>1.82</v>
      </c>
      <c r="AC15" s="119">
        <v>2.8475428003807073</v>
      </c>
      <c r="AD15" s="104">
        <v>2</v>
      </c>
      <c r="AE15" s="132">
        <v>2</v>
      </c>
      <c r="AI15" s="132"/>
      <c r="AJ15" s="104"/>
      <c r="AK15" s="132"/>
      <c r="AL15" s="132"/>
      <c r="AM15" s="132"/>
    </row>
    <row r="16" spans="1:39" ht="15.75" customHeight="1">
      <c r="A16" s="34" t="s">
        <v>156</v>
      </c>
      <c r="B16" s="58" t="s">
        <v>1</v>
      </c>
      <c r="C16" s="135">
        <f>VLOOKUP(C14,Z2:AD123,2,FALSE)</f>
        <v>149</v>
      </c>
      <c r="D16" s="29" t="s">
        <v>6</v>
      </c>
      <c r="E16" s="68"/>
      <c r="F16" s="68"/>
      <c r="G16" s="68"/>
      <c r="H16" s="68"/>
      <c r="I16" s="68"/>
      <c r="J16" s="33"/>
      <c r="K16" s="32"/>
      <c r="L16" s="32"/>
      <c r="M16" s="32"/>
      <c r="N16" s="32"/>
      <c r="O16" s="32"/>
      <c r="Z16" s="117" t="s">
        <v>83</v>
      </c>
      <c r="AA16" s="102">
        <f>8.7*2</f>
        <v>17.4</v>
      </c>
      <c r="AB16" s="102">
        <v>1.96</v>
      </c>
      <c r="AC16" s="119">
        <v>3.0600816982557837</v>
      </c>
      <c r="AD16" s="104">
        <v>2</v>
      </c>
      <c r="AE16" s="104">
        <v>2</v>
      </c>
      <c r="AI16" s="132"/>
      <c r="AJ16" s="104"/>
      <c r="AK16" s="132"/>
      <c r="AL16" s="132"/>
      <c r="AM16" s="104"/>
    </row>
    <row r="17" spans="1:39" ht="15.75" customHeight="1">
      <c r="A17" s="34" t="str">
        <f>IF(P9=1,"rv",IF(P9=3,"ru","rin"))</f>
        <v>rin</v>
      </c>
      <c r="B17" s="58" t="s">
        <v>1</v>
      </c>
      <c r="C17" s="135">
        <f>VLOOKUP(C14,Z2:AD123,3,FALSE)</f>
        <v>13</v>
      </c>
      <c r="D17" s="29" t="s">
        <v>3</v>
      </c>
      <c r="E17" s="68"/>
      <c r="F17" s="68"/>
      <c r="G17" s="68"/>
      <c r="H17" s="68"/>
      <c r="I17" s="68"/>
      <c r="J17" s="33"/>
      <c r="K17" s="32"/>
      <c r="L17" s="32"/>
      <c r="M17" s="32"/>
      <c r="N17" s="32"/>
      <c r="O17" s="32"/>
      <c r="Z17" s="117" t="s">
        <v>84</v>
      </c>
      <c r="AA17" s="102">
        <f>9.4*2</f>
        <v>18.8</v>
      </c>
      <c r="AB17" s="102">
        <v>2.12</v>
      </c>
      <c r="AC17" s="119">
        <v>3.2550422424294276</v>
      </c>
      <c r="AD17" s="104">
        <v>2</v>
      </c>
      <c r="AE17" s="132">
        <v>2</v>
      </c>
      <c r="AI17" s="132"/>
      <c r="AJ17" s="104"/>
      <c r="AK17" s="132"/>
      <c r="AL17" s="132"/>
      <c r="AM17" s="132"/>
    </row>
    <row r="18" spans="1:39" ht="15.75" customHeight="1">
      <c r="A18" s="34" t="str">
        <f>IF(P9=1,"",IF(P9=3,"","rout"))</f>
        <v>rout</v>
      </c>
      <c r="B18" s="58" t="str">
        <f>IF(P9=1,"",IF(P9=3,"","="))</f>
        <v>=</v>
      </c>
      <c r="C18" s="135">
        <f>IF(OR(A17="ru",A17="rv"),"",VLOOKUP(C14,Z2:AD123,4,FALSE))</f>
        <v>7.58</v>
      </c>
      <c r="D18" s="29" t="str">
        <f>IF(P9=1,"",IF(P9=3,"","cm"))</f>
        <v>cm</v>
      </c>
      <c r="E18" s="56"/>
      <c r="F18" s="56"/>
      <c r="G18" s="56"/>
      <c r="H18" s="56"/>
      <c r="I18" s="56"/>
      <c r="J18" s="37"/>
      <c r="K18" s="29"/>
      <c r="L18" s="29"/>
      <c r="M18" s="29"/>
      <c r="N18" s="29"/>
      <c r="O18" s="29"/>
      <c r="Z18" s="117" t="s">
        <v>85</v>
      </c>
      <c r="AA18" s="102">
        <f>10.1*2</f>
        <v>20.2</v>
      </c>
      <c r="AB18" s="102">
        <v>2.28</v>
      </c>
      <c r="AC18" s="119">
        <v>3.4057745080965063</v>
      </c>
      <c r="AD18" s="104">
        <v>2</v>
      </c>
      <c r="AE18" s="104">
        <v>2</v>
      </c>
      <c r="AI18" s="132"/>
      <c r="AJ18" s="104"/>
      <c r="AK18" s="132"/>
      <c r="AL18" s="132"/>
      <c r="AM18" s="104"/>
    </row>
    <row r="19" spans="1:39" ht="15.75" customHeight="1">
      <c r="A19" s="38" t="s">
        <v>158</v>
      </c>
      <c r="B19" s="56"/>
      <c r="C19" s="56"/>
      <c r="D19" s="56"/>
      <c r="E19" s="56"/>
      <c r="F19" s="56"/>
      <c r="G19" s="56"/>
      <c r="H19" s="56"/>
      <c r="I19" s="56"/>
      <c r="J19" s="37"/>
      <c r="K19" s="29"/>
      <c r="L19" s="29"/>
      <c r="M19" s="29"/>
      <c r="N19" s="29"/>
      <c r="O19" s="29"/>
      <c r="Z19" s="117" t="s">
        <v>86</v>
      </c>
      <c r="AA19" s="102">
        <f>12.3*2</f>
        <v>24.6</v>
      </c>
      <c r="AB19" s="102">
        <v>2.42</v>
      </c>
      <c r="AC19" s="119">
        <v>3.6706947571270483</v>
      </c>
      <c r="AD19" s="104">
        <v>2</v>
      </c>
      <c r="AE19" s="104">
        <v>2</v>
      </c>
      <c r="AI19" s="132"/>
      <c r="AJ19" s="104"/>
      <c r="AK19" s="132"/>
      <c r="AL19" s="132"/>
      <c r="AM19" s="104"/>
    </row>
    <row r="20" spans="8:39" ht="15.75" customHeight="1">
      <c r="H20" s="29"/>
      <c r="I20" s="29"/>
      <c r="J20" s="37"/>
      <c r="K20" s="29"/>
      <c r="L20" s="29"/>
      <c r="M20" s="29"/>
      <c r="N20" s="29"/>
      <c r="O20" s="29"/>
      <c r="Z20" s="117" t="s">
        <v>87</v>
      </c>
      <c r="AA20" s="102">
        <f>15.5*2</f>
        <v>31</v>
      </c>
      <c r="AB20" s="102">
        <v>2.74</v>
      </c>
      <c r="AC20" s="119">
        <v>4.092578649213721</v>
      </c>
      <c r="AD20" s="104">
        <v>2</v>
      </c>
      <c r="AE20" s="104">
        <v>2</v>
      </c>
      <c r="AI20" s="132"/>
      <c r="AJ20" s="104"/>
      <c r="AK20" s="132"/>
      <c r="AL20" s="132"/>
      <c r="AM20" s="104"/>
    </row>
    <row r="21" spans="1:39" ht="15.75" customHeight="1">
      <c r="A21" s="40" t="s">
        <v>159</v>
      </c>
      <c r="B21" s="39"/>
      <c r="C21" s="29"/>
      <c r="D21" s="29"/>
      <c r="E21" s="29"/>
      <c r="F21" s="29"/>
      <c r="G21" s="29"/>
      <c r="H21" s="29"/>
      <c r="I21" s="29"/>
      <c r="J21" s="37"/>
      <c r="K21" s="29"/>
      <c r="L21" s="29"/>
      <c r="M21" s="29"/>
      <c r="N21" s="29"/>
      <c r="O21" s="29"/>
      <c r="Z21" s="117" t="s">
        <v>88</v>
      </c>
      <c r="AA21" s="102">
        <f>19.2*2</f>
        <v>38.4</v>
      </c>
      <c r="AB21" s="102">
        <v>3.04</v>
      </c>
      <c r="AC21" s="119">
        <v>4.501555286787001</v>
      </c>
      <c r="AD21" s="104">
        <v>2</v>
      </c>
      <c r="AE21" s="132">
        <v>2</v>
      </c>
      <c r="AI21" s="132"/>
      <c r="AJ21" s="104"/>
      <c r="AK21" s="132"/>
      <c r="AL21" s="132"/>
      <c r="AM21" s="132"/>
    </row>
    <row r="22" spans="1:39" ht="15.75" customHeight="1">
      <c r="A22" s="48" t="s">
        <v>8</v>
      </c>
      <c r="B22" s="39" t="s">
        <v>1</v>
      </c>
      <c r="C22" s="39">
        <f>C11*100/C17</f>
        <v>61.53846153846154</v>
      </c>
      <c r="D22" s="29"/>
      <c r="E22" s="133"/>
      <c r="F22" s="29"/>
      <c r="G22" s="29"/>
      <c r="H22" s="56"/>
      <c r="I22" s="56"/>
      <c r="J22" s="37"/>
      <c r="K22" s="29"/>
      <c r="L22" s="29"/>
      <c r="M22" s="29"/>
      <c r="N22" s="29"/>
      <c r="O22" s="29"/>
      <c r="Z22" s="117" t="s">
        <v>89</v>
      </c>
      <c r="AA22" s="102">
        <f>21.2*2</f>
        <v>42.4</v>
      </c>
      <c r="AB22" s="102">
        <v>3.36</v>
      </c>
      <c r="AC22" s="119">
        <v>4.902499362570076</v>
      </c>
      <c r="AD22" s="104">
        <v>2</v>
      </c>
      <c r="AE22" s="104">
        <v>2</v>
      </c>
      <c r="AI22" s="132"/>
      <c r="AJ22" s="104"/>
      <c r="AK22" s="132"/>
      <c r="AL22" s="132"/>
      <c r="AM22" s="104"/>
    </row>
    <row r="23" spans="1:39" ht="15.75" customHeight="1">
      <c r="A23" s="48" t="s">
        <v>9</v>
      </c>
      <c r="B23" s="39" t="s">
        <v>1</v>
      </c>
      <c r="C23" s="39">
        <f>IF(A18="rout",C12*100/C18,C12*100/C17)</f>
        <v>105.54089709762533</v>
      </c>
      <c r="D23" s="56"/>
      <c r="E23" s="133"/>
      <c r="F23" s="56"/>
      <c r="G23" s="56"/>
      <c r="H23" s="56"/>
      <c r="I23" s="56"/>
      <c r="J23" s="144" t="s">
        <v>163</v>
      </c>
      <c r="K23" s="29"/>
      <c r="L23" s="29"/>
      <c r="M23" s="29"/>
      <c r="N23" s="29"/>
      <c r="O23" s="29"/>
      <c r="Z23" s="117" t="s">
        <v>90</v>
      </c>
      <c r="AA23" s="102">
        <f>27.5*2</f>
        <v>55</v>
      </c>
      <c r="AB23" s="102">
        <v>3.65</v>
      </c>
      <c r="AC23" s="119">
        <v>5.3415821626181135</v>
      </c>
      <c r="AD23" s="104">
        <v>2</v>
      </c>
      <c r="AE23" s="104">
        <v>2</v>
      </c>
      <c r="AI23" s="132"/>
      <c r="AJ23" s="104"/>
      <c r="AK23" s="132"/>
      <c r="AL23" s="132"/>
      <c r="AM23" s="104"/>
    </row>
    <row r="24" spans="1:39" ht="15.75" customHeight="1">
      <c r="A24" s="48" t="s">
        <v>10</v>
      </c>
      <c r="B24" s="39" t="s">
        <v>1</v>
      </c>
      <c r="C24" s="39">
        <f>MAX(C22:C23)</f>
        <v>105.54089709762533</v>
      </c>
      <c r="D24" s="35" t="str">
        <f>IF(C24&lt;E24,"&lt;","&gt;")</f>
        <v>&lt;</v>
      </c>
      <c r="E24" s="134">
        <f>C13</f>
        <v>180</v>
      </c>
      <c r="F24" s="56"/>
      <c r="H24" s="94" t="str">
        <f>IF(AND(C24&lt;E24),"SAFE","Unsafe")</f>
        <v>SAFE</v>
      </c>
      <c r="I24" s="56"/>
      <c r="J24" s="144" t="s">
        <v>164</v>
      </c>
      <c r="K24" s="29"/>
      <c r="L24" s="29"/>
      <c r="M24" s="29"/>
      <c r="N24" s="29"/>
      <c r="O24" s="29"/>
      <c r="Z24" s="117" t="s">
        <v>91</v>
      </c>
      <c r="AA24" s="102">
        <f>30*2</f>
        <v>60</v>
      </c>
      <c r="AB24" s="102">
        <v>3.97</v>
      </c>
      <c r="AC24" s="119">
        <v>5.735895745217133</v>
      </c>
      <c r="AD24" s="104">
        <v>2</v>
      </c>
      <c r="AE24" s="132">
        <v>2</v>
      </c>
      <c r="AI24" s="132"/>
      <c r="AJ24" s="104"/>
      <c r="AK24" s="132"/>
      <c r="AL24" s="132"/>
      <c r="AM24" s="132"/>
    </row>
    <row r="25" spans="1:39" ht="15.75" customHeight="1">
      <c r="A25" s="34"/>
      <c r="B25" s="58"/>
      <c r="C25" s="70"/>
      <c r="D25" s="29"/>
      <c r="E25" s="56"/>
      <c r="F25" s="56"/>
      <c r="G25" s="56"/>
      <c r="H25" s="56"/>
      <c r="I25" s="56"/>
      <c r="J25" s="37"/>
      <c r="K25" s="29"/>
      <c r="L25" s="29"/>
      <c r="M25" s="29"/>
      <c r="N25" s="29"/>
      <c r="O25" s="29"/>
      <c r="Z25" s="117" t="s">
        <v>92</v>
      </c>
      <c r="AA25" s="102">
        <f>35*2</f>
        <v>70</v>
      </c>
      <c r="AB25" s="102">
        <v>4.27</v>
      </c>
      <c r="AC25" s="119">
        <v>6.145673274751921</v>
      </c>
      <c r="AD25" s="104">
        <v>2</v>
      </c>
      <c r="AE25" s="104">
        <v>2</v>
      </c>
      <c r="AI25" s="132"/>
      <c r="AJ25" s="104"/>
      <c r="AK25" s="132"/>
      <c r="AL25" s="132"/>
      <c r="AM25" s="104"/>
    </row>
    <row r="26" spans="1:31" ht="15.75" customHeight="1">
      <c r="A26" s="40" t="s">
        <v>160</v>
      </c>
      <c r="B26" s="58"/>
      <c r="C26" s="70"/>
      <c r="D26" s="29"/>
      <c r="E26" s="56"/>
      <c r="F26" s="56"/>
      <c r="G26" s="56"/>
      <c r="H26" s="56"/>
      <c r="I26" s="56"/>
      <c r="J26" s="144" t="s">
        <v>165</v>
      </c>
      <c r="K26" s="29"/>
      <c r="L26" s="29"/>
      <c r="M26" s="29"/>
      <c r="N26" s="29"/>
      <c r="O26" s="29"/>
      <c r="P26" s="29"/>
      <c r="Q26" s="29"/>
      <c r="R26" s="56"/>
      <c r="S26" s="56"/>
      <c r="T26" s="56"/>
      <c r="U26" s="72"/>
      <c r="V26" s="39"/>
      <c r="W26" s="56"/>
      <c r="X26" s="56"/>
      <c r="Y26" s="56"/>
      <c r="Z26" s="117" t="s">
        <v>81</v>
      </c>
      <c r="AA26" s="102">
        <f>40.3*2</f>
        <v>80.6</v>
      </c>
      <c r="AB26" s="102">
        <v>4.58</v>
      </c>
      <c r="AC26" s="119">
        <v>6.569665136062873</v>
      </c>
      <c r="AD26" s="61">
        <v>2</v>
      </c>
      <c r="AE26" s="61">
        <v>2</v>
      </c>
    </row>
    <row r="27" spans="1:29" ht="15.75" customHeight="1">
      <c r="A27" s="34" t="s">
        <v>11</v>
      </c>
      <c r="B27" s="39" t="s">
        <v>1</v>
      </c>
      <c r="C27" s="163">
        <f>(IF(OR(C24&lt;100,C24=100),P4-Q4*(C24^2),7500/(C24^2)))*P11*P12</f>
        <v>0.6733171874999999</v>
      </c>
      <c r="D27" s="29" t="s">
        <v>7</v>
      </c>
      <c r="E27" s="56"/>
      <c r="F27" s="56"/>
      <c r="G27" s="56"/>
      <c r="H27" s="56"/>
      <c r="I27" s="56"/>
      <c r="J27" s="144" t="s">
        <v>166</v>
      </c>
      <c r="K27" s="29"/>
      <c r="L27" s="29"/>
      <c r="M27" s="29"/>
      <c r="N27" s="29"/>
      <c r="O27" s="29"/>
      <c r="P27" s="29"/>
      <c r="Q27" s="29"/>
      <c r="R27" s="29"/>
      <c r="S27" s="56"/>
      <c r="T27" s="56"/>
      <c r="U27" s="72"/>
      <c r="V27" s="56"/>
      <c r="W27" s="56"/>
      <c r="X27" s="56"/>
      <c r="Y27" s="56"/>
      <c r="Z27" s="120"/>
      <c r="AA27" s="121"/>
      <c r="AB27" s="116"/>
      <c r="AC27" s="112"/>
    </row>
    <row r="28" spans="1:31" ht="15.75" customHeight="1">
      <c r="A28" s="34" t="s">
        <v>161</v>
      </c>
      <c r="B28" s="39" t="s">
        <v>1</v>
      </c>
      <c r="C28" s="163">
        <f>C10/C16</f>
        <v>0.6711409395973155</v>
      </c>
      <c r="D28" s="29" t="s">
        <v>7</v>
      </c>
      <c r="E28" s="35" t="str">
        <f>IF(C28&lt;F28,"&lt;","&gt;")</f>
        <v>&lt;</v>
      </c>
      <c r="F28" s="164">
        <f>C27</f>
        <v>0.6733171874999999</v>
      </c>
      <c r="G28" s="29" t="s">
        <v>7</v>
      </c>
      <c r="H28" s="94" t="str">
        <f>IF(AND(C28&lt;F28),"SAFE","Unsafe")</f>
        <v>SAFE</v>
      </c>
      <c r="I28" s="56"/>
      <c r="J28" s="144" t="s">
        <v>167</v>
      </c>
      <c r="K28" s="29"/>
      <c r="L28" s="29"/>
      <c r="M28" s="29"/>
      <c r="N28" s="29"/>
      <c r="O28" s="29"/>
      <c r="P28" s="29"/>
      <c r="Q28" s="29"/>
      <c r="R28" s="29"/>
      <c r="S28" s="56"/>
      <c r="T28" s="56"/>
      <c r="U28" s="72"/>
      <c r="V28" s="56"/>
      <c r="W28" s="56"/>
      <c r="X28" s="56"/>
      <c r="Y28" s="56"/>
      <c r="Z28" s="117" t="s">
        <v>93</v>
      </c>
      <c r="AA28" s="118">
        <f>6.91*2</f>
        <v>13.82</v>
      </c>
      <c r="AB28" s="103">
        <v>2.29</v>
      </c>
      <c r="AC28" s="119"/>
      <c r="AD28" s="61">
        <v>2</v>
      </c>
      <c r="AE28" s="61">
        <v>3</v>
      </c>
    </row>
    <row r="29" spans="1:31" ht="15.75" customHeight="1">
      <c r="A29" s="34"/>
      <c r="B29" s="58"/>
      <c r="C29" s="71"/>
      <c r="D29" s="29"/>
      <c r="E29" s="56"/>
      <c r="F29" s="56"/>
      <c r="G29" s="56"/>
      <c r="H29" s="56"/>
      <c r="I29" s="56"/>
      <c r="J29" s="37"/>
      <c r="K29" s="29"/>
      <c r="L29" s="29"/>
      <c r="M29" s="29"/>
      <c r="N29" s="29"/>
      <c r="O29" s="29"/>
      <c r="P29" s="29"/>
      <c r="Q29" s="29"/>
      <c r="R29" s="29"/>
      <c r="S29" s="56"/>
      <c r="T29" s="56"/>
      <c r="U29" s="72"/>
      <c r="V29" s="56"/>
      <c r="W29" s="56"/>
      <c r="X29" s="56"/>
      <c r="Y29" s="56"/>
      <c r="Z29" s="117" t="s">
        <v>94</v>
      </c>
      <c r="AA29" s="102">
        <f>8.7*2</f>
        <v>17.4</v>
      </c>
      <c r="AB29" s="102">
        <v>2.47</v>
      </c>
      <c r="AC29" s="119"/>
      <c r="AD29" s="61">
        <v>2</v>
      </c>
      <c r="AE29" s="61">
        <v>3</v>
      </c>
    </row>
    <row r="30" spans="1:31" ht="15.75" customHeight="1">
      <c r="A30" s="34"/>
      <c r="B30" s="58"/>
      <c r="C30" s="71"/>
      <c r="D30" s="29"/>
      <c r="E30" s="56"/>
      <c r="F30" s="56"/>
      <c r="G30" s="56"/>
      <c r="H30" s="56"/>
      <c r="I30" s="56"/>
      <c r="J30" s="37"/>
      <c r="K30" s="29"/>
      <c r="L30" s="29"/>
      <c r="M30" s="29"/>
      <c r="N30" s="29"/>
      <c r="O30" s="29"/>
      <c r="P30" s="29"/>
      <c r="Q30" s="29"/>
      <c r="R30" s="29"/>
      <c r="S30" s="56"/>
      <c r="T30" s="56"/>
      <c r="U30" s="72"/>
      <c r="V30" s="56"/>
      <c r="W30" s="56"/>
      <c r="X30" s="56"/>
      <c r="Y30" s="56"/>
      <c r="Z30" s="117" t="s">
        <v>95</v>
      </c>
      <c r="AA30" s="102">
        <f>9.4*2</f>
        <v>18.8</v>
      </c>
      <c r="AB30" s="103">
        <v>2.67</v>
      </c>
      <c r="AC30" s="119"/>
      <c r="AD30" s="61">
        <v>2</v>
      </c>
      <c r="AE30" s="61">
        <v>3</v>
      </c>
    </row>
    <row r="31" spans="1:31" ht="15.75" customHeight="1">
      <c r="A31" s="34"/>
      <c r="B31" s="58"/>
      <c r="C31" s="71"/>
      <c r="D31" s="29"/>
      <c r="E31" s="56"/>
      <c r="F31" s="56"/>
      <c r="G31" s="56"/>
      <c r="H31" s="56"/>
      <c r="I31" s="56"/>
      <c r="J31" s="37"/>
      <c r="K31" s="29"/>
      <c r="L31" s="29"/>
      <c r="M31" s="29"/>
      <c r="N31" s="29"/>
      <c r="O31" s="29"/>
      <c r="P31" s="29"/>
      <c r="Q31" s="29"/>
      <c r="R31" s="29"/>
      <c r="S31" s="56"/>
      <c r="T31" s="56"/>
      <c r="U31" s="72"/>
      <c r="V31" s="56"/>
      <c r="W31" s="56"/>
      <c r="X31" s="56"/>
      <c r="Y31" s="56"/>
      <c r="Z31" s="117" t="s">
        <v>96</v>
      </c>
      <c r="AA31" s="102">
        <f>10.1*2</f>
        <v>20.2</v>
      </c>
      <c r="AB31" s="102">
        <v>2.88</v>
      </c>
      <c r="AC31" s="119"/>
      <c r="AD31" s="61">
        <v>2</v>
      </c>
      <c r="AE31" s="61">
        <v>3</v>
      </c>
    </row>
    <row r="32" spans="1:31" ht="15.75" customHeight="1">
      <c r="A32" s="34"/>
      <c r="B32" s="58"/>
      <c r="C32" s="71"/>
      <c r="D32" s="29"/>
      <c r="E32" s="56"/>
      <c r="F32" s="56"/>
      <c r="G32" s="56"/>
      <c r="H32" s="56"/>
      <c r="I32" s="56"/>
      <c r="J32" s="37"/>
      <c r="K32" s="29"/>
      <c r="L32" s="29"/>
      <c r="M32" s="29"/>
      <c r="N32" s="29"/>
      <c r="O32" s="29"/>
      <c r="P32" s="29"/>
      <c r="Q32" s="29"/>
      <c r="R32" s="29"/>
      <c r="S32" s="56"/>
      <c r="T32" s="56"/>
      <c r="U32" s="72"/>
      <c r="V32" s="56"/>
      <c r="W32" s="56"/>
      <c r="X32" s="56"/>
      <c r="Y32" s="56"/>
      <c r="Z32" s="117" t="s">
        <v>97</v>
      </c>
      <c r="AA32" s="102">
        <f>12.3*2</f>
        <v>24.6</v>
      </c>
      <c r="AB32" s="103">
        <v>3.06</v>
      </c>
      <c r="AC32" s="119"/>
      <c r="AD32" s="61">
        <v>2</v>
      </c>
      <c r="AE32" s="61">
        <v>3</v>
      </c>
    </row>
    <row r="33" spans="1:31" ht="15.75" customHeight="1">
      <c r="A33" s="34"/>
      <c r="B33" s="58"/>
      <c r="C33" s="71"/>
      <c r="D33" s="29"/>
      <c r="E33" s="56"/>
      <c r="F33" s="56"/>
      <c r="G33" s="56"/>
      <c r="H33" s="56"/>
      <c r="I33" s="56"/>
      <c r="J33" s="37"/>
      <c r="K33" s="29"/>
      <c r="L33" s="29"/>
      <c r="M33" s="29"/>
      <c r="N33" s="29"/>
      <c r="O33" s="29"/>
      <c r="P33" s="29"/>
      <c r="Q33" s="29"/>
      <c r="R33" s="29"/>
      <c r="S33" s="56"/>
      <c r="T33" s="56"/>
      <c r="U33" s="72"/>
      <c r="V33" s="56"/>
      <c r="W33" s="56"/>
      <c r="X33" s="56"/>
      <c r="Y33" s="56"/>
      <c r="Z33" s="117" t="s">
        <v>98</v>
      </c>
      <c r="AA33" s="102">
        <f>15.5*2</f>
        <v>31</v>
      </c>
      <c r="AB33" s="103">
        <v>3.45</v>
      </c>
      <c r="AC33" s="119"/>
      <c r="AD33" s="61">
        <v>2</v>
      </c>
      <c r="AE33" s="61">
        <v>3</v>
      </c>
    </row>
    <row r="34" spans="1:31" ht="15.75" customHeight="1">
      <c r="A34" s="34"/>
      <c r="B34" s="58"/>
      <c r="C34" s="71"/>
      <c r="D34" s="29"/>
      <c r="E34" s="56"/>
      <c r="F34" s="56"/>
      <c r="G34" s="56"/>
      <c r="H34" s="56"/>
      <c r="I34" s="56"/>
      <c r="J34" s="37"/>
      <c r="K34" s="29"/>
      <c r="L34" s="29"/>
      <c r="M34" s="29"/>
      <c r="N34" s="29"/>
      <c r="O34" s="29"/>
      <c r="P34" s="29"/>
      <c r="Q34" s="29"/>
      <c r="R34" s="29"/>
      <c r="S34" s="56"/>
      <c r="T34" s="56"/>
      <c r="U34" s="72"/>
      <c r="V34" s="56"/>
      <c r="W34" s="56"/>
      <c r="X34" s="56"/>
      <c r="Y34" s="56"/>
      <c r="Z34" s="117" t="s">
        <v>99</v>
      </c>
      <c r="AA34" s="102">
        <f>19.2*2</f>
        <v>38.4</v>
      </c>
      <c r="AB34" s="103">
        <v>3.82</v>
      </c>
      <c r="AC34" s="119"/>
      <c r="AD34" s="61">
        <v>2</v>
      </c>
      <c r="AE34" s="61">
        <v>3</v>
      </c>
    </row>
    <row r="35" spans="1:31" ht="15.75" customHeight="1">
      <c r="A35" s="34"/>
      <c r="B35" s="58"/>
      <c r="C35" s="71"/>
      <c r="D35" s="29"/>
      <c r="E35" s="56"/>
      <c r="F35" s="56"/>
      <c r="G35" s="56"/>
      <c r="H35" s="56"/>
      <c r="I35" s="56"/>
      <c r="J35" s="37"/>
      <c r="K35" s="29"/>
      <c r="L35" s="29"/>
      <c r="M35" s="29"/>
      <c r="N35" s="29"/>
      <c r="O35" s="29"/>
      <c r="P35" s="29"/>
      <c r="Q35" s="29"/>
      <c r="R35" s="29"/>
      <c r="S35" s="56"/>
      <c r="T35" s="56"/>
      <c r="U35" s="72"/>
      <c r="V35" s="56"/>
      <c r="W35" s="56"/>
      <c r="X35" s="56"/>
      <c r="Y35" s="56"/>
      <c r="Z35" s="117" t="s">
        <v>100</v>
      </c>
      <c r="AA35" s="102">
        <f>21.2*2</f>
        <v>42.4</v>
      </c>
      <c r="AB35" s="102">
        <v>4.23</v>
      </c>
      <c r="AC35" s="119"/>
      <c r="AD35" s="61">
        <v>2</v>
      </c>
      <c r="AE35" s="61">
        <v>3</v>
      </c>
    </row>
    <row r="36" spans="1:31" ht="15.75" customHeight="1">
      <c r="A36" s="34"/>
      <c r="B36" s="58"/>
      <c r="C36" s="71"/>
      <c r="D36" s="29"/>
      <c r="E36" s="56"/>
      <c r="F36" s="56"/>
      <c r="G36" s="56"/>
      <c r="H36" s="56"/>
      <c r="I36" s="56"/>
      <c r="J36" s="37"/>
      <c r="K36" s="29"/>
      <c r="L36" s="29"/>
      <c r="M36" s="29"/>
      <c r="N36" s="29"/>
      <c r="O36" s="29"/>
      <c r="P36" s="29"/>
      <c r="Q36" s="29"/>
      <c r="R36" s="29"/>
      <c r="S36" s="56"/>
      <c r="T36" s="56"/>
      <c r="U36" s="72"/>
      <c r="V36" s="56"/>
      <c r="W36" s="56"/>
      <c r="X36" s="56"/>
      <c r="Y36" s="56"/>
      <c r="Z36" s="117" t="s">
        <v>101</v>
      </c>
      <c r="AA36" s="102">
        <f>27.5*2</f>
        <v>55</v>
      </c>
      <c r="AB36" s="103">
        <v>4.6</v>
      </c>
      <c r="AC36" s="119"/>
      <c r="AD36" s="61">
        <v>2</v>
      </c>
      <c r="AE36" s="61">
        <v>3</v>
      </c>
    </row>
    <row r="37" spans="1:31" ht="15.75" customHeight="1">
      <c r="A37" s="34"/>
      <c r="B37" s="58"/>
      <c r="C37" s="71"/>
      <c r="D37" s="29"/>
      <c r="E37" s="56"/>
      <c r="F37" s="56"/>
      <c r="G37" s="56"/>
      <c r="H37" s="56"/>
      <c r="I37" s="56"/>
      <c r="J37" s="37"/>
      <c r="K37" s="29"/>
      <c r="L37" s="29"/>
      <c r="M37" s="29"/>
      <c r="N37" s="29"/>
      <c r="O37" s="29"/>
      <c r="P37" s="29"/>
      <c r="Q37" s="29"/>
      <c r="R37" s="29"/>
      <c r="S37" s="56"/>
      <c r="T37" s="56"/>
      <c r="U37" s="72"/>
      <c r="V37" s="56"/>
      <c r="W37" s="56"/>
      <c r="X37" s="56"/>
      <c r="Y37" s="56"/>
      <c r="Z37" s="117" t="s">
        <v>102</v>
      </c>
      <c r="AA37" s="102">
        <f>30*2</f>
        <v>60</v>
      </c>
      <c r="AB37" s="103">
        <v>5</v>
      </c>
      <c r="AC37" s="119"/>
      <c r="AD37" s="61">
        <v>2</v>
      </c>
      <c r="AE37" s="61">
        <v>3</v>
      </c>
    </row>
    <row r="38" spans="1:31" ht="15.75" customHeight="1">
      <c r="A38" s="34"/>
      <c r="B38" s="58"/>
      <c r="C38" s="71"/>
      <c r="D38" s="29"/>
      <c r="E38" s="56"/>
      <c r="F38" s="56"/>
      <c r="G38" s="56"/>
      <c r="H38" s="56"/>
      <c r="I38" s="56"/>
      <c r="J38" s="37"/>
      <c r="K38" s="29"/>
      <c r="L38" s="29"/>
      <c r="M38" s="29"/>
      <c r="N38" s="29"/>
      <c r="O38" s="29"/>
      <c r="P38" s="29"/>
      <c r="Q38" s="29"/>
      <c r="R38" s="29"/>
      <c r="S38" s="56"/>
      <c r="T38" s="56"/>
      <c r="U38" s="72"/>
      <c r="V38" s="56"/>
      <c r="W38" s="56"/>
      <c r="X38" s="56"/>
      <c r="Y38" s="56"/>
      <c r="Z38" s="117" t="s">
        <v>103</v>
      </c>
      <c r="AA38" s="102">
        <f>35*2</f>
        <v>70</v>
      </c>
      <c r="AB38" s="102">
        <v>5.38</v>
      </c>
      <c r="AC38" s="119"/>
      <c r="AD38" s="61">
        <v>2</v>
      </c>
      <c r="AE38" s="61">
        <v>3</v>
      </c>
    </row>
    <row r="39" spans="1:31" ht="15.75" customHeight="1">
      <c r="A39" s="34"/>
      <c r="B39" s="58"/>
      <c r="C39" s="71"/>
      <c r="D39" s="29"/>
      <c r="E39" s="56"/>
      <c r="F39" s="56"/>
      <c r="G39" s="56"/>
      <c r="H39" s="56"/>
      <c r="I39" s="56"/>
      <c r="J39" s="37"/>
      <c r="K39" s="29"/>
      <c r="L39" s="29"/>
      <c r="M39" s="29"/>
      <c r="N39" s="29"/>
      <c r="O39" s="29"/>
      <c r="P39" s="29"/>
      <c r="Q39" s="29"/>
      <c r="R39" s="29"/>
      <c r="S39" s="56"/>
      <c r="T39" s="56"/>
      <c r="U39" s="72"/>
      <c r="V39" s="56"/>
      <c r="W39" s="56"/>
      <c r="X39" s="56"/>
      <c r="Y39" s="56"/>
      <c r="Z39" s="117" t="s">
        <v>104</v>
      </c>
      <c r="AA39" s="102">
        <f>40.3*2</f>
        <v>80.6</v>
      </c>
      <c r="AB39" s="103">
        <v>5.77</v>
      </c>
      <c r="AC39" s="119"/>
      <c r="AD39" s="61">
        <v>2</v>
      </c>
      <c r="AE39" s="61">
        <v>3</v>
      </c>
    </row>
    <row r="40" spans="1:29" ht="15.75" customHeight="1">
      <c r="A40" s="34"/>
      <c r="B40" s="35"/>
      <c r="C40" s="71"/>
      <c r="D40" s="29"/>
      <c r="E40" s="29"/>
      <c r="F40" s="29"/>
      <c r="G40" s="29"/>
      <c r="H40" s="29"/>
      <c r="I40" s="29"/>
      <c r="J40" s="37"/>
      <c r="K40" s="29"/>
      <c r="L40" s="29"/>
      <c r="M40" s="29"/>
      <c r="N40" s="29"/>
      <c r="O40" s="29"/>
      <c r="P40" s="29"/>
      <c r="Q40" s="29"/>
      <c r="R40" s="29"/>
      <c r="S40" s="56"/>
      <c r="T40" s="56"/>
      <c r="U40" s="72"/>
      <c r="V40" s="56"/>
      <c r="W40" s="56"/>
      <c r="X40" s="56"/>
      <c r="Y40" s="56"/>
      <c r="Z40" s="117"/>
      <c r="AA40" s="102"/>
      <c r="AB40" s="103"/>
      <c r="AC40" s="119"/>
    </row>
    <row r="41" spans="1:31" ht="15.75" customHeight="1">
      <c r="A41" s="34"/>
      <c r="B41" s="35"/>
      <c r="C41" s="71"/>
      <c r="D41" s="29"/>
      <c r="E41" s="29"/>
      <c r="F41" s="29"/>
      <c r="G41" s="29"/>
      <c r="H41" s="29"/>
      <c r="I41" s="29"/>
      <c r="J41" s="37"/>
      <c r="K41" s="29"/>
      <c r="L41" s="29"/>
      <c r="M41" s="29"/>
      <c r="N41" s="29"/>
      <c r="O41" s="29"/>
      <c r="P41" s="29"/>
      <c r="Q41" s="29"/>
      <c r="R41" s="29"/>
      <c r="S41" s="56"/>
      <c r="T41" s="56"/>
      <c r="U41" s="72"/>
      <c r="V41" s="56"/>
      <c r="W41" s="56"/>
      <c r="X41" s="56"/>
      <c r="Y41" s="56"/>
      <c r="Z41" s="117" t="s">
        <v>141</v>
      </c>
      <c r="AA41" s="103">
        <v>13.5</v>
      </c>
      <c r="AB41" s="103">
        <v>3.91</v>
      </c>
      <c r="AC41" s="119">
        <v>1.47</v>
      </c>
      <c r="AD41" s="61">
        <v>1</v>
      </c>
      <c r="AE41" s="61">
        <v>2</v>
      </c>
    </row>
    <row r="42" spans="1:31" ht="15.75" customHeight="1">
      <c r="A42" s="34"/>
      <c r="B42" s="35"/>
      <c r="C42" s="71"/>
      <c r="D42" s="29"/>
      <c r="E42" s="29"/>
      <c r="F42" s="29"/>
      <c r="G42" s="29"/>
      <c r="H42" s="29"/>
      <c r="I42" s="29"/>
      <c r="J42" s="37"/>
      <c r="K42" s="29"/>
      <c r="L42" s="29"/>
      <c r="M42" s="29"/>
      <c r="N42" s="29"/>
      <c r="O42" s="29"/>
      <c r="P42" s="29"/>
      <c r="Q42" s="29"/>
      <c r="R42" s="29"/>
      <c r="S42" s="56"/>
      <c r="T42" s="56"/>
      <c r="U42" s="72"/>
      <c r="V42" s="56"/>
      <c r="W42" s="56"/>
      <c r="X42" s="56"/>
      <c r="Y42" s="56"/>
      <c r="Z42" s="117" t="s">
        <v>142</v>
      </c>
      <c r="AA42" s="103">
        <v>17</v>
      </c>
      <c r="AB42" s="103">
        <v>4.62</v>
      </c>
      <c r="AC42" s="119">
        <v>1.59</v>
      </c>
      <c r="AD42" s="61">
        <v>1</v>
      </c>
      <c r="AE42" s="61">
        <v>2</v>
      </c>
    </row>
    <row r="43" spans="1:31" ht="15.75" customHeight="1">
      <c r="A43" s="34"/>
      <c r="B43" s="35"/>
      <c r="C43" s="71"/>
      <c r="D43" s="29"/>
      <c r="E43" s="29"/>
      <c r="F43" s="29"/>
      <c r="G43" s="29"/>
      <c r="H43" s="29"/>
      <c r="I43" s="29"/>
      <c r="J43" s="37"/>
      <c r="K43" s="29"/>
      <c r="L43" s="29"/>
      <c r="M43" s="29"/>
      <c r="N43" s="29"/>
      <c r="O43" s="29"/>
      <c r="P43" s="29"/>
      <c r="Q43" s="29"/>
      <c r="R43" s="29"/>
      <c r="S43" s="56"/>
      <c r="T43" s="56"/>
      <c r="U43" s="72"/>
      <c r="V43" s="56"/>
      <c r="W43" s="56"/>
      <c r="X43" s="56"/>
      <c r="Y43" s="56"/>
      <c r="Z43" s="117" t="s">
        <v>143</v>
      </c>
      <c r="AA43" s="103">
        <v>20.4</v>
      </c>
      <c r="AB43" s="103">
        <v>5.45</v>
      </c>
      <c r="AC43" s="119">
        <v>1.75</v>
      </c>
      <c r="AD43" s="61">
        <v>1</v>
      </c>
      <c r="AE43" s="61">
        <v>2</v>
      </c>
    </row>
    <row r="44" spans="1:31" ht="15.75" customHeight="1">
      <c r="A44" s="34"/>
      <c r="B44" s="35"/>
      <c r="C44" s="71"/>
      <c r="D44" s="29"/>
      <c r="E44" s="29"/>
      <c r="F44" s="29"/>
      <c r="G44" s="29"/>
      <c r="H44" s="29"/>
      <c r="I44" s="29"/>
      <c r="J44" s="37"/>
      <c r="K44" s="29"/>
      <c r="L44" s="29"/>
      <c r="M44" s="29"/>
      <c r="N44" s="29"/>
      <c r="O44" s="29"/>
      <c r="P44" s="29"/>
      <c r="Q44" s="29"/>
      <c r="R44" s="29"/>
      <c r="S44" s="56"/>
      <c r="T44" s="56"/>
      <c r="U44" s="72"/>
      <c r="V44" s="56"/>
      <c r="W44" s="56"/>
      <c r="X44" s="56"/>
      <c r="Y44" s="56"/>
      <c r="Z44" s="117" t="s">
        <v>144</v>
      </c>
      <c r="AA44" s="103">
        <v>24</v>
      </c>
      <c r="AB44" s="103">
        <v>6.21</v>
      </c>
      <c r="AC44" s="119">
        <v>1.89</v>
      </c>
      <c r="AD44" s="61">
        <v>1</v>
      </c>
      <c r="AE44" s="61">
        <v>2</v>
      </c>
    </row>
    <row r="45" spans="1:31" ht="15.75" customHeight="1">
      <c r="A45" s="34"/>
      <c r="B45" s="35"/>
      <c r="C45" s="71"/>
      <c r="D45" s="29"/>
      <c r="E45" s="29"/>
      <c r="F45" s="29"/>
      <c r="G45" s="29"/>
      <c r="H45" s="29"/>
      <c r="I45" s="29"/>
      <c r="J45" s="37"/>
      <c r="K45" s="29"/>
      <c r="L45" s="29"/>
      <c r="M45" s="29"/>
      <c r="N45" s="29"/>
      <c r="O45" s="29"/>
      <c r="P45" s="29"/>
      <c r="Q45" s="29"/>
      <c r="R45" s="29"/>
      <c r="S45" s="56"/>
      <c r="T45" s="56"/>
      <c r="U45" s="72"/>
      <c r="V45" s="56"/>
      <c r="W45" s="56"/>
      <c r="X45" s="56"/>
      <c r="Y45" s="56"/>
      <c r="Z45" s="117" t="s">
        <v>145</v>
      </c>
      <c r="AA45" s="103">
        <v>28</v>
      </c>
      <c r="AB45" s="103">
        <v>6.95</v>
      </c>
      <c r="AC45" s="119">
        <v>2.02</v>
      </c>
      <c r="AD45" s="61">
        <v>1</v>
      </c>
      <c r="AE45" s="61">
        <v>2</v>
      </c>
    </row>
    <row r="46" spans="1:31" ht="15.75" customHeight="1">
      <c r="A46" s="34"/>
      <c r="B46" s="35"/>
      <c r="C46" s="71"/>
      <c r="D46" s="29"/>
      <c r="E46" s="29"/>
      <c r="F46" s="29"/>
      <c r="G46" s="29"/>
      <c r="H46" s="29"/>
      <c r="I46" s="29"/>
      <c r="J46" s="37"/>
      <c r="K46" s="29"/>
      <c r="L46" s="29"/>
      <c r="M46" s="29"/>
      <c r="N46" s="29"/>
      <c r="O46" s="29"/>
      <c r="P46" s="29"/>
      <c r="Q46" s="29"/>
      <c r="R46" s="29"/>
      <c r="S46" s="56"/>
      <c r="T46" s="56"/>
      <c r="U46" s="72"/>
      <c r="V46" s="56"/>
      <c r="W46" s="56"/>
      <c r="X46" s="56"/>
      <c r="Y46" s="56"/>
      <c r="Z46" s="117" t="s">
        <v>146</v>
      </c>
      <c r="AA46" s="103">
        <v>32.2</v>
      </c>
      <c r="AB46" s="103">
        <v>7.7</v>
      </c>
      <c r="AC46" s="119">
        <v>2.14</v>
      </c>
      <c r="AD46" s="61">
        <v>1</v>
      </c>
      <c r="AE46" s="61">
        <v>2</v>
      </c>
    </row>
    <row r="47" spans="1:31" ht="15.75" customHeight="1">
      <c r="A47" s="34"/>
      <c r="B47" s="35"/>
      <c r="C47" s="71"/>
      <c r="D47" s="29"/>
      <c r="E47" s="29"/>
      <c r="F47" s="29"/>
      <c r="G47" s="29"/>
      <c r="H47" s="29"/>
      <c r="I47" s="29"/>
      <c r="J47" s="37"/>
      <c r="K47" s="29"/>
      <c r="L47" s="29"/>
      <c r="M47" s="29"/>
      <c r="N47" s="29"/>
      <c r="O47" s="29"/>
      <c r="P47" s="29"/>
      <c r="Q47" s="29"/>
      <c r="R47" s="29"/>
      <c r="S47" s="56"/>
      <c r="T47" s="56"/>
      <c r="U47" s="72"/>
      <c r="V47" s="56"/>
      <c r="W47" s="56"/>
      <c r="X47" s="56"/>
      <c r="Y47" s="56"/>
      <c r="Z47" s="117" t="s">
        <v>147</v>
      </c>
      <c r="AA47" s="103">
        <v>37.4</v>
      </c>
      <c r="AB47" s="103">
        <v>8.48</v>
      </c>
      <c r="AC47" s="119">
        <v>2.3</v>
      </c>
      <c r="AD47" s="61">
        <v>1</v>
      </c>
      <c r="AE47" s="61">
        <v>2</v>
      </c>
    </row>
    <row r="48" spans="1:31" ht="15.75" customHeight="1">
      <c r="A48" s="34"/>
      <c r="B48" s="35"/>
      <c r="C48" s="71"/>
      <c r="D48" s="29"/>
      <c r="E48" s="29"/>
      <c r="F48" s="29"/>
      <c r="G48" s="29"/>
      <c r="H48" s="29"/>
      <c r="I48" s="29"/>
      <c r="J48" s="37"/>
      <c r="K48" s="29"/>
      <c r="L48" s="29"/>
      <c r="M48" s="29"/>
      <c r="N48" s="29"/>
      <c r="O48" s="29"/>
      <c r="P48" s="29"/>
      <c r="Q48" s="29"/>
      <c r="R48" s="29"/>
      <c r="S48" s="56"/>
      <c r="T48" s="56"/>
      <c r="U48" s="72"/>
      <c r="V48" s="56"/>
      <c r="W48" s="56"/>
      <c r="X48" s="56"/>
      <c r="Y48" s="56"/>
      <c r="Z48" s="117" t="s">
        <v>148</v>
      </c>
      <c r="AA48" s="103">
        <v>42.3</v>
      </c>
      <c r="AB48" s="103">
        <v>9.22</v>
      </c>
      <c r="AC48" s="119">
        <v>2.42</v>
      </c>
      <c r="AD48" s="61">
        <v>1</v>
      </c>
      <c r="AE48" s="61">
        <v>2</v>
      </c>
    </row>
    <row r="49" spans="1:31" ht="15.75" customHeight="1">
      <c r="A49" s="34"/>
      <c r="B49" s="35"/>
      <c r="C49" s="71"/>
      <c r="D49" s="29"/>
      <c r="E49" s="29"/>
      <c r="F49" s="29"/>
      <c r="G49" s="29"/>
      <c r="H49" s="29"/>
      <c r="I49" s="29"/>
      <c r="J49" s="37"/>
      <c r="K49" s="29"/>
      <c r="L49" s="29"/>
      <c r="M49" s="29"/>
      <c r="N49" s="29"/>
      <c r="O49" s="29"/>
      <c r="P49" s="29"/>
      <c r="Q49" s="29"/>
      <c r="R49" s="29"/>
      <c r="S49" s="56"/>
      <c r="T49" s="56"/>
      <c r="U49" s="72"/>
      <c r="V49" s="56"/>
      <c r="W49" s="56"/>
      <c r="X49" s="56"/>
      <c r="Y49" s="56"/>
      <c r="Z49" s="117" t="s">
        <v>149</v>
      </c>
      <c r="AA49" s="103">
        <v>48.3</v>
      </c>
      <c r="AB49" s="103">
        <v>9.99</v>
      </c>
      <c r="AC49" s="119">
        <v>2.56</v>
      </c>
      <c r="AD49" s="61">
        <v>1</v>
      </c>
      <c r="AE49" s="61">
        <v>2</v>
      </c>
    </row>
    <row r="50" spans="1:31" ht="15.75" customHeight="1">
      <c r="A50" s="34"/>
      <c r="B50" s="35"/>
      <c r="C50" s="71"/>
      <c r="D50" s="29"/>
      <c r="E50" s="29"/>
      <c r="F50" s="29"/>
      <c r="G50" s="29"/>
      <c r="H50" s="29"/>
      <c r="I50" s="29"/>
      <c r="J50" s="37"/>
      <c r="K50" s="29"/>
      <c r="L50" s="29"/>
      <c r="M50" s="29"/>
      <c r="N50" s="29"/>
      <c r="O50" s="29"/>
      <c r="P50" s="29"/>
      <c r="Q50" s="29"/>
      <c r="R50" s="29"/>
      <c r="S50" s="56"/>
      <c r="T50" s="56"/>
      <c r="U50" s="72"/>
      <c r="V50" s="56"/>
      <c r="W50" s="56"/>
      <c r="X50" s="56"/>
      <c r="Y50" s="56"/>
      <c r="Z50" s="117" t="s">
        <v>150</v>
      </c>
      <c r="AA50" s="103">
        <v>53.3</v>
      </c>
      <c r="AB50" s="103">
        <v>10.9</v>
      </c>
      <c r="AC50" s="119">
        <v>2.74</v>
      </c>
      <c r="AD50" s="61">
        <v>1</v>
      </c>
      <c r="AE50" s="61">
        <v>2</v>
      </c>
    </row>
    <row r="51" spans="1:31" ht="15.75" customHeight="1">
      <c r="A51" s="34"/>
      <c r="B51" s="35"/>
      <c r="C51" s="71"/>
      <c r="D51" s="29"/>
      <c r="E51" s="29"/>
      <c r="F51" s="29"/>
      <c r="G51" s="29"/>
      <c r="H51" s="29"/>
      <c r="I51" s="29"/>
      <c r="J51" s="37"/>
      <c r="K51" s="29"/>
      <c r="L51" s="29"/>
      <c r="M51" s="29"/>
      <c r="N51" s="29"/>
      <c r="O51" s="29"/>
      <c r="P51" s="29"/>
      <c r="Q51" s="29"/>
      <c r="R51" s="29"/>
      <c r="S51" s="56"/>
      <c r="T51" s="56"/>
      <c r="U51" s="72"/>
      <c r="V51" s="56"/>
      <c r="W51" s="56"/>
      <c r="X51" s="56"/>
      <c r="Y51" s="56"/>
      <c r="Z51" s="117" t="s">
        <v>151</v>
      </c>
      <c r="AA51" s="103">
        <v>58.8</v>
      </c>
      <c r="AB51" s="103">
        <v>11.7</v>
      </c>
      <c r="AC51" s="119">
        <v>2.9</v>
      </c>
      <c r="AD51" s="61">
        <v>1</v>
      </c>
      <c r="AE51" s="61">
        <v>2</v>
      </c>
    </row>
    <row r="52" spans="1:31" ht="15.75" customHeight="1">
      <c r="A52" s="34"/>
      <c r="B52" s="35"/>
      <c r="C52" s="71"/>
      <c r="D52" s="29"/>
      <c r="E52" s="29"/>
      <c r="F52" s="29"/>
      <c r="G52" s="29"/>
      <c r="H52" s="29"/>
      <c r="I52" s="29"/>
      <c r="J52" s="37"/>
      <c r="K52" s="29"/>
      <c r="L52" s="29"/>
      <c r="M52" s="29"/>
      <c r="N52" s="29"/>
      <c r="O52" s="29"/>
      <c r="P52" s="29"/>
      <c r="Q52" s="29"/>
      <c r="R52" s="29"/>
      <c r="S52" s="56"/>
      <c r="T52" s="56"/>
      <c r="U52" s="72"/>
      <c r="V52" s="56"/>
      <c r="W52" s="56"/>
      <c r="X52" s="56"/>
      <c r="Y52" s="56"/>
      <c r="Z52" s="117" t="s">
        <v>152</v>
      </c>
      <c r="AA52" s="103">
        <v>75.8</v>
      </c>
      <c r="AB52" s="103">
        <v>12.1</v>
      </c>
      <c r="AC52" s="119">
        <v>2.81</v>
      </c>
      <c r="AD52" s="61">
        <v>1</v>
      </c>
      <c r="AE52" s="61">
        <v>2</v>
      </c>
    </row>
    <row r="53" spans="1:31" ht="15.75" customHeight="1">
      <c r="A53" s="34"/>
      <c r="B53" s="35"/>
      <c r="C53" s="71"/>
      <c r="D53" s="29"/>
      <c r="E53" s="29"/>
      <c r="F53" s="29"/>
      <c r="G53" s="29"/>
      <c r="H53" s="29"/>
      <c r="I53" s="29"/>
      <c r="J53" s="37"/>
      <c r="K53" s="29"/>
      <c r="L53" s="29"/>
      <c r="M53" s="29"/>
      <c r="N53" s="29"/>
      <c r="O53" s="29"/>
      <c r="P53" s="29"/>
      <c r="Q53" s="29"/>
      <c r="R53" s="29"/>
      <c r="S53" s="56"/>
      <c r="T53" s="56"/>
      <c r="U53" s="72"/>
      <c r="V53" s="56"/>
      <c r="W53" s="56"/>
      <c r="X53" s="56"/>
      <c r="Y53" s="56"/>
      <c r="Z53" s="117" t="s">
        <v>153</v>
      </c>
      <c r="AA53" s="103">
        <v>77.3</v>
      </c>
      <c r="AB53" s="103">
        <v>12.9</v>
      </c>
      <c r="AC53" s="119">
        <v>2.72</v>
      </c>
      <c r="AD53" s="61">
        <v>1</v>
      </c>
      <c r="AE53" s="61">
        <v>2</v>
      </c>
    </row>
    <row r="54" spans="1:31" ht="15.75" customHeight="1">
      <c r="A54" s="34"/>
      <c r="B54" s="35"/>
      <c r="C54" s="71"/>
      <c r="D54" s="29"/>
      <c r="E54" s="29"/>
      <c r="F54" s="29"/>
      <c r="G54" s="29"/>
      <c r="H54" s="29"/>
      <c r="I54" s="29"/>
      <c r="J54" s="37"/>
      <c r="K54" s="29"/>
      <c r="L54" s="29"/>
      <c r="M54" s="29"/>
      <c r="N54" s="29"/>
      <c r="O54" s="29"/>
      <c r="P54" s="29"/>
      <c r="Q54" s="29"/>
      <c r="R54" s="29"/>
      <c r="S54" s="56"/>
      <c r="T54" s="56"/>
      <c r="U54" s="72"/>
      <c r="V54" s="56"/>
      <c r="W54" s="56"/>
      <c r="X54" s="56"/>
      <c r="Y54" s="56"/>
      <c r="Z54" s="117" t="s">
        <v>154</v>
      </c>
      <c r="AA54" s="103">
        <v>80.4</v>
      </c>
      <c r="AB54" s="103">
        <v>14</v>
      </c>
      <c r="AC54" s="119">
        <v>2.77</v>
      </c>
      <c r="AD54" s="61">
        <v>1</v>
      </c>
      <c r="AE54" s="61">
        <v>2</v>
      </c>
    </row>
    <row r="55" spans="1:31" ht="15.75" customHeight="1">
      <c r="A55" s="34"/>
      <c r="B55" s="35"/>
      <c r="C55" s="71"/>
      <c r="D55" s="29"/>
      <c r="E55" s="29"/>
      <c r="F55" s="29"/>
      <c r="G55" s="29"/>
      <c r="H55" s="29"/>
      <c r="I55" s="29"/>
      <c r="J55" s="37"/>
      <c r="K55" s="29"/>
      <c r="L55" s="29"/>
      <c r="M55" s="29"/>
      <c r="N55" s="29"/>
      <c r="O55" s="29"/>
      <c r="P55" s="29"/>
      <c r="Q55" s="29"/>
      <c r="R55" s="29"/>
      <c r="S55" s="56"/>
      <c r="T55" s="56"/>
      <c r="U55" s="72"/>
      <c r="V55" s="56"/>
      <c r="W55" s="56"/>
      <c r="X55" s="56"/>
      <c r="Y55" s="56"/>
      <c r="Z55" s="117" t="s">
        <v>155</v>
      </c>
      <c r="AA55" s="103">
        <v>91.5</v>
      </c>
      <c r="AB55" s="103">
        <v>14.9</v>
      </c>
      <c r="AC55" s="119">
        <v>3.04</v>
      </c>
      <c r="AD55" s="61">
        <v>1</v>
      </c>
      <c r="AE55" s="61">
        <v>2</v>
      </c>
    </row>
    <row r="56" spans="1:29" ht="15.75" customHeight="1" thickBot="1">
      <c r="A56" s="140"/>
      <c r="B56" s="141"/>
      <c r="C56" s="142"/>
      <c r="D56" s="143"/>
      <c r="E56" s="45"/>
      <c r="F56" s="45"/>
      <c r="G56" s="45"/>
      <c r="H56" s="45"/>
      <c r="I56" s="45"/>
      <c r="J56" s="73"/>
      <c r="K56" s="29"/>
      <c r="L56" s="29"/>
      <c r="M56" s="29"/>
      <c r="N56" s="29"/>
      <c r="O56" s="29"/>
      <c r="P56" s="56"/>
      <c r="Q56" s="35"/>
      <c r="R56" s="58"/>
      <c r="S56" s="71"/>
      <c r="T56" s="29"/>
      <c r="V56" s="56"/>
      <c r="W56" s="56"/>
      <c r="X56" s="56"/>
      <c r="Y56" s="56"/>
      <c r="Z56" s="122"/>
      <c r="AA56" s="75"/>
      <c r="AB56" s="75"/>
      <c r="AC56" s="76"/>
    </row>
    <row r="57" spans="1:31" ht="15.75" customHeight="1">
      <c r="A57" s="35"/>
      <c r="B57" s="35"/>
      <c r="C57" s="7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56"/>
      <c r="Q57" s="35"/>
      <c r="R57" s="58"/>
      <c r="S57" s="71"/>
      <c r="T57" s="29"/>
      <c r="V57" s="56"/>
      <c r="W57" s="56"/>
      <c r="Z57" s="122" t="s">
        <v>56</v>
      </c>
      <c r="AA57" s="75">
        <v>10.3</v>
      </c>
      <c r="AB57" s="75">
        <v>4.07</v>
      </c>
      <c r="AC57" s="76">
        <v>1.24</v>
      </c>
      <c r="AD57" s="61">
        <v>2</v>
      </c>
      <c r="AE57" s="61">
        <v>2</v>
      </c>
    </row>
    <row r="58" spans="1:31" ht="15.75" customHeight="1">
      <c r="A58" s="35"/>
      <c r="B58" s="35"/>
      <c r="C58" s="7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56"/>
      <c r="Q58" s="35"/>
      <c r="R58" s="58"/>
      <c r="S58" s="71"/>
      <c r="T58" s="29"/>
      <c r="V58" s="56"/>
      <c r="W58" s="56"/>
      <c r="Z58" s="122" t="s">
        <v>55</v>
      </c>
      <c r="AA58" s="75">
        <v>13.2</v>
      </c>
      <c r="AB58" s="75">
        <v>4.9</v>
      </c>
      <c r="AC58" s="76">
        <v>1.45</v>
      </c>
      <c r="AD58" s="61">
        <v>2</v>
      </c>
      <c r="AE58" s="61">
        <v>2</v>
      </c>
    </row>
    <row r="59" spans="1:31" ht="15.75" customHeight="1">
      <c r="A59" s="35"/>
      <c r="B59" s="35"/>
      <c r="C59" s="7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56"/>
      <c r="Q59" s="35"/>
      <c r="R59" s="58"/>
      <c r="S59" s="71"/>
      <c r="T59" s="29"/>
      <c r="V59" s="56"/>
      <c r="W59" s="56"/>
      <c r="Z59" s="122" t="s">
        <v>27</v>
      </c>
      <c r="AA59" s="75">
        <v>16.4</v>
      </c>
      <c r="AB59" s="75">
        <v>5.74</v>
      </c>
      <c r="AC59" s="76">
        <v>1.65</v>
      </c>
      <c r="AD59" s="61">
        <v>2</v>
      </c>
      <c r="AE59" s="61">
        <v>2</v>
      </c>
    </row>
    <row r="60" spans="1:31" ht="15.75" customHeight="1">
      <c r="A60" s="35"/>
      <c r="B60" s="35"/>
      <c r="C60" s="7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56"/>
      <c r="Q60" s="29"/>
      <c r="R60" s="29"/>
      <c r="S60" s="56"/>
      <c r="T60" s="56"/>
      <c r="U60" s="56"/>
      <c r="V60" s="56"/>
      <c r="W60" s="56"/>
      <c r="Z60" s="122" t="s">
        <v>28</v>
      </c>
      <c r="AA60" s="75">
        <v>20.1</v>
      </c>
      <c r="AB60" s="75">
        <v>6.58</v>
      </c>
      <c r="AC60" s="76">
        <v>1.84</v>
      </c>
      <c r="AD60" s="61">
        <v>2</v>
      </c>
      <c r="AE60" s="61">
        <v>2</v>
      </c>
    </row>
    <row r="61" spans="1:31" ht="15.75" customHeight="1">
      <c r="A61" s="29"/>
      <c r="B61" s="29"/>
      <c r="C61" s="13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56"/>
      <c r="Q61" s="29"/>
      <c r="R61" s="29"/>
      <c r="S61" s="56"/>
      <c r="T61" s="56"/>
      <c r="U61" s="56"/>
      <c r="V61" s="56"/>
      <c r="W61" s="56"/>
      <c r="Z61" s="122" t="s">
        <v>29</v>
      </c>
      <c r="AA61" s="75">
        <v>23.9</v>
      </c>
      <c r="AB61" s="75">
        <v>7.42</v>
      </c>
      <c r="AC61" s="76">
        <v>2.05</v>
      </c>
      <c r="AD61" s="61">
        <v>2</v>
      </c>
      <c r="AE61" s="61">
        <v>2</v>
      </c>
    </row>
    <row r="62" spans="1:31" ht="15.75" customHeight="1">
      <c r="A62" s="137"/>
      <c r="B62" s="29"/>
      <c r="C62" s="136"/>
      <c r="D62" s="29"/>
      <c r="E62" s="41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56"/>
      <c r="Q62" s="29"/>
      <c r="R62" s="29"/>
      <c r="S62" s="56"/>
      <c r="T62" s="56"/>
      <c r="U62" s="56"/>
      <c r="V62" s="56"/>
      <c r="W62" s="56"/>
      <c r="Z62" s="122" t="s">
        <v>30</v>
      </c>
      <c r="AA62" s="75">
        <v>28.5</v>
      </c>
      <c r="AB62" s="75">
        <v>8.26</v>
      </c>
      <c r="AC62" s="76">
        <v>2.24</v>
      </c>
      <c r="AD62" s="61">
        <v>2</v>
      </c>
      <c r="AE62" s="61">
        <v>2</v>
      </c>
    </row>
    <row r="63" spans="1:31" ht="15.75" customHeight="1">
      <c r="A63" s="41"/>
      <c r="B63" s="42"/>
      <c r="C63" s="36"/>
      <c r="D63" s="32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56"/>
      <c r="Q63" s="29"/>
      <c r="R63" s="29"/>
      <c r="S63" s="56"/>
      <c r="T63" s="56"/>
      <c r="U63" s="56"/>
      <c r="V63" s="56"/>
      <c r="W63" s="56"/>
      <c r="Z63" s="122" t="s">
        <v>31</v>
      </c>
      <c r="AA63" s="75">
        <v>33.4</v>
      </c>
      <c r="AB63" s="75">
        <v>9.11</v>
      </c>
      <c r="AC63" s="76">
        <v>2.48</v>
      </c>
      <c r="AD63" s="61">
        <v>2</v>
      </c>
      <c r="AE63" s="61">
        <v>2</v>
      </c>
    </row>
    <row r="64" spans="1:31" ht="15.75" customHeight="1">
      <c r="A64" s="41"/>
      <c r="B64" s="42"/>
      <c r="C64" s="36"/>
      <c r="D64" s="32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43"/>
      <c r="Q64" s="29"/>
      <c r="R64" s="29"/>
      <c r="S64" s="56"/>
      <c r="T64" s="56"/>
      <c r="U64" s="56"/>
      <c r="V64" s="56"/>
      <c r="W64" s="56"/>
      <c r="Z64" s="123" t="s">
        <v>32</v>
      </c>
      <c r="AA64" s="75">
        <v>39.1</v>
      </c>
      <c r="AB64" s="75">
        <v>9.97</v>
      </c>
      <c r="AC64" s="76">
        <v>2.69</v>
      </c>
      <c r="AD64" s="61">
        <v>2</v>
      </c>
      <c r="AE64" s="61">
        <v>2</v>
      </c>
    </row>
    <row r="65" spans="1:31" ht="15.75" customHeight="1">
      <c r="A65" s="41"/>
      <c r="B65" s="42"/>
      <c r="C65" s="36"/>
      <c r="D65" s="32"/>
      <c r="E65" s="29"/>
      <c r="F65" s="29"/>
      <c r="G65" s="29"/>
      <c r="H65" s="32"/>
      <c r="I65" s="32"/>
      <c r="J65" s="32"/>
      <c r="K65" s="32"/>
      <c r="L65" s="32"/>
      <c r="M65" s="32"/>
      <c r="N65" s="32"/>
      <c r="O65" s="32"/>
      <c r="P65" s="43"/>
      <c r="Q65" s="29"/>
      <c r="R65" s="29"/>
      <c r="S65" s="56"/>
      <c r="T65" s="56"/>
      <c r="U65" s="56"/>
      <c r="V65" s="56"/>
      <c r="W65" s="56"/>
      <c r="Z65" s="122" t="s">
        <v>33</v>
      </c>
      <c r="AA65" s="75">
        <v>45.9</v>
      </c>
      <c r="AB65" s="75">
        <v>11.2</v>
      </c>
      <c r="AC65" s="76">
        <v>3.02</v>
      </c>
      <c r="AD65" s="61">
        <v>2</v>
      </c>
      <c r="AE65" s="61">
        <v>2</v>
      </c>
    </row>
    <row r="66" spans="1:31" ht="15.75" customHeight="1">
      <c r="A66" s="41"/>
      <c r="B66" s="42"/>
      <c r="C66" s="36"/>
      <c r="D66" s="32"/>
      <c r="E66" s="29"/>
      <c r="F66" s="29"/>
      <c r="G66" s="29"/>
      <c r="H66" s="32"/>
      <c r="I66" s="32"/>
      <c r="J66" s="32"/>
      <c r="K66" s="32"/>
      <c r="L66" s="32"/>
      <c r="M66" s="32"/>
      <c r="N66" s="32"/>
      <c r="O66" s="32"/>
      <c r="P66" s="43"/>
      <c r="Q66" s="29"/>
      <c r="R66" s="29"/>
      <c r="S66" s="56"/>
      <c r="T66" s="56"/>
      <c r="U66" s="56"/>
      <c r="V66" s="56"/>
      <c r="W66" s="56"/>
      <c r="Z66" s="123" t="s">
        <v>34</v>
      </c>
      <c r="AA66" s="75">
        <v>53.8</v>
      </c>
      <c r="AB66" s="75">
        <v>12.5</v>
      </c>
      <c r="AC66" s="76">
        <v>3.35</v>
      </c>
      <c r="AD66" s="61">
        <v>2</v>
      </c>
      <c r="AE66" s="61">
        <v>2</v>
      </c>
    </row>
    <row r="67" spans="1:31" ht="15.75" customHeight="1">
      <c r="A67" s="137"/>
      <c r="B67" s="39"/>
      <c r="C67" s="36"/>
      <c r="D67" s="29"/>
      <c r="E67" s="29"/>
      <c r="F67" s="29"/>
      <c r="G67" s="29"/>
      <c r="H67" s="32"/>
      <c r="I67" s="32"/>
      <c r="J67" s="32"/>
      <c r="K67" s="32"/>
      <c r="L67" s="32"/>
      <c r="M67" s="32"/>
      <c r="N67" s="32"/>
      <c r="O67" s="32"/>
      <c r="P67" s="43"/>
      <c r="Q67" s="29"/>
      <c r="R67" s="29"/>
      <c r="S67" s="56"/>
      <c r="T67" s="56"/>
      <c r="U67" s="56"/>
      <c r="V67" s="56"/>
      <c r="W67" s="56"/>
      <c r="Z67" s="123" t="s">
        <v>35</v>
      </c>
      <c r="AA67" s="75">
        <v>62.6</v>
      </c>
      <c r="AB67" s="75">
        <v>13.7</v>
      </c>
      <c r="AC67" s="76">
        <v>3.55</v>
      </c>
      <c r="AD67" s="61">
        <v>2</v>
      </c>
      <c r="AE67" s="61">
        <v>2</v>
      </c>
    </row>
    <row r="68" spans="1:31" ht="15.75" customHeight="1">
      <c r="A68" s="137"/>
      <c r="B68" s="16"/>
      <c r="C68" s="16"/>
      <c r="D68" s="16"/>
      <c r="E68" s="35"/>
      <c r="F68" s="35"/>
      <c r="G68" s="35"/>
      <c r="H68" s="29"/>
      <c r="I68" s="29"/>
      <c r="J68" s="29"/>
      <c r="K68" s="29"/>
      <c r="L68" s="29"/>
      <c r="M68" s="29"/>
      <c r="N68" s="29"/>
      <c r="O68" s="29"/>
      <c r="P68" s="43"/>
      <c r="Q68" s="29"/>
      <c r="R68" s="29"/>
      <c r="S68" s="56"/>
      <c r="T68" s="56"/>
      <c r="U68" s="56"/>
      <c r="V68" s="56"/>
      <c r="W68" s="56"/>
      <c r="Z68" s="123" t="s">
        <v>36</v>
      </c>
      <c r="AA68" s="75">
        <v>72.7</v>
      </c>
      <c r="AB68" s="75">
        <v>15</v>
      </c>
      <c r="AC68" s="76">
        <v>3.79</v>
      </c>
      <c r="AD68" s="61">
        <v>2</v>
      </c>
      <c r="AE68" s="61">
        <v>2</v>
      </c>
    </row>
    <row r="69" spans="1:31" ht="15.75" customHeight="1">
      <c r="A69" s="137"/>
      <c r="B69" s="39"/>
      <c r="C69" s="29"/>
      <c r="D69" s="29"/>
      <c r="E69" s="29"/>
      <c r="F69" s="35"/>
      <c r="G69" s="35"/>
      <c r="H69" s="29"/>
      <c r="I69" s="29"/>
      <c r="J69" s="29"/>
      <c r="K69" s="29"/>
      <c r="L69" s="29"/>
      <c r="M69" s="29"/>
      <c r="N69" s="29"/>
      <c r="O69" s="29"/>
      <c r="P69" s="43"/>
      <c r="Q69" s="29"/>
      <c r="R69" s="29"/>
      <c r="S69" s="56"/>
      <c r="T69" s="56"/>
      <c r="U69" s="56"/>
      <c r="V69" s="56"/>
      <c r="W69" s="56"/>
      <c r="Z69" s="123" t="s">
        <v>37</v>
      </c>
      <c r="AA69" s="75">
        <v>84.5</v>
      </c>
      <c r="AB69" s="75">
        <v>16.5</v>
      </c>
      <c r="AC69" s="76">
        <v>3.95</v>
      </c>
      <c r="AD69" s="61">
        <v>2</v>
      </c>
      <c r="AE69" s="61">
        <v>2</v>
      </c>
    </row>
    <row r="70" spans="1:31" ht="15.75" customHeight="1">
      <c r="A70" s="35"/>
      <c r="B70" s="35"/>
      <c r="C70" s="3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43"/>
      <c r="Q70" s="29"/>
      <c r="R70" s="29"/>
      <c r="S70" s="56"/>
      <c r="T70" s="56"/>
      <c r="U70" s="56"/>
      <c r="V70" s="56"/>
      <c r="W70" s="56"/>
      <c r="Z70" s="123" t="s">
        <v>38</v>
      </c>
      <c r="AA70" s="75">
        <v>98.8</v>
      </c>
      <c r="AB70" s="75">
        <v>18.5</v>
      </c>
      <c r="AC70" s="76">
        <v>4.12</v>
      </c>
      <c r="AD70" s="61">
        <v>2</v>
      </c>
      <c r="AE70" s="61">
        <v>2</v>
      </c>
    </row>
    <row r="71" spans="1:31" ht="15.75" customHeight="1">
      <c r="A71" s="35"/>
      <c r="B71" s="35"/>
      <c r="C71" s="3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43"/>
      <c r="Q71" s="29"/>
      <c r="R71" s="29"/>
      <c r="S71" s="56"/>
      <c r="T71" s="56"/>
      <c r="U71" s="56"/>
      <c r="V71" s="56"/>
      <c r="W71" s="56"/>
      <c r="Z71" s="122" t="s">
        <v>39</v>
      </c>
      <c r="AA71" s="75">
        <v>116</v>
      </c>
      <c r="AB71" s="75">
        <v>20.4</v>
      </c>
      <c r="AC71" s="76">
        <v>4.31</v>
      </c>
      <c r="AD71" s="61">
        <v>2</v>
      </c>
      <c r="AE71" s="61">
        <v>2</v>
      </c>
    </row>
    <row r="72" spans="1:31" ht="15.75" customHeight="1">
      <c r="A72" s="35"/>
      <c r="B72" s="35"/>
      <c r="C72" s="3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43"/>
      <c r="Q72" s="29"/>
      <c r="R72" s="29"/>
      <c r="S72" s="56"/>
      <c r="T72" s="56"/>
      <c r="U72" s="56"/>
      <c r="V72" s="56"/>
      <c r="W72" s="56"/>
      <c r="Z72" s="122" t="s">
        <v>40</v>
      </c>
      <c r="AA72" s="75">
        <v>134</v>
      </c>
      <c r="AB72" s="75">
        <v>22.3</v>
      </c>
      <c r="AC72" s="76">
        <v>4.45</v>
      </c>
      <c r="AD72" s="61">
        <v>2</v>
      </c>
      <c r="AE72" s="61">
        <v>2</v>
      </c>
    </row>
    <row r="73" spans="1:31" ht="15.75" customHeight="1">
      <c r="A73" s="35"/>
      <c r="B73" s="35"/>
      <c r="C73" s="3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43"/>
      <c r="Q73" s="29"/>
      <c r="R73" s="29"/>
      <c r="S73" s="56"/>
      <c r="T73" s="56"/>
      <c r="U73" s="56"/>
      <c r="V73" s="56"/>
      <c r="W73" s="56"/>
      <c r="Z73" s="122" t="s">
        <v>41</v>
      </c>
      <c r="AA73" s="75">
        <v>156</v>
      </c>
      <c r="AB73" s="75">
        <v>24.3</v>
      </c>
      <c r="AC73" s="76">
        <v>4.66</v>
      </c>
      <c r="AD73" s="61">
        <v>2</v>
      </c>
      <c r="AE73" s="61">
        <v>2</v>
      </c>
    </row>
    <row r="74" spans="1:38" ht="15.75" customHeight="1">
      <c r="A74" s="35"/>
      <c r="B74" s="35"/>
      <c r="C74" s="39"/>
      <c r="D74" s="29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43"/>
      <c r="Q74" s="29"/>
      <c r="R74" s="29"/>
      <c r="S74" s="56"/>
      <c r="T74" s="56"/>
      <c r="U74" s="56"/>
      <c r="V74" s="56"/>
      <c r="W74" s="56"/>
      <c r="Z74" s="122"/>
      <c r="AA74" s="75"/>
      <c r="AB74" s="75"/>
      <c r="AC74" s="76"/>
      <c r="AD74" s="106"/>
      <c r="AE74" s="99"/>
      <c r="AF74" s="100"/>
      <c r="AG74" s="99"/>
      <c r="AH74" s="100"/>
      <c r="AI74" s="99"/>
      <c r="AJ74" s="16"/>
      <c r="AK74" s="99"/>
      <c r="AL74" s="99"/>
    </row>
    <row r="75" spans="1:38" ht="15.75" customHeight="1">
      <c r="A75" s="35"/>
      <c r="B75" s="35"/>
      <c r="C75" s="39"/>
      <c r="D75" s="2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43"/>
      <c r="Q75" s="29"/>
      <c r="R75" s="29"/>
      <c r="S75" s="56"/>
      <c r="T75" s="56"/>
      <c r="U75" s="56"/>
      <c r="V75" s="56"/>
      <c r="W75" s="56"/>
      <c r="X75" s="56"/>
      <c r="Y75" s="56"/>
      <c r="Z75" s="120" t="s">
        <v>71</v>
      </c>
      <c r="AA75" s="124">
        <v>26</v>
      </c>
      <c r="AB75" s="75">
        <v>4.16</v>
      </c>
      <c r="AC75" s="76">
        <v>2.53</v>
      </c>
      <c r="AD75" s="106">
        <v>2</v>
      </c>
      <c r="AE75" s="99">
        <v>2</v>
      </c>
      <c r="AF75" s="100"/>
      <c r="AG75" s="99"/>
      <c r="AH75" s="100"/>
      <c r="AI75" s="99"/>
      <c r="AJ75" s="16"/>
      <c r="AK75" s="99"/>
      <c r="AL75" s="99"/>
    </row>
    <row r="76" spans="1:38" ht="15.75" customHeight="1">
      <c r="A76" s="35"/>
      <c r="B76" s="35"/>
      <c r="C76" s="39"/>
      <c r="D76" s="2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43"/>
      <c r="Q76" s="29"/>
      <c r="R76" s="29"/>
      <c r="S76" s="56"/>
      <c r="T76" s="56"/>
      <c r="U76" s="56"/>
      <c r="V76" s="56"/>
      <c r="W76" s="56"/>
      <c r="X76" s="56"/>
      <c r="Y76" s="56"/>
      <c r="Z76" s="120" t="s">
        <v>72</v>
      </c>
      <c r="AA76" s="124">
        <v>34</v>
      </c>
      <c r="AB76" s="75">
        <v>5.04</v>
      </c>
      <c r="AC76" s="76">
        <v>3.06</v>
      </c>
      <c r="AD76" s="106">
        <v>2</v>
      </c>
      <c r="AE76" s="99">
        <v>2</v>
      </c>
      <c r="AF76" s="100"/>
      <c r="AG76" s="99"/>
      <c r="AH76" s="100"/>
      <c r="AI76" s="99"/>
      <c r="AJ76" s="16"/>
      <c r="AK76" s="99"/>
      <c r="AL76" s="99"/>
    </row>
    <row r="77" spans="1:38" ht="15.75" customHeight="1">
      <c r="A77" s="25"/>
      <c r="B77" s="25"/>
      <c r="C77" s="25"/>
      <c r="D77" s="2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43"/>
      <c r="Q77" s="29"/>
      <c r="R77" s="29"/>
      <c r="S77" s="56"/>
      <c r="T77" s="56"/>
      <c r="U77" s="56"/>
      <c r="V77" s="56"/>
      <c r="W77" s="56"/>
      <c r="X77" s="56"/>
      <c r="Y77" s="56"/>
      <c r="Z77" s="120" t="s">
        <v>73</v>
      </c>
      <c r="AA77" s="124">
        <v>43</v>
      </c>
      <c r="AB77" s="75">
        <v>5.93</v>
      </c>
      <c r="AC77" s="76">
        <v>3.58</v>
      </c>
      <c r="AD77" s="106">
        <v>2</v>
      </c>
      <c r="AE77" s="99">
        <v>2</v>
      </c>
      <c r="AF77" s="100"/>
      <c r="AG77" s="99"/>
      <c r="AH77" s="100"/>
      <c r="AI77" s="99"/>
      <c r="AJ77" s="16"/>
      <c r="AK77" s="99"/>
      <c r="AL77" s="99"/>
    </row>
    <row r="78" spans="1:38" ht="15.75" customHeight="1">
      <c r="A78" s="137"/>
      <c r="B78" s="25"/>
      <c r="C78" s="25"/>
      <c r="D78" s="29"/>
      <c r="E78" s="80"/>
      <c r="F78" s="80"/>
      <c r="G78" s="80"/>
      <c r="H78" s="80"/>
      <c r="I78" s="43"/>
      <c r="J78" s="43"/>
      <c r="K78" s="43"/>
      <c r="L78" s="43"/>
      <c r="M78" s="43"/>
      <c r="N78" s="43"/>
      <c r="O78" s="43"/>
      <c r="P78" s="43"/>
      <c r="Q78" s="52"/>
      <c r="R78" s="52"/>
      <c r="S78" s="74"/>
      <c r="W78" s="56"/>
      <c r="X78" s="56"/>
      <c r="Y78" s="56"/>
      <c r="Z78" s="120" t="s">
        <v>74</v>
      </c>
      <c r="AA78" s="124">
        <v>54.3</v>
      </c>
      <c r="AB78" s="75">
        <v>6.78</v>
      </c>
      <c r="AC78" s="76">
        <v>4.05</v>
      </c>
      <c r="AD78" s="106">
        <v>2</v>
      </c>
      <c r="AE78" s="99">
        <v>2</v>
      </c>
      <c r="AF78" s="100"/>
      <c r="AG78" s="99"/>
      <c r="AH78" s="100"/>
      <c r="AI78" s="99"/>
      <c r="AJ78" s="16"/>
      <c r="AK78" s="99"/>
      <c r="AL78" s="99"/>
    </row>
    <row r="79" spans="1:38" ht="15.75" customHeight="1">
      <c r="A79" s="44"/>
      <c r="B79" s="44"/>
      <c r="C79" s="44"/>
      <c r="D79" s="23"/>
      <c r="E79" s="92"/>
      <c r="F79" s="80"/>
      <c r="G79" s="80"/>
      <c r="H79" s="80"/>
      <c r="I79" s="43"/>
      <c r="J79" s="86"/>
      <c r="K79" s="86"/>
      <c r="L79" s="86"/>
      <c r="M79" s="86"/>
      <c r="N79" s="86"/>
      <c r="O79" s="86"/>
      <c r="P79" s="43"/>
      <c r="Q79" s="52"/>
      <c r="R79" s="52"/>
      <c r="S79" s="74"/>
      <c r="T79" s="74"/>
      <c r="U79" s="74"/>
      <c r="V79" s="74"/>
      <c r="W79" s="56"/>
      <c r="X79" s="56"/>
      <c r="Y79" s="56"/>
      <c r="Z79" s="120" t="s">
        <v>75</v>
      </c>
      <c r="AA79" s="124">
        <v>65.3</v>
      </c>
      <c r="AB79" s="75">
        <v>7.66</v>
      </c>
      <c r="AC79" s="76">
        <v>4.57</v>
      </c>
      <c r="AD79" s="106">
        <v>2</v>
      </c>
      <c r="AE79" s="99">
        <v>2</v>
      </c>
      <c r="AF79" s="100"/>
      <c r="AG79" s="99"/>
      <c r="AH79" s="100"/>
      <c r="AI79" s="99"/>
      <c r="AJ79" s="16"/>
      <c r="AK79" s="99"/>
      <c r="AL79" s="99"/>
    </row>
    <row r="80" spans="1:38" ht="15.75" customHeight="1">
      <c r="A80" s="44"/>
      <c r="B80" s="44"/>
      <c r="C80" s="44"/>
      <c r="D80" s="23"/>
      <c r="E80" s="92"/>
      <c r="F80" s="80"/>
      <c r="G80" s="80"/>
      <c r="H80" s="80"/>
      <c r="I80" s="43"/>
      <c r="J80" s="86"/>
      <c r="K80" s="86"/>
      <c r="L80" s="86"/>
      <c r="M80" s="86"/>
      <c r="N80" s="86"/>
      <c r="O80" s="86"/>
      <c r="P80" s="43"/>
      <c r="Q80" s="52"/>
      <c r="R80" s="52"/>
      <c r="S80" s="74"/>
      <c r="T80" s="74"/>
      <c r="U80" s="74"/>
      <c r="V80" s="74"/>
      <c r="W80" s="56"/>
      <c r="X80" s="56"/>
      <c r="Y80" s="56"/>
      <c r="Z80" s="120" t="s">
        <v>76</v>
      </c>
      <c r="AA80" s="124">
        <v>78.1</v>
      </c>
      <c r="AB80" s="75">
        <v>8.54</v>
      </c>
      <c r="AC80" s="76">
        <v>5.07</v>
      </c>
      <c r="AD80" s="106">
        <v>2</v>
      </c>
      <c r="AE80" s="99">
        <v>2</v>
      </c>
      <c r="AF80" s="100"/>
      <c r="AG80" s="99"/>
      <c r="AH80" s="100"/>
      <c r="AI80" s="99"/>
      <c r="AJ80" s="16"/>
      <c r="AK80" s="99"/>
      <c r="AL80" s="99"/>
    </row>
    <row r="81" spans="1:38" ht="15.75" customHeight="1">
      <c r="A81" s="23"/>
      <c r="B81" s="93"/>
      <c r="C81" s="24"/>
      <c r="D81" s="29"/>
      <c r="E81" s="80"/>
      <c r="F81" s="80"/>
      <c r="G81" s="80"/>
      <c r="H81" s="80"/>
      <c r="I81" s="43"/>
      <c r="J81" s="43"/>
      <c r="K81" s="43"/>
      <c r="L81" s="43"/>
      <c r="M81" s="43"/>
      <c r="N81" s="43"/>
      <c r="O81" s="43"/>
      <c r="P81" s="43"/>
      <c r="Q81" s="16"/>
      <c r="R81" s="16"/>
      <c r="T81" s="74"/>
      <c r="U81" s="74"/>
      <c r="V81" s="74"/>
      <c r="W81" s="56"/>
      <c r="X81" s="56"/>
      <c r="Y81" s="56"/>
      <c r="Z81" s="120" t="s">
        <v>77</v>
      </c>
      <c r="AA81" s="124">
        <v>91</v>
      </c>
      <c r="AB81" s="75">
        <v>9.43</v>
      </c>
      <c r="AC81" s="76">
        <v>5.59</v>
      </c>
      <c r="AD81" s="106">
        <v>2</v>
      </c>
      <c r="AE81" s="99">
        <v>2</v>
      </c>
      <c r="AF81" s="100"/>
      <c r="AG81" s="99"/>
      <c r="AH81" s="100"/>
      <c r="AI81" s="99"/>
      <c r="AJ81" s="16"/>
      <c r="AK81" s="99"/>
      <c r="AL81" s="99"/>
    </row>
    <row r="82" spans="1:38" ht="15.75" customHeight="1">
      <c r="A82" s="137"/>
      <c r="B82" s="3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56"/>
      <c r="T82" s="56"/>
      <c r="U82" s="56"/>
      <c r="V82" s="56"/>
      <c r="W82" s="56"/>
      <c r="X82" s="56"/>
      <c r="Y82" s="56"/>
      <c r="Z82" s="120" t="s">
        <v>78</v>
      </c>
      <c r="AA82" s="124">
        <v>106</v>
      </c>
      <c r="AB82" s="75">
        <v>10.3</v>
      </c>
      <c r="AC82" s="76">
        <v>6.08</v>
      </c>
      <c r="AD82" s="106">
        <v>2</v>
      </c>
      <c r="AE82" s="99">
        <v>2</v>
      </c>
      <c r="AF82" s="100"/>
      <c r="AG82" s="99"/>
      <c r="AH82" s="100"/>
      <c r="AI82" s="99"/>
      <c r="AJ82" s="16"/>
      <c r="AK82" s="99"/>
      <c r="AL82" s="99"/>
    </row>
    <row r="83" spans="1:38" ht="15.75" customHeight="1">
      <c r="A83" s="137"/>
      <c r="B83" s="3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43"/>
      <c r="Q83" s="29"/>
      <c r="R83" s="29"/>
      <c r="S83" s="56"/>
      <c r="T83" s="56"/>
      <c r="U83" s="56"/>
      <c r="V83" s="56"/>
      <c r="W83" s="56"/>
      <c r="X83" s="56"/>
      <c r="Y83" s="56"/>
      <c r="Z83" s="125" t="s">
        <v>79</v>
      </c>
      <c r="AA83" s="124">
        <v>118</v>
      </c>
      <c r="AB83" s="75">
        <v>11.2</v>
      </c>
      <c r="AC83" s="76">
        <v>6.58</v>
      </c>
      <c r="AD83" s="106">
        <v>2</v>
      </c>
      <c r="AE83" s="99">
        <v>2</v>
      </c>
      <c r="AF83" s="100"/>
      <c r="AG83" s="99"/>
      <c r="AH83" s="100"/>
      <c r="AI83" s="99"/>
      <c r="AJ83" s="16"/>
      <c r="AK83" s="99"/>
      <c r="AL83" s="99"/>
    </row>
    <row r="84" spans="1:38" ht="15.75" customHeight="1">
      <c r="A84" s="35"/>
      <c r="B84" s="39"/>
      <c r="C84" s="39"/>
      <c r="D84" s="29"/>
      <c r="E84" s="29"/>
      <c r="F84" s="35"/>
      <c r="G84" s="35"/>
      <c r="H84" s="88"/>
      <c r="I84" s="88"/>
      <c r="J84" s="86"/>
      <c r="K84" s="86"/>
      <c r="L84" s="86"/>
      <c r="M84" s="86"/>
      <c r="N84" s="86"/>
      <c r="O84" s="86"/>
      <c r="P84" s="43"/>
      <c r="Q84" s="29"/>
      <c r="R84" s="29"/>
      <c r="S84" s="56"/>
      <c r="T84" s="56"/>
      <c r="U84" s="56"/>
      <c r="V84" s="56"/>
      <c r="W84" s="56"/>
      <c r="X84" s="56"/>
      <c r="Y84" s="56"/>
      <c r="Z84" s="125" t="s">
        <v>80</v>
      </c>
      <c r="AA84" s="124">
        <v>131</v>
      </c>
      <c r="AB84" s="75">
        <v>12.1</v>
      </c>
      <c r="AC84" s="76">
        <v>7.09</v>
      </c>
      <c r="AD84" s="106">
        <v>2</v>
      </c>
      <c r="AE84" s="99">
        <v>2</v>
      </c>
      <c r="AF84" s="100"/>
      <c r="AG84" s="99"/>
      <c r="AH84" s="100"/>
      <c r="AI84" s="99"/>
      <c r="AJ84" s="16"/>
      <c r="AK84" s="99"/>
      <c r="AL84" s="99"/>
    </row>
    <row r="85" spans="1:38" ht="15.75" customHeight="1">
      <c r="A85" s="35"/>
      <c r="B85" s="39"/>
      <c r="C85" s="3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43"/>
      <c r="Q85" s="29"/>
      <c r="R85" s="29"/>
      <c r="S85" s="56"/>
      <c r="T85" s="56"/>
      <c r="U85" s="56"/>
      <c r="V85" s="56"/>
      <c r="W85" s="56"/>
      <c r="X85" s="56"/>
      <c r="Y85" s="56"/>
      <c r="Z85" s="120" t="s">
        <v>57</v>
      </c>
      <c r="AA85" s="124">
        <v>149</v>
      </c>
      <c r="AB85" s="75">
        <v>13</v>
      </c>
      <c r="AC85" s="76">
        <v>7.58</v>
      </c>
      <c r="AD85" s="106">
        <v>2</v>
      </c>
      <c r="AE85" s="99">
        <v>2</v>
      </c>
      <c r="AF85" s="100"/>
      <c r="AG85" s="99"/>
      <c r="AH85" s="100"/>
      <c r="AI85" s="99"/>
      <c r="AJ85" s="16"/>
      <c r="AK85" s="99"/>
      <c r="AL85" s="99"/>
    </row>
    <row r="86" spans="1:38" ht="15.75" customHeight="1">
      <c r="A86" s="165"/>
      <c r="B86" s="166"/>
      <c r="C86" s="29"/>
      <c r="D86" s="29"/>
      <c r="E86" s="16"/>
      <c r="F86" s="35"/>
      <c r="G86" s="29"/>
      <c r="H86" s="165"/>
      <c r="I86" s="165"/>
      <c r="J86" s="35"/>
      <c r="K86" s="35"/>
      <c r="L86" s="35"/>
      <c r="M86" s="35"/>
      <c r="N86" s="35"/>
      <c r="O86" s="35"/>
      <c r="P86" s="43"/>
      <c r="Q86" s="29"/>
      <c r="R86" s="29"/>
      <c r="S86" s="56"/>
      <c r="T86" s="56"/>
      <c r="U86" s="56"/>
      <c r="V86" s="56"/>
      <c r="W86" s="56"/>
      <c r="X86" s="56"/>
      <c r="Y86" s="56"/>
      <c r="Z86" s="120" t="s">
        <v>58</v>
      </c>
      <c r="AA86" s="124">
        <v>161</v>
      </c>
      <c r="AB86" s="75">
        <v>13.8</v>
      </c>
      <c r="AC86" s="76">
        <v>7.57</v>
      </c>
      <c r="AD86" s="106">
        <v>2</v>
      </c>
      <c r="AE86" s="99">
        <v>2</v>
      </c>
      <c r="AF86" s="100"/>
      <c r="AG86" s="99"/>
      <c r="AH86" s="100"/>
      <c r="AI86" s="99"/>
      <c r="AJ86" s="16"/>
      <c r="AK86" s="99"/>
      <c r="AL86" s="99"/>
    </row>
    <row r="87" spans="1:38" ht="15.75" customHeight="1">
      <c r="A87" s="165"/>
      <c r="B87" s="166"/>
      <c r="C87" s="29"/>
      <c r="D87" s="29"/>
      <c r="E87" s="29"/>
      <c r="F87" s="39"/>
      <c r="G87" s="29"/>
      <c r="H87" s="165"/>
      <c r="I87" s="165"/>
      <c r="J87" s="35"/>
      <c r="K87" s="35"/>
      <c r="L87" s="35"/>
      <c r="M87" s="35"/>
      <c r="N87" s="35"/>
      <c r="O87" s="35"/>
      <c r="P87" s="43"/>
      <c r="Q87" s="35"/>
      <c r="R87" s="35"/>
      <c r="S87" s="57"/>
      <c r="T87" s="29"/>
      <c r="U87" s="58"/>
      <c r="V87" s="58"/>
      <c r="W87" s="56"/>
      <c r="X87" s="29"/>
      <c r="Y87" s="56"/>
      <c r="Z87" s="120" t="s">
        <v>59</v>
      </c>
      <c r="AA87" s="124">
        <v>171</v>
      </c>
      <c r="AB87" s="75">
        <v>14.6</v>
      </c>
      <c r="AC87" s="76">
        <v>7.53</v>
      </c>
      <c r="AD87" s="106">
        <v>2</v>
      </c>
      <c r="AE87" s="99">
        <v>2</v>
      </c>
      <c r="AF87" s="100"/>
      <c r="AG87" s="99"/>
      <c r="AH87" s="100"/>
      <c r="AI87" s="99"/>
      <c r="AJ87" s="16"/>
      <c r="AK87" s="99"/>
      <c r="AL87" s="99"/>
    </row>
    <row r="88" spans="1:31" ht="15.75" customHeight="1">
      <c r="A88" s="35"/>
      <c r="B88" s="29"/>
      <c r="C88" s="29"/>
      <c r="D88" s="29"/>
      <c r="E88" s="29"/>
      <c r="F88" s="95"/>
      <c r="G88" s="41"/>
      <c r="H88" s="29"/>
      <c r="I88" s="29"/>
      <c r="J88" s="29"/>
      <c r="K88" s="29"/>
      <c r="L88" s="29"/>
      <c r="M88" s="29"/>
      <c r="N88" s="29"/>
      <c r="O88" s="29"/>
      <c r="P88" s="43"/>
      <c r="Q88" s="35"/>
      <c r="R88" s="35"/>
      <c r="S88" s="58"/>
      <c r="T88" s="29"/>
      <c r="U88" s="58"/>
      <c r="V88" s="58"/>
      <c r="W88" s="56"/>
      <c r="X88" s="29"/>
      <c r="Y88" s="56"/>
      <c r="Z88" s="120" t="s">
        <v>60</v>
      </c>
      <c r="AA88" s="124">
        <v>181</v>
      </c>
      <c r="AB88" s="75">
        <v>15.5</v>
      </c>
      <c r="AC88" s="76">
        <v>7.49</v>
      </c>
      <c r="AD88" s="61">
        <v>2</v>
      </c>
      <c r="AE88" s="61">
        <v>2</v>
      </c>
    </row>
    <row r="89" spans="1:31" ht="15.75" customHeight="1">
      <c r="A89" s="35"/>
      <c r="B89" s="35"/>
      <c r="C89" s="35"/>
      <c r="D89" s="29"/>
      <c r="E89" s="29"/>
      <c r="F89" s="167"/>
      <c r="G89" s="167"/>
      <c r="H89" s="87"/>
      <c r="I89" s="87"/>
      <c r="J89" s="87"/>
      <c r="K89" s="87"/>
      <c r="L89" s="87"/>
      <c r="M89" s="87"/>
      <c r="N89" s="87"/>
      <c r="O89" s="87"/>
      <c r="P89" s="43"/>
      <c r="Q89" s="35"/>
      <c r="R89" s="35"/>
      <c r="S89" s="58"/>
      <c r="T89" s="56"/>
      <c r="U89" s="58"/>
      <c r="V89" s="58"/>
      <c r="W89" s="56"/>
      <c r="X89" s="29"/>
      <c r="Y89" s="56"/>
      <c r="Z89" s="120" t="s">
        <v>61</v>
      </c>
      <c r="AA89" s="124">
        <v>198</v>
      </c>
      <c r="AB89" s="75">
        <v>17.1</v>
      </c>
      <c r="AC89" s="76">
        <v>7.4</v>
      </c>
      <c r="AD89" s="61">
        <v>2</v>
      </c>
      <c r="AE89" s="61">
        <v>2</v>
      </c>
    </row>
    <row r="90" spans="1:31" ht="15.75" customHeight="1">
      <c r="A90" s="35"/>
      <c r="B90" s="35"/>
      <c r="C90" s="35"/>
      <c r="D90" s="29"/>
      <c r="E90" s="29"/>
      <c r="F90" s="46"/>
      <c r="G90" s="41"/>
      <c r="H90" s="29"/>
      <c r="I90" s="29"/>
      <c r="J90" s="29"/>
      <c r="K90" s="29"/>
      <c r="L90" s="29"/>
      <c r="M90" s="29"/>
      <c r="N90" s="29"/>
      <c r="O90" s="29"/>
      <c r="P90" s="43"/>
      <c r="Q90" s="35"/>
      <c r="R90" s="35"/>
      <c r="S90" s="58"/>
      <c r="T90" s="29"/>
      <c r="U90" s="58"/>
      <c r="V90" s="58"/>
      <c r="W90" s="56"/>
      <c r="X90" s="29"/>
      <c r="Y90" s="56"/>
      <c r="Z90" s="120" t="s">
        <v>62</v>
      </c>
      <c r="AA90" s="124">
        <v>218</v>
      </c>
      <c r="AB90" s="75">
        <v>19.1</v>
      </c>
      <c r="AC90" s="76">
        <v>7.33</v>
      </c>
      <c r="AD90" s="61">
        <v>2</v>
      </c>
      <c r="AE90" s="61">
        <v>2</v>
      </c>
    </row>
    <row r="91" spans="1:31" ht="15.75" customHeight="1">
      <c r="A91" s="35"/>
      <c r="B91" s="39"/>
      <c r="C91" s="39"/>
      <c r="D91" s="29"/>
      <c r="E91" s="29"/>
      <c r="F91" s="29"/>
      <c r="G91" s="47"/>
      <c r="H91" s="29"/>
      <c r="I91" s="29"/>
      <c r="J91" s="29"/>
      <c r="K91" s="29"/>
      <c r="L91" s="29"/>
      <c r="M91" s="29"/>
      <c r="N91" s="29"/>
      <c r="O91" s="29"/>
      <c r="P91" s="43"/>
      <c r="Q91" s="35"/>
      <c r="R91" s="35"/>
      <c r="S91" s="58"/>
      <c r="T91" s="29"/>
      <c r="U91" s="58"/>
      <c r="V91" s="58"/>
      <c r="W91" s="59"/>
      <c r="X91" s="29"/>
      <c r="Y91" s="56"/>
      <c r="Z91" s="120" t="s">
        <v>63</v>
      </c>
      <c r="AA91" s="124">
        <v>239</v>
      </c>
      <c r="AB91" s="75">
        <v>21.2</v>
      </c>
      <c r="AC91" s="76">
        <v>7.27</v>
      </c>
      <c r="AD91" s="61">
        <v>2</v>
      </c>
      <c r="AE91" s="61">
        <v>2</v>
      </c>
    </row>
    <row r="92" spans="1:31" ht="15.75" customHeight="1">
      <c r="A92" s="35"/>
      <c r="B92" s="39"/>
      <c r="C92" s="39"/>
      <c r="D92" s="29"/>
      <c r="E92" s="29"/>
      <c r="F92" s="29"/>
      <c r="G92" s="29"/>
      <c r="H92" s="29"/>
      <c r="I92" s="39"/>
      <c r="J92" s="29"/>
      <c r="K92" s="29"/>
      <c r="L92" s="29"/>
      <c r="M92" s="29"/>
      <c r="N92" s="29"/>
      <c r="O92" s="29"/>
      <c r="P92" s="43"/>
      <c r="Q92" s="35"/>
      <c r="R92" s="35"/>
      <c r="S92" s="58"/>
      <c r="T92" s="29"/>
      <c r="U92" s="58"/>
      <c r="V92" s="58"/>
      <c r="W92" s="56"/>
      <c r="X92" s="56"/>
      <c r="Y92" s="56"/>
      <c r="Z92" s="120" t="s">
        <v>64</v>
      </c>
      <c r="AA92" s="124">
        <v>254</v>
      </c>
      <c r="AB92" s="75">
        <v>23.2</v>
      </c>
      <c r="AC92" s="76">
        <v>7.17</v>
      </c>
      <c r="AD92" s="61">
        <v>2</v>
      </c>
      <c r="AE92" s="61">
        <v>2</v>
      </c>
    </row>
    <row r="93" spans="1:31" ht="15.75" customHeight="1">
      <c r="A93" s="49"/>
      <c r="B93" s="39"/>
      <c r="C93" s="3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43"/>
      <c r="Q93" s="35"/>
      <c r="R93" s="35"/>
      <c r="S93" s="58"/>
      <c r="T93" s="29"/>
      <c r="U93" s="35"/>
      <c r="V93" s="35"/>
      <c r="W93" s="58"/>
      <c r="X93" s="29"/>
      <c r="Y93" s="56"/>
      <c r="Z93" s="125" t="s">
        <v>65</v>
      </c>
      <c r="AA93" s="124">
        <v>270</v>
      </c>
      <c r="AB93" s="75">
        <v>25.2</v>
      </c>
      <c r="AC93" s="76">
        <v>7.08</v>
      </c>
      <c r="AD93" s="61">
        <v>2</v>
      </c>
      <c r="AE93" s="61">
        <v>2</v>
      </c>
    </row>
    <row r="94" spans="1:31" ht="15.75" customHeight="1">
      <c r="A94" s="49"/>
      <c r="B94" s="39"/>
      <c r="C94" s="3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43"/>
      <c r="Q94" s="35"/>
      <c r="R94" s="35"/>
      <c r="S94" s="58"/>
      <c r="T94" s="29"/>
      <c r="U94" s="29"/>
      <c r="V94" s="56"/>
      <c r="W94" s="56"/>
      <c r="X94" s="56"/>
      <c r="Y94" s="56"/>
      <c r="Z94" s="125" t="s">
        <v>66</v>
      </c>
      <c r="AA94" s="124">
        <v>286</v>
      </c>
      <c r="AB94" s="75">
        <v>27.1</v>
      </c>
      <c r="AC94" s="76">
        <v>6.99</v>
      </c>
      <c r="AD94" s="61">
        <v>2</v>
      </c>
      <c r="AE94" s="61">
        <v>2</v>
      </c>
    </row>
    <row r="95" spans="1:31" ht="15.75" customHeight="1">
      <c r="A95" s="29"/>
      <c r="B95" s="29"/>
      <c r="C95" s="49"/>
      <c r="D95" s="35"/>
      <c r="E95" s="39"/>
      <c r="F95" s="29"/>
      <c r="G95" s="94"/>
      <c r="H95" s="29"/>
      <c r="I95" s="29"/>
      <c r="J95" s="86"/>
      <c r="K95" s="86"/>
      <c r="L95" s="86"/>
      <c r="M95" s="86"/>
      <c r="N95" s="86"/>
      <c r="O95" s="86"/>
      <c r="P95" s="78"/>
      <c r="Q95" s="35"/>
      <c r="R95" s="35"/>
      <c r="S95" s="35"/>
      <c r="T95" s="29"/>
      <c r="U95" s="35"/>
      <c r="V95" s="35"/>
      <c r="W95" s="35"/>
      <c r="X95" s="29"/>
      <c r="Y95" s="56"/>
      <c r="Z95" s="125" t="s">
        <v>67</v>
      </c>
      <c r="AA95" s="124">
        <v>306</v>
      </c>
      <c r="AB95" s="75">
        <v>29</v>
      </c>
      <c r="AC95" s="76">
        <v>6.87</v>
      </c>
      <c r="AD95" s="61">
        <v>2</v>
      </c>
      <c r="AE95" s="61">
        <v>2</v>
      </c>
    </row>
    <row r="96" spans="1:31" ht="15.75" customHeight="1">
      <c r="A96" s="35"/>
      <c r="B96" s="39"/>
      <c r="C96" s="39"/>
      <c r="D96" s="29"/>
      <c r="E96" s="29"/>
      <c r="F96" s="29"/>
      <c r="G96" s="35"/>
      <c r="H96" s="29"/>
      <c r="I96" s="29"/>
      <c r="J96" s="29"/>
      <c r="K96" s="29"/>
      <c r="L96" s="29"/>
      <c r="M96" s="29"/>
      <c r="N96" s="29"/>
      <c r="O96" s="29"/>
      <c r="P96" s="43"/>
      <c r="Q96" s="60"/>
      <c r="R96" s="60"/>
      <c r="S96" s="60"/>
      <c r="T96" s="60"/>
      <c r="U96" s="60"/>
      <c r="V96" s="60"/>
      <c r="W96" s="60"/>
      <c r="X96" s="56"/>
      <c r="Y96" s="56"/>
      <c r="Z96" s="125" t="s">
        <v>68</v>
      </c>
      <c r="AA96" s="124">
        <v>334</v>
      </c>
      <c r="AB96" s="75">
        <v>32.8</v>
      </c>
      <c r="AC96" s="76">
        <v>6.68</v>
      </c>
      <c r="AD96" s="61">
        <v>2</v>
      </c>
      <c r="AE96" s="61">
        <v>2</v>
      </c>
    </row>
    <row r="97" spans="1:31" ht="15.75" customHeight="1">
      <c r="A97" s="35"/>
      <c r="B97" s="39"/>
      <c r="C97" s="39"/>
      <c r="D97" s="29"/>
      <c r="E97" s="25"/>
      <c r="F97" s="25"/>
      <c r="G97" s="91"/>
      <c r="H97" s="29"/>
      <c r="I97" s="29"/>
      <c r="J97" s="29"/>
      <c r="K97" s="29"/>
      <c r="L97" s="29"/>
      <c r="M97" s="29"/>
      <c r="N97" s="29"/>
      <c r="O97" s="29"/>
      <c r="P97" s="43"/>
      <c r="Q97" s="29"/>
      <c r="R97" s="29"/>
      <c r="S97" s="29"/>
      <c r="T97" s="29"/>
      <c r="U97" s="29"/>
      <c r="V97" s="29"/>
      <c r="W97" s="29"/>
      <c r="X97" s="56"/>
      <c r="Y97" s="56"/>
      <c r="Z97" s="125" t="s">
        <v>69</v>
      </c>
      <c r="AA97" s="124">
        <v>371</v>
      </c>
      <c r="AB97" s="75">
        <v>36.5</v>
      </c>
      <c r="AC97" s="76">
        <v>6.53</v>
      </c>
      <c r="AD97" s="61">
        <v>2</v>
      </c>
      <c r="AE97" s="61">
        <v>2</v>
      </c>
    </row>
    <row r="98" spans="1:31" ht="15.75" customHeight="1">
      <c r="A98" s="35"/>
      <c r="B98" s="39"/>
      <c r="C98" s="39"/>
      <c r="D98" s="29"/>
      <c r="E98" s="29"/>
      <c r="F98" s="29"/>
      <c r="G98" s="35"/>
      <c r="H98" s="29"/>
      <c r="I98" s="29"/>
      <c r="J98" s="29"/>
      <c r="K98" s="29"/>
      <c r="L98" s="29"/>
      <c r="M98" s="29"/>
      <c r="N98" s="29"/>
      <c r="O98" s="29"/>
      <c r="P98" s="78"/>
      <c r="Q98" s="35"/>
      <c r="R98" s="35"/>
      <c r="S98" s="35"/>
      <c r="T98" s="35"/>
      <c r="U98" s="35"/>
      <c r="V98" s="35"/>
      <c r="W98" s="35"/>
      <c r="X98" s="56"/>
      <c r="Y98" s="56"/>
      <c r="Z98" s="125" t="s">
        <v>70</v>
      </c>
      <c r="AA98" s="124">
        <v>400</v>
      </c>
      <c r="AB98" s="75">
        <v>40.1</v>
      </c>
      <c r="AC98" s="76">
        <v>6.38</v>
      </c>
      <c r="AD98" s="61">
        <v>2</v>
      </c>
      <c r="AE98" s="61">
        <v>2</v>
      </c>
    </row>
    <row r="99" spans="1:29" ht="15.75" customHeight="1">
      <c r="A99" s="138"/>
      <c r="B99" s="29"/>
      <c r="C99" s="29"/>
      <c r="D99" s="29"/>
      <c r="E99" s="35"/>
      <c r="F99" s="39"/>
      <c r="G99" s="35"/>
      <c r="H99" s="50"/>
      <c r="I99" s="50"/>
      <c r="J99" s="50"/>
      <c r="K99" s="50"/>
      <c r="L99" s="50"/>
      <c r="M99" s="50"/>
      <c r="N99" s="50"/>
      <c r="O99" s="50"/>
      <c r="P99" s="43"/>
      <c r="Q99" s="35"/>
      <c r="R99" s="35"/>
      <c r="S99" s="35"/>
      <c r="T99" s="35"/>
      <c r="U99" s="35"/>
      <c r="V99" s="35"/>
      <c r="W99" s="35"/>
      <c r="X99" s="56"/>
      <c r="Y99" s="56"/>
      <c r="Z99" s="120"/>
      <c r="AA99" s="121"/>
      <c r="AB99" s="116"/>
      <c r="AC99" s="112"/>
    </row>
    <row r="100" spans="1:31" ht="15.75" customHeight="1">
      <c r="A100" s="29"/>
      <c r="B100" s="29"/>
      <c r="C100" s="35"/>
      <c r="D100" s="51"/>
      <c r="E100" s="39"/>
      <c r="F100" s="52"/>
      <c r="G100" s="94"/>
      <c r="H100" s="16"/>
      <c r="I100" s="16"/>
      <c r="J100" s="35"/>
      <c r="K100" s="35"/>
      <c r="L100" s="35"/>
      <c r="M100" s="35"/>
      <c r="N100" s="35"/>
      <c r="O100" s="35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120" t="s">
        <v>105</v>
      </c>
      <c r="AA100" s="126">
        <v>21.2</v>
      </c>
      <c r="AB100" s="127">
        <v>4.06</v>
      </c>
      <c r="AC100" s="128">
        <v>2.51</v>
      </c>
      <c r="AD100" s="61">
        <v>2</v>
      </c>
      <c r="AE100" s="61">
        <v>2</v>
      </c>
    </row>
    <row r="101" spans="1:31" ht="15.75" customHeight="1">
      <c r="A101" s="29"/>
      <c r="B101" s="29"/>
      <c r="C101" s="29"/>
      <c r="D101" s="29"/>
      <c r="E101" s="35"/>
      <c r="F101" s="51"/>
      <c r="G101" s="39"/>
      <c r="H101" s="52"/>
      <c r="I101" s="53"/>
      <c r="J101" s="53"/>
      <c r="K101" s="53"/>
      <c r="L101" s="53"/>
      <c r="M101" s="53"/>
      <c r="N101" s="53"/>
      <c r="O101" s="53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120" t="s">
        <v>106</v>
      </c>
      <c r="AA101" s="126">
        <v>25.3</v>
      </c>
      <c r="AB101" s="127">
        <v>4.89</v>
      </c>
      <c r="AC101" s="128">
        <v>3.02</v>
      </c>
      <c r="AD101" s="61">
        <v>2</v>
      </c>
      <c r="AE101" s="61">
        <v>2</v>
      </c>
    </row>
    <row r="102" spans="1:31" ht="15.75" customHeight="1">
      <c r="A102" s="137"/>
      <c r="B102" s="39"/>
      <c r="C102" s="29"/>
      <c r="D102" s="29"/>
      <c r="E102" s="35"/>
      <c r="F102" s="39"/>
      <c r="G102" s="35"/>
      <c r="H102" s="29"/>
      <c r="I102" s="29"/>
      <c r="J102" s="29"/>
      <c r="K102" s="29"/>
      <c r="L102" s="29"/>
      <c r="M102" s="29"/>
      <c r="N102" s="29"/>
      <c r="O102" s="29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120" t="s">
        <v>107</v>
      </c>
      <c r="AA102" s="126">
        <v>31.4</v>
      </c>
      <c r="AB102" s="127">
        <v>5.73</v>
      </c>
      <c r="AC102" s="128">
        <v>3.52</v>
      </c>
      <c r="AD102" s="61">
        <v>2</v>
      </c>
      <c r="AE102" s="61">
        <v>2</v>
      </c>
    </row>
    <row r="103" spans="1:31" ht="15.75" customHeight="1">
      <c r="A103" s="35"/>
      <c r="B103" s="39"/>
      <c r="C103" s="39"/>
      <c r="D103" s="29"/>
      <c r="E103" s="39"/>
      <c r="F103" s="52"/>
      <c r="G103" s="94"/>
      <c r="H103" s="29"/>
      <c r="I103" s="29"/>
      <c r="J103" s="35"/>
      <c r="K103" s="35"/>
      <c r="L103" s="35"/>
      <c r="M103" s="35"/>
      <c r="N103" s="35"/>
      <c r="O103" s="35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120" t="s">
        <v>108</v>
      </c>
      <c r="AA103" s="126">
        <v>38.8</v>
      </c>
      <c r="AB103" s="127">
        <v>6.57</v>
      </c>
      <c r="AC103" s="128">
        <v>3.98</v>
      </c>
      <c r="AD103" s="61">
        <v>2</v>
      </c>
      <c r="AE103" s="61">
        <v>2</v>
      </c>
    </row>
    <row r="104" spans="1:31" ht="15.75" customHeight="1">
      <c r="A104" s="35"/>
      <c r="B104" s="39"/>
      <c r="C104" s="39"/>
      <c r="D104" s="29"/>
      <c r="E104" s="39"/>
      <c r="F104" s="52"/>
      <c r="G104" s="53"/>
      <c r="H104" s="29"/>
      <c r="I104" s="29"/>
      <c r="J104" s="35"/>
      <c r="K104" s="35"/>
      <c r="L104" s="35"/>
      <c r="M104" s="35"/>
      <c r="N104" s="35"/>
      <c r="O104" s="35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120" t="s">
        <v>109</v>
      </c>
      <c r="AA104" s="126">
        <v>45.3</v>
      </c>
      <c r="AB104" s="127">
        <v>7.45</v>
      </c>
      <c r="AC104" s="128">
        <v>4.52</v>
      </c>
      <c r="AD104" s="61">
        <v>2</v>
      </c>
      <c r="AE104" s="61">
        <v>2</v>
      </c>
    </row>
    <row r="105" spans="1:31" ht="15.75" customHeight="1">
      <c r="A105" s="137"/>
      <c r="B105" s="39"/>
      <c r="C105" s="39"/>
      <c r="D105" s="29"/>
      <c r="E105" s="39"/>
      <c r="F105" s="52"/>
      <c r="G105" s="53"/>
      <c r="H105" s="29"/>
      <c r="I105" s="29"/>
      <c r="J105" s="35"/>
      <c r="K105" s="35"/>
      <c r="L105" s="35"/>
      <c r="M105" s="35"/>
      <c r="N105" s="35"/>
      <c r="O105" s="35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120" t="s">
        <v>110</v>
      </c>
      <c r="AA105" s="126">
        <v>53.8</v>
      </c>
      <c r="AB105" s="127">
        <v>8.28</v>
      </c>
      <c r="AC105" s="128">
        <v>4.98</v>
      </c>
      <c r="AD105" s="61">
        <v>2</v>
      </c>
      <c r="AE105" s="61">
        <v>2</v>
      </c>
    </row>
    <row r="106" spans="1:31" ht="15.75" customHeight="1">
      <c r="A106" s="35"/>
      <c r="B106" s="39"/>
      <c r="C106" s="39"/>
      <c r="D106" s="39"/>
      <c r="E106" s="39"/>
      <c r="F106" s="53"/>
      <c r="G106" s="94"/>
      <c r="H106" s="29"/>
      <c r="I106" s="29"/>
      <c r="J106" s="35"/>
      <c r="K106" s="35"/>
      <c r="L106" s="35"/>
      <c r="M106" s="35"/>
      <c r="N106" s="35"/>
      <c r="O106" s="35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120" t="s">
        <v>111</v>
      </c>
      <c r="AA106" s="126">
        <v>64.3</v>
      </c>
      <c r="AB106" s="127">
        <v>9.17</v>
      </c>
      <c r="AC106" s="128">
        <v>5.51</v>
      </c>
      <c r="AD106" s="61">
        <v>2</v>
      </c>
      <c r="AE106" s="61">
        <v>2</v>
      </c>
    </row>
    <row r="107" spans="1:31" ht="15.75" customHeight="1">
      <c r="A107" s="35"/>
      <c r="B107" s="39"/>
      <c r="C107" s="39"/>
      <c r="D107" s="29"/>
      <c r="E107" s="35"/>
      <c r="F107" s="39"/>
      <c r="G107" s="29"/>
      <c r="H107" s="29"/>
      <c r="I107" s="29"/>
      <c r="J107" s="29"/>
      <c r="K107" s="29"/>
      <c r="L107" s="29"/>
      <c r="M107" s="29"/>
      <c r="N107" s="29"/>
      <c r="O107" s="29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120" t="s">
        <v>112</v>
      </c>
      <c r="AA107" s="126">
        <v>76.8</v>
      </c>
      <c r="AB107" s="127">
        <v>10.1</v>
      </c>
      <c r="AC107" s="128">
        <v>6</v>
      </c>
      <c r="AD107" s="61">
        <v>2</v>
      </c>
      <c r="AE107" s="61">
        <v>2</v>
      </c>
    </row>
    <row r="108" spans="1:31" ht="15.75" customHeight="1">
      <c r="A108" s="137"/>
      <c r="B108" s="3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125" t="s">
        <v>113</v>
      </c>
      <c r="AA108" s="126">
        <v>86.8</v>
      </c>
      <c r="AB108" s="127">
        <v>11</v>
      </c>
      <c r="AC108" s="128">
        <v>6.5</v>
      </c>
      <c r="AD108" s="61">
        <v>2</v>
      </c>
      <c r="AE108" s="61">
        <v>2</v>
      </c>
    </row>
    <row r="109" spans="1:31" ht="15.75" customHeight="1">
      <c r="A109" s="139"/>
      <c r="B109" s="3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56"/>
      <c r="Q109" s="56"/>
      <c r="R109" s="56"/>
      <c r="S109" s="56"/>
      <c r="V109" s="56"/>
      <c r="W109" s="56"/>
      <c r="X109" s="56"/>
      <c r="Y109" s="56"/>
      <c r="Z109" s="125" t="s">
        <v>114</v>
      </c>
      <c r="AA109" s="126">
        <v>97.3</v>
      </c>
      <c r="AB109" s="127">
        <v>11.9</v>
      </c>
      <c r="AC109" s="128">
        <v>7</v>
      </c>
      <c r="AD109" s="61">
        <v>2</v>
      </c>
      <c r="AE109" s="61">
        <v>2</v>
      </c>
    </row>
    <row r="110" spans="1:31" ht="15.75" customHeight="1">
      <c r="A110" s="35"/>
      <c r="B110" s="35"/>
      <c r="C110" s="3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120" t="s">
        <v>115</v>
      </c>
      <c r="AA110" s="126">
        <v>113</v>
      </c>
      <c r="AB110" s="127">
        <v>12.7</v>
      </c>
      <c r="AC110" s="128">
        <v>7.49</v>
      </c>
      <c r="AD110" s="61">
        <v>2</v>
      </c>
      <c r="AE110" s="61">
        <v>2</v>
      </c>
    </row>
    <row r="111" spans="1:31" ht="15.75" customHeight="1">
      <c r="A111" s="35"/>
      <c r="B111" s="35"/>
      <c r="C111" s="3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120" t="s">
        <v>116</v>
      </c>
      <c r="AA111" s="126">
        <v>124</v>
      </c>
      <c r="AB111" s="127">
        <v>13.6</v>
      </c>
      <c r="AC111" s="128">
        <v>7.49</v>
      </c>
      <c r="AD111" s="61">
        <v>2</v>
      </c>
      <c r="AE111" s="61">
        <v>2</v>
      </c>
    </row>
    <row r="112" spans="1:31" ht="15.75" customHeight="1">
      <c r="A112" s="35"/>
      <c r="B112" s="35"/>
      <c r="C112" s="3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120" t="s">
        <v>117</v>
      </c>
      <c r="AA112" s="126">
        <v>133</v>
      </c>
      <c r="AB112" s="127">
        <v>14.4</v>
      </c>
      <c r="AC112" s="128">
        <v>7.46</v>
      </c>
      <c r="AD112" s="61">
        <v>2</v>
      </c>
      <c r="AE112" s="61">
        <v>2</v>
      </c>
    </row>
    <row r="113" spans="1:31" ht="15.75" customHeight="1">
      <c r="A113" s="35"/>
      <c r="B113" s="35"/>
      <c r="C113" s="3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120" t="s">
        <v>118</v>
      </c>
      <c r="AA113" s="126">
        <v>143</v>
      </c>
      <c r="AB113" s="127">
        <v>15.2</v>
      </c>
      <c r="AC113" s="128">
        <v>7.43</v>
      </c>
      <c r="AD113" s="61">
        <v>2</v>
      </c>
      <c r="AE113" s="61">
        <v>2</v>
      </c>
    </row>
    <row r="114" spans="1:31" ht="15.75" customHeight="1">
      <c r="A114" s="35"/>
      <c r="B114" s="35"/>
      <c r="C114" s="3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120" t="s">
        <v>119</v>
      </c>
      <c r="AA114" s="126">
        <v>159</v>
      </c>
      <c r="AB114" s="127">
        <v>16.8</v>
      </c>
      <c r="AC114" s="128">
        <v>7.34</v>
      </c>
      <c r="AD114" s="61">
        <v>2</v>
      </c>
      <c r="AE114" s="61">
        <v>2</v>
      </c>
    </row>
    <row r="115" spans="1:31" ht="15.75" customHeight="1">
      <c r="A115" s="35"/>
      <c r="B115" s="35"/>
      <c r="C115" s="3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120" t="s">
        <v>120</v>
      </c>
      <c r="AA115" s="126">
        <v>178</v>
      </c>
      <c r="AB115" s="127">
        <v>18.9</v>
      </c>
      <c r="AC115" s="128">
        <v>7.29</v>
      </c>
      <c r="AD115" s="61">
        <v>2</v>
      </c>
      <c r="AE115" s="61">
        <v>2</v>
      </c>
    </row>
    <row r="116" spans="1:31" ht="15.75" customHeight="1">
      <c r="A116" s="35"/>
      <c r="B116" s="35"/>
      <c r="C116" s="3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120" t="s">
        <v>121</v>
      </c>
      <c r="AA116" s="126">
        <v>198</v>
      </c>
      <c r="AB116" s="127">
        <v>21</v>
      </c>
      <c r="AC116" s="128">
        <v>7.24</v>
      </c>
      <c r="AD116" s="61">
        <v>2</v>
      </c>
      <c r="AE116" s="61">
        <v>2</v>
      </c>
    </row>
    <row r="117" spans="1:31" ht="15.75" customHeight="1">
      <c r="A117" s="35"/>
      <c r="B117" s="35"/>
      <c r="C117" s="3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120" t="s">
        <v>122</v>
      </c>
      <c r="AA117" s="126">
        <v>212</v>
      </c>
      <c r="AB117" s="127">
        <v>23</v>
      </c>
      <c r="AC117" s="128">
        <v>7.15</v>
      </c>
      <c r="AD117" s="61">
        <v>2</v>
      </c>
      <c r="AE117" s="61">
        <v>2</v>
      </c>
    </row>
    <row r="118" spans="1:31" ht="15.75" customHeight="1">
      <c r="A118" s="29"/>
      <c r="B118" s="35"/>
      <c r="C118" s="162"/>
      <c r="D118" s="29"/>
      <c r="E118" s="35"/>
      <c r="F118" s="54"/>
      <c r="G118" s="29"/>
      <c r="H118" s="29"/>
      <c r="I118" s="29"/>
      <c r="J118" s="29"/>
      <c r="K118" s="29"/>
      <c r="L118" s="29"/>
      <c r="M118" s="29"/>
      <c r="N118" s="29"/>
      <c r="O118" s="29"/>
      <c r="Z118" s="125" t="s">
        <v>123</v>
      </c>
      <c r="AA118" s="127">
        <v>226</v>
      </c>
      <c r="AB118" s="127">
        <v>25</v>
      </c>
      <c r="AC118" s="128">
        <v>7.05</v>
      </c>
      <c r="AD118" s="61">
        <v>2</v>
      </c>
      <c r="AE118" s="61">
        <v>2</v>
      </c>
    </row>
    <row r="119" spans="1:31" ht="15.75" customHeight="1">
      <c r="A119" s="41"/>
      <c r="B119" s="32"/>
      <c r="C119" s="36"/>
      <c r="D119" s="32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Z119" s="125" t="s">
        <v>124</v>
      </c>
      <c r="AA119" s="127">
        <v>242</v>
      </c>
      <c r="AB119" s="127">
        <v>26.9</v>
      </c>
      <c r="AC119" s="128">
        <v>6.97</v>
      </c>
      <c r="AD119" s="61">
        <v>2</v>
      </c>
      <c r="AE119" s="61">
        <v>2</v>
      </c>
    </row>
    <row r="120" spans="1:31" ht="15.75" customHeight="1">
      <c r="A120" s="41"/>
      <c r="B120" s="32"/>
      <c r="C120" s="36"/>
      <c r="D120" s="32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Z120" s="125" t="s">
        <v>125</v>
      </c>
      <c r="AA120" s="127">
        <v>260</v>
      </c>
      <c r="AB120" s="127">
        <v>28.8</v>
      </c>
      <c r="AC120" s="128">
        <v>6.84</v>
      </c>
      <c r="AD120" s="61">
        <v>2</v>
      </c>
      <c r="AE120" s="61">
        <v>2</v>
      </c>
    </row>
    <row r="121" spans="1:31" ht="15.75" customHeight="1">
      <c r="A121" s="137"/>
      <c r="B121" s="32"/>
      <c r="C121" s="36"/>
      <c r="D121" s="32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Z121" s="125" t="s">
        <v>126</v>
      </c>
      <c r="AA121" s="127">
        <v>286</v>
      </c>
      <c r="AB121" s="127">
        <v>32.6</v>
      </c>
      <c r="AC121" s="128">
        <v>6.65</v>
      </c>
      <c r="AD121" s="61">
        <v>2</v>
      </c>
      <c r="AE121" s="61">
        <v>2</v>
      </c>
    </row>
    <row r="122" spans="1:31" ht="15.75" customHeight="1">
      <c r="A122" s="44"/>
      <c r="B122" s="44"/>
      <c r="C122" s="44"/>
      <c r="D122" s="23"/>
      <c r="E122" s="92"/>
      <c r="F122" s="16"/>
      <c r="G122" s="16"/>
      <c r="H122" s="16"/>
      <c r="I122" s="16"/>
      <c r="J122" s="86"/>
      <c r="K122" s="86"/>
      <c r="L122" s="86"/>
      <c r="M122" s="86"/>
      <c r="N122" s="86"/>
      <c r="O122" s="86"/>
      <c r="Z122" s="125" t="s">
        <v>127</v>
      </c>
      <c r="AA122" s="127">
        <v>321</v>
      </c>
      <c r="AB122" s="127">
        <v>36.3</v>
      </c>
      <c r="AC122" s="128">
        <v>6.5</v>
      </c>
      <c r="AD122" s="61">
        <v>2</v>
      </c>
      <c r="AE122" s="61">
        <v>2</v>
      </c>
    </row>
    <row r="123" spans="1:31" ht="15.75" customHeight="1" thickBot="1">
      <c r="A123" s="44"/>
      <c r="B123" s="44"/>
      <c r="C123" s="44"/>
      <c r="D123" s="23"/>
      <c r="E123" s="92"/>
      <c r="F123" s="16"/>
      <c r="G123" s="16"/>
      <c r="H123" s="16"/>
      <c r="I123" s="16"/>
      <c r="J123" s="86"/>
      <c r="K123" s="86"/>
      <c r="L123" s="86"/>
      <c r="M123" s="86"/>
      <c r="N123" s="86"/>
      <c r="O123" s="86"/>
      <c r="Z123" s="129" t="s">
        <v>128</v>
      </c>
      <c r="AA123" s="130">
        <v>347</v>
      </c>
      <c r="AB123" s="130">
        <v>40</v>
      </c>
      <c r="AC123" s="131">
        <v>6.35</v>
      </c>
      <c r="AD123" s="61">
        <v>2</v>
      </c>
      <c r="AE123" s="61">
        <v>2</v>
      </c>
    </row>
    <row r="124" spans="1:15" ht="15.75" customHeight="1" thickTop="1">
      <c r="A124" s="23"/>
      <c r="B124" s="93"/>
      <c r="C124" s="24"/>
      <c r="D124" s="32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ht="15.75" customHeight="1">
      <c r="A125" s="23"/>
      <c r="B125" s="55"/>
      <c r="C125" s="24"/>
      <c r="D125" s="32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ht="15.75" customHeight="1">
      <c r="A126" s="137"/>
      <c r="B126" s="55"/>
      <c r="C126" s="24"/>
      <c r="D126" s="32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ht="15.75" customHeight="1">
      <c r="A127" s="35"/>
      <c r="B127" s="39"/>
      <c r="C127" s="39"/>
      <c r="D127" s="29"/>
      <c r="E127" s="29"/>
      <c r="F127" s="35"/>
      <c r="G127" s="35"/>
      <c r="H127" s="88"/>
      <c r="I127" s="88"/>
      <c r="J127" s="88"/>
      <c r="K127" s="88"/>
      <c r="L127" s="88"/>
      <c r="M127" s="88"/>
      <c r="N127" s="88"/>
      <c r="O127" s="88"/>
    </row>
    <row r="128" spans="1:15" ht="15.75" customHeight="1">
      <c r="A128" s="35"/>
      <c r="B128" s="39"/>
      <c r="C128" s="3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ht="15.75" customHeight="1">
      <c r="A129" s="165"/>
      <c r="B129" s="166"/>
      <c r="C129" s="29"/>
      <c r="D129" s="29"/>
      <c r="E129" s="16"/>
      <c r="F129" s="35"/>
      <c r="G129" s="29"/>
      <c r="H129" s="165"/>
      <c r="I129" s="165"/>
      <c r="J129" s="35"/>
      <c r="K129" s="35"/>
      <c r="L129" s="35"/>
      <c r="M129" s="35"/>
      <c r="N129" s="35"/>
      <c r="O129" s="35"/>
    </row>
    <row r="130" spans="1:24" ht="15.75" customHeight="1">
      <c r="A130" s="165"/>
      <c r="B130" s="166"/>
      <c r="C130" s="29"/>
      <c r="D130" s="29"/>
      <c r="E130" s="29"/>
      <c r="F130" s="39"/>
      <c r="G130" s="29"/>
      <c r="H130" s="165"/>
      <c r="I130" s="165"/>
      <c r="J130" s="35"/>
      <c r="K130" s="35"/>
      <c r="L130" s="35"/>
      <c r="M130" s="35"/>
      <c r="N130" s="35"/>
      <c r="O130" s="35"/>
      <c r="Q130" s="35"/>
      <c r="R130" s="35"/>
      <c r="S130" s="57"/>
      <c r="T130" s="29"/>
      <c r="U130" s="58"/>
      <c r="V130" s="58"/>
      <c r="W130" s="56"/>
      <c r="X130" s="29"/>
    </row>
    <row r="131" spans="1:24" ht="15.75" customHeight="1">
      <c r="A131" s="35"/>
      <c r="B131" s="29"/>
      <c r="C131" s="29"/>
      <c r="D131" s="29"/>
      <c r="E131" s="29"/>
      <c r="F131" s="95"/>
      <c r="G131" s="41"/>
      <c r="H131" s="29"/>
      <c r="I131" s="29"/>
      <c r="J131" s="29"/>
      <c r="K131" s="29"/>
      <c r="L131" s="29"/>
      <c r="M131" s="29"/>
      <c r="N131" s="29"/>
      <c r="O131" s="29"/>
      <c r="Q131" s="35"/>
      <c r="R131" s="35"/>
      <c r="S131" s="58"/>
      <c r="T131" s="29"/>
      <c r="U131" s="58"/>
      <c r="V131" s="58"/>
      <c r="W131" s="56"/>
      <c r="X131" s="29"/>
    </row>
    <row r="132" spans="1:24" ht="15.75" customHeight="1">
      <c r="A132" s="35"/>
      <c r="B132" s="35"/>
      <c r="C132" s="35"/>
      <c r="D132" s="29"/>
      <c r="E132" s="29"/>
      <c r="F132" s="168"/>
      <c r="G132" s="168"/>
      <c r="H132" s="87"/>
      <c r="I132" s="87"/>
      <c r="J132" s="87"/>
      <c r="K132" s="87"/>
      <c r="L132" s="87"/>
      <c r="M132" s="87"/>
      <c r="N132" s="87"/>
      <c r="O132" s="87"/>
      <c r="Q132" s="35"/>
      <c r="R132" s="35"/>
      <c r="S132" s="58"/>
      <c r="T132" s="56"/>
      <c r="U132" s="58"/>
      <c r="V132" s="58"/>
      <c r="W132" s="56"/>
      <c r="X132" s="29"/>
    </row>
    <row r="133" spans="1:24" ht="15.75" customHeight="1">
      <c r="A133" s="35"/>
      <c r="B133" s="35"/>
      <c r="C133" s="35"/>
      <c r="D133" s="29"/>
      <c r="E133" s="29"/>
      <c r="F133" s="46"/>
      <c r="G133" s="41"/>
      <c r="H133" s="29"/>
      <c r="I133" s="29"/>
      <c r="J133" s="29"/>
      <c r="K133" s="29"/>
      <c r="L133" s="29"/>
      <c r="M133" s="29"/>
      <c r="N133" s="29"/>
      <c r="O133" s="29"/>
      <c r="Q133" s="35"/>
      <c r="R133" s="35"/>
      <c r="S133" s="58"/>
      <c r="T133" s="29"/>
      <c r="U133" s="58"/>
      <c r="V133" s="58"/>
      <c r="W133" s="56"/>
      <c r="X133" s="29"/>
    </row>
    <row r="134" spans="1:24" ht="15.75" customHeight="1">
      <c r="A134" s="35"/>
      <c r="B134" s="39"/>
      <c r="C134" s="39"/>
      <c r="D134" s="29"/>
      <c r="E134" s="29"/>
      <c r="F134" s="29"/>
      <c r="G134" s="47"/>
      <c r="H134" s="29"/>
      <c r="I134" s="29"/>
      <c r="J134" s="29"/>
      <c r="K134" s="29"/>
      <c r="L134" s="29"/>
      <c r="M134" s="29"/>
      <c r="N134" s="29"/>
      <c r="O134" s="29"/>
      <c r="Q134" s="35"/>
      <c r="R134" s="35"/>
      <c r="S134" s="58"/>
      <c r="T134" s="29"/>
      <c r="U134" s="58"/>
      <c r="V134" s="58"/>
      <c r="W134" s="59"/>
      <c r="X134" s="29"/>
    </row>
    <row r="135" spans="1:24" ht="15.75" customHeight="1">
      <c r="A135" s="35"/>
      <c r="B135" s="39"/>
      <c r="C135" s="3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Q135" s="35"/>
      <c r="R135" s="35"/>
      <c r="S135" s="58"/>
      <c r="T135" s="29"/>
      <c r="U135" s="58"/>
      <c r="V135" s="58"/>
      <c r="W135" s="56"/>
      <c r="X135" s="56"/>
    </row>
    <row r="136" spans="1:24" ht="15.75" customHeight="1">
      <c r="A136" s="49"/>
      <c r="B136" s="39"/>
      <c r="C136" s="3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Q136" s="35"/>
      <c r="R136" s="35"/>
      <c r="S136" s="58"/>
      <c r="T136" s="29"/>
      <c r="U136" s="35"/>
      <c r="V136" s="35"/>
      <c r="W136" s="58"/>
      <c r="X136" s="29"/>
    </row>
    <row r="137" spans="1:24" ht="15.75" customHeight="1">
      <c r="A137" s="49"/>
      <c r="B137" s="39"/>
      <c r="C137" s="3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Q137" s="35"/>
      <c r="R137" s="35"/>
      <c r="S137" s="58"/>
      <c r="T137" s="29"/>
      <c r="U137" s="29"/>
      <c r="V137" s="56"/>
      <c r="W137" s="56"/>
      <c r="X137" s="56"/>
    </row>
    <row r="138" spans="1:24" ht="15.75" customHeight="1">
      <c r="A138" s="29"/>
      <c r="B138" s="29"/>
      <c r="C138" s="49"/>
      <c r="D138" s="35"/>
      <c r="E138" s="39"/>
      <c r="F138" s="29"/>
      <c r="G138" s="94"/>
      <c r="H138" s="29"/>
      <c r="I138" s="29"/>
      <c r="J138" s="86"/>
      <c r="K138" s="86"/>
      <c r="L138" s="86"/>
      <c r="M138" s="86"/>
      <c r="N138" s="86"/>
      <c r="O138" s="86"/>
      <c r="Q138" s="35"/>
      <c r="R138" s="35"/>
      <c r="S138" s="35"/>
      <c r="T138" s="29"/>
      <c r="U138" s="35"/>
      <c r="V138" s="35"/>
      <c r="W138" s="35"/>
      <c r="X138" s="29"/>
    </row>
    <row r="139" spans="1:15" ht="15.75" customHeight="1">
      <c r="A139" s="35"/>
      <c r="B139" s="39"/>
      <c r="C139" s="39"/>
      <c r="D139" s="29"/>
      <c r="E139" s="29"/>
      <c r="F139" s="29"/>
      <c r="G139" s="35"/>
      <c r="H139" s="29"/>
      <c r="I139" s="29"/>
      <c r="J139" s="29"/>
      <c r="K139" s="29"/>
      <c r="L139" s="29"/>
      <c r="M139" s="29"/>
      <c r="N139" s="29"/>
      <c r="O139" s="29"/>
    </row>
    <row r="140" spans="1:15" ht="15.75" customHeight="1">
      <c r="A140" s="35"/>
      <c r="B140" s="39"/>
      <c r="C140" s="39"/>
      <c r="D140" s="29"/>
      <c r="E140" s="25"/>
      <c r="F140" s="25"/>
      <c r="G140" s="91"/>
      <c r="H140" s="29"/>
      <c r="I140" s="29"/>
      <c r="J140" s="29"/>
      <c r="K140" s="29"/>
      <c r="L140" s="29"/>
      <c r="M140" s="29"/>
      <c r="N140" s="29"/>
      <c r="O140" s="29"/>
    </row>
    <row r="141" spans="1:24" ht="15.75" customHeight="1">
      <c r="A141" s="35"/>
      <c r="B141" s="39"/>
      <c r="C141" s="39"/>
      <c r="D141" s="29"/>
      <c r="E141" s="29"/>
      <c r="F141" s="29"/>
      <c r="G141" s="35"/>
      <c r="H141" s="29"/>
      <c r="I141" s="29"/>
      <c r="J141" s="29"/>
      <c r="K141" s="29"/>
      <c r="L141" s="29"/>
      <c r="M141" s="29"/>
      <c r="N141" s="29"/>
      <c r="O141" s="29"/>
      <c r="Q141" s="35"/>
      <c r="R141" s="35"/>
      <c r="S141" s="57"/>
      <c r="T141" s="29"/>
      <c r="U141" s="58"/>
      <c r="V141" s="58"/>
      <c r="W141" s="56"/>
      <c r="X141" s="29"/>
    </row>
    <row r="142" spans="1:24" ht="15.75" customHeight="1">
      <c r="A142" s="138"/>
      <c r="B142" s="29"/>
      <c r="C142" s="29"/>
      <c r="D142" s="29"/>
      <c r="E142" s="35"/>
      <c r="F142" s="39"/>
      <c r="G142" s="35"/>
      <c r="H142" s="50"/>
      <c r="I142" s="50"/>
      <c r="J142" s="50"/>
      <c r="K142" s="50"/>
      <c r="L142" s="50"/>
      <c r="M142" s="50"/>
      <c r="N142" s="50"/>
      <c r="O142" s="50"/>
      <c r="Q142" s="35"/>
      <c r="R142" s="35"/>
      <c r="S142" s="58"/>
      <c r="T142" s="29"/>
      <c r="U142" s="58"/>
      <c r="V142" s="58"/>
      <c r="W142" s="56"/>
      <c r="X142" s="29"/>
    </row>
    <row r="143" spans="1:24" ht="15.75" customHeight="1">
      <c r="A143" s="29"/>
      <c r="B143" s="29"/>
      <c r="C143" s="51"/>
      <c r="D143" s="39"/>
      <c r="E143" s="52"/>
      <c r="F143" s="52"/>
      <c r="G143" s="94"/>
      <c r="H143" s="52"/>
      <c r="I143" s="53"/>
      <c r="J143" s="35"/>
      <c r="K143" s="35"/>
      <c r="L143" s="35"/>
      <c r="M143" s="35"/>
      <c r="N143" s="35"/>
      <c r="O143" s="35"/>
      <c r="Q143" s="35"/>
      <c r="R143" s="35"/>
      <c r="S143" s="58"/>
      <c r="T143" s="56"/>
      <c r="U143" s="58"/>
      <c r="V143" s="58"/>
      <c r="W143" s="56"/>
      <c r="X143" s="29"/>
    </row>
    <row r="144" spans="1:24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Q144" s="35"/>
      <c r="R144" s="35"/>
      <c r="S144" s="58"/>
      <c r="T144" s="29"/>
      <c r="U144" s="58"/>
      <c r="V144" s="58"/>
      <c r="W144" s="56"/>
      <c r="X144" s="29"/>
    </row>
    <row r="145" spans="1:24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Q145" s="35"/>
      <c r="R145" s="35"/>
      <c r="S145" s="58"/>
      <c r="T145" s="29"/>
      <c r="U145" s="58"/>
      <c r="V145" s="58"/>
      <c r="W145" s="59"/>
      <c r="X145" s="29"/>
    </row>
    <row r="146" spans="1:24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Q146" s="35"/>
      <c r="R146" s="35"/>
      <c r="S146" s="58"/>
      <c r="T146" s="29"/>
      <c r="U146" s="58"/>
      <c r="V146" s="58"/>
      <c r="W146" s="56"/>
      <c r="X146" s="56"/>
    </row>
    <row r="147" spans="1:24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Q147" s="35"/>
      <c r="R147" s="35"/>
      <c r="S147" s="58"/>
      <c r="T147" s="29"/>
      <c r="U147" s="35"/>
      <c r="V147" s="35"/>
      <c r="W147" s="58"/>
      <c r="X147" s="29"/>
    </row>
    <row r="148" spans="1:24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Q148" s="35"/>
      <c r="R148" s="35"/>
      <c r="S148" s="58"/>
      <c r="T148" s="29"/>
      <c r="U148" s="29"/>
      <c r="V148" s="56"/>
      <c r="W148" s="56"/>
      <c r="X148" s="56"/>
    </row>
    <row r="149" spans="1:24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Q149" s="35"/>
      <c r="R149" s="35"/>
      <c r="S149" s="35"/>
      <c r="T149" s="29"/>
      <c r="U149" s="35"/>
      <c r="V149" s="35"/>
      <c r="W149" s="35"/>
      <c r="X149" s="29"/>
    </row>
    <row r="150" spans="1:15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0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</sheetData>
  <sheetProtection password="D98F" sheet="1" objects="1" scenarios="1"/>
  <mergeCells count="14">
    <mergeCell ref="A86:A87"/>
    <mergeCell ref="B86:B87"/>
    <mergeCell ref="H86:H87"/>
    <mergeCell ref="I86:I87"/>
    <mergeCell ref="D1:G1"/>
    <mergeCell ref="H1:I2"/>
    <mergeCell ref="D2:G2"/>
    <mergeCell ref="H129:H130"/>
    <mergeCell ref="I129:I130"/>
    <mergeCell ref="C14:D14"/>
    <mergeCell ref="A129:A130"/>
    <mergeCell ref="B129:B130"/>
    <mergeCell ref="F89:G89"/>
    <mergeCell ref="F132:G132"/>
  </mergeCells>
  <conditionalFormatting sqref="E79:E80 B81 E122:E123 B124">
    <cfRule type="cellIs" priority="1" dxfId="0" operator="equal" stopIfTrue="1">
      <formula>"Compact"</formula>
    </cfRule>
    <cfRule type="cellIs" priority="2" dxfId="0" operator="equal" stopIfTrue="1">
      <formula>"Non compact"</formula>
    </cfRule>
    <cfRule type="cellIs" priority="3" dxfId="1" operator="equal" stopIfTrue="1">
      <formula>"Slender"</formula>
    </cfRule>
  </conditionalFormatting>
  <conditionalFormatting sqref="G138 G143 G106 G103 G100 G95 H24 H28">
    <cfRule type="cellIs" priority="4" dxfId="0" operator="equal" stopIfTrue="1">
      <formula>"SAFE"</formula>
    </cfRule>
    <cfRule type="cellIs" priority="5" dxfId="1" operator="equal" stopIfTrue="1">
      <formula>"Unsafe"</formula>
    </cfRule>
  </conditionalFormatting>
  <dataValidations count="6">
    <dataValidation type="list" allowBlank="1" showInputMessage="1" showErrorMessage="1" sqref="E12">
      <formula1>$P$26:$P$27</formula1>
    </dataValidation>
    <dataValidation type="list" allowBlank="1" showInputMessage="1" showErrorMessage="1" sqref="H132">
      <formula1>$P$56:$P$57</formula1>
    </dataValidation>
    <dataValidation type="list" allowBlank="1" showInputMessage="1" showErrorMessage="1" sqref="G7">
      <formula1>$P$1:$P$3</formula1>
    </dataValidation>
    <dataValidation type="list" allowBlank="1" showInputMessage="1" showErrorMessage="1" sqref="C13">
      <formula1>$P$6:$P$7</formula1>
    </dataValidation>
    <dataValidation type="list" allowBlank="1" showInputMessage="1" showErrorMessage="1" sqref="C14:D14">
      <formula1>$Z$2:$Z$123</formula1>
    </dataValidation>
    <dataValidation type="list" allowBlank="1" showInputMessage="1" showErrorMessage="1" sqref="E10">
      <formula1>$O$1:$O$2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0" r:id="rId2"/>
  <rowBreaks count="2" manualBreakCount="2">
    <brk id="88" max="9" man="1"/>
    <brk id="127" max="9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M205"/>
  <sheetViews>
    <sheetView showGridLines="0" view="pageBreakPreview" zoomScaleSheetLayoutView="100" workbookViewId="0" topLeftCell="A1">
      <selection activeCell="F43" sqref="F43"/>
    </sheetView>
  </sheetViews>
  <sheetFormatPr defaultColWidth="9.140625" defaultRowHeight="12.75"/>
  <cols>
    <col min="1" max="1" width="17.7109375" style="61" customWidth="1"/>
    <col min="2" max="2" width="13.28125" style="61" customWidth="1"/>
    <col min="3" max="3" width="14.8515625" style="61" bestFit="1" customWidth="1"/>
    <col min="4" max="4" width="9.7109375" style="61" customWidth="1"/>
    <col min="5" max="5" width="9.57421875" style="61" bestFit="1" customWidth="1"/>
    <col min="6" max="6" width="12.8515625" style="61" customWidth="1"/>
    <col min="7" max="7" width="9.140625" style="61" customWidth="1"/>
    <col min="8" max="8" width="9.57421875" style="61" bestFit="1" customWidth="1"/>
    <col min="9" max="9" width="9.28125" style="61" customWidth="1"/>
    <col min="10" max="10" width="9.7109375" style="61" customWidth="1"/>
    <col min="11" max="15" width="9.28125" style="61" customWidth="1"/>
    <col min="16" max="16" width="13.7109375" style="61" bestFit="1" customWidth="1"/>
    <col min="17" max="17" width="12.8515625" style="61" customWidth="1"/>
    <col min="18" max="18" width="9.140625" style="61" customWidth="1"/>
    <col min="19" max="19" width="9.7109375" style="61" bestFit="1" customWidth="1"/>
    <col min="20" max="20" width="9.140625" style="61" customWidth="1"/>
    <col min="21" max="21" width="9.28125" style="61" bestFit="1" customWidth="1"/>
    <col min="22" max="22" width="9.421875" style="61" bestFit="1" customWidth="1"/>
    <col min="23" max="23" width="10.7109375" style="61" bestFit="1" customWidth="1"/>
    <col min="24" max="24" width="9.57421875" style="61" bestFit="1" customWidth="1"/>
    <col min="25" max="16384" width="9.140625" style="61" customWidth="1"/>
  </cols>
  <sheetData>
    <row r="1" spans="1:26" ht="19.5" customHeight="1">
      <c r="A1" s="2" t="s">
        <v>15</v>
      </c>
      <c r="B1" s="15"/>
      <c r="C1" s="15"/>
      <c r="D1" s="169" t="s">
        <v>21</v>
      </c>
      <c r="E1" s="170"/>
      <c r="F1" s="170"/>
      <c r="G1" s="171"/>
      <c r="H1" s="172" t="s">
        <v>22</v>
      </c>
      <c r="I1" s="173"/>
      <c r="J1" s="159"/>
      <c r="K1" s="16"/>
      <c r="L1" s="16"/>
      <c r="M1" s="16"/>
      <c r="N1" s="16"/>
      <c r="O1" s="16" t="s">
        <v>4</v>
      </c>
      <c r="P1" s="61" t="s">
        <v>45</v>
      </c>
      <c r="Z1" s="105"/>
    </row>
    <row r="2" spans="1:31" ht="19.5" customHeight="1" thickBot="1">
      <c r="A2" s="3" t="s">
        <v>16</v>
      </c>
      <c r="B2" s="16"/>
      <c r="C2" s="16"/>
      <c r="D2" s="176" t="s">
        <v>42</v>
      </c>
      <c r="E2" s="177"/>
      <c r="F2" s="177"/>
      <c r="G2" s="178"/>
      <c r="H2" s="174"/>
      <c r="I2" s="175"/>
      <c r="J2" s="160"/>
      <c r="K2" s="16"/>
      <c r="L2" s="16"/>
      <c r="M2" s="16"/>
      <c r="N2" s="16"/>
      <c r="O2" s="16" t="s">
        <v>5</v>
      </c>
      <c r="P2" s="61" t="s">
        <v>48</v>
      </c>
      <c r="Z2" s="147"/>
      <c r="AA2" s="148"/>
      <c r="AB2" s="149"/>
      <c r="AC2" s="16"/>
      <c r="AD2" s="16"/>
      <c r="AE2" s="16"/>
    </row>
    <row r="3" spans="1:31" ht="19.5" customHeight="1">
      <c r="A3" s="4" t="s">
        <v>17</v>
      </c>
      <c r="B3" s="16"/>
      <c r="C3" s="16"/>
      <c r="D3" s="17" t="s">
        <v>14</v>
      </c>
      <c r="E3" s="18" t="s">
        <v>19</v>
      </c>
      <c r="F3" s="19" t="s">
        <v>20</v>
      </c>
      <c r="G3" s="20" t="s">
        <v>19</v>
      </c>
      <c r="H3" s="6" t="s">
        <v>23</v>
      </c>
      <c r="I3" s="13"/>
      <c r="J3" s="160"/>
      <c r="K3" s="16"/>
      <c r="L3" s="16"/>
      <c r="M3" s="16"/>
      <c r="N3" s="16"/>
      <c r="O3" s="16"/>
      <c r="P3" s="61" t="s">
        <v>49</v>
      </c>
      <c r="Z3" s="147"/>
      <c r="AA3" s="148"/>
      <c r="AB3" s="148"/>
      <c r="AC3" s="16"/>
      <c r="AD3" s="16"/>
      <c r="AE3" s="16"/>
    </row>
    <row r="4" spans="1:31" ht="19.5" customHeight="1" thickBot="1">
      <c r="A4" s="5" t="s">
        <v>18</v>
      </c>
      <c r="B4" s="21"/>
      <c r="C4" s="21"/>
      <c r="D4" s="8" t="s">
        <v>26</v>
      </c>
      <c r="E4" s="9"/>
      <c r="F4" s="10"/>
      <c r="G4" s="11"/>
      <c r="H4" s="7" t="s">
        <v>24</v>
      </c>
      <c r="I4" s="12"/>
      <c r="J4" s="161"/>
      <c r="K4" s="16"/>
      <c r="L4" s="16"/>
      <c r="M4" s="16"/>
      <c r="N4" s="16"/>
      <c r="O4" s="16"/>
      <c r="P4" s="89">
        <f>IF(G7="St.37",1.4,IF(G7="St.44",1.6,2.1))</f>
        <v>1.4</v>
      </c>
      <c r="Q4" s="90">
        <f>IF(G7="St.37",0.000065,IF(G7="St.44",0.000085,0.000135))</f>
        <v>6.5E-05</v>
      </c>
      <c r="Z4" s="147"/>
      <c r="AA4" s="148"/>
      <c r="AB4" s="149"/>
      <c r="AC4" s="16"/>
      <c r="AD4" s="16"/>
      <c r="AE4" s="16"/>
    </row>
    <row r="5" spans="1:31" ht="15.75" customHeight="1">
      <c r="A5" s="62" t="s">
        <v>168</v>
      </c>
      <c r="B5" s="96" t="s">
        <v>43</v>
      </c>
      <c r="C5" s="24"/>
      <c r="D5" s="24"/>
      <c r="E5" s="63"/>
      <c r="F5" s="25"/>
      <c r="G5" s="26"/>
      <c r="H5" s="27"/>
      <c r="I5" s="27"/>
      <c r="J5" s="1" t="s">
        <v>13</v>
      </c>
      <c r="K5" s="84"/>
      <c r="L5" s="84"/>
      <c r="M5" s="84"/>
      <c r="N5" s="84"/>
      <c r="O5" s="84"/>
      <c r="Z5" s="147"/>
      <c r="AA5" s="148"/>
      <c r="AB5" s="148"/>
      <c r="AC5" s="16"/>
      <c r="AD5" s="16"/>
      <c r="AE5" s="16"/>
    </row>
    <row r="6" spans="1:31" ht="15.75" customHeight="1">
      <c r="A6" s="28"/>
      <c r="B6" s="56"/>
      <c r="C6" s="29"/>
      <c r="D6" s="29"/>
      <c r="E6" s="29"/>
      <c r="F6" s="29"/>
      <c r="G6" s="29"/>
      <c r="H6" s="29"/>
      <c r="I6" s="29"/>
      <c r="J6" s="30" t="s">
        <v>25</v>
      </c>
      <c r="K6" s="85"/>
      <c r="L6" s="85"/>
      <c r="M6" s="85"/>
      <c r="N6" s="85"/>
      <c r="O6" s="85"/>
      <c r="P6" s="97">
        <v>180</v>
      </c>
      <c r="Z6" s="147"/>
      <c r="AA6" s="148"/>
      <c r="AB6" s="149"/>
      <c r="AC6" s="16"/>
      <c r="AD6" s="16"/>
      <c r="AE6" s="16"/>
    </row>
    <row r="7" spans="1:31" ht="15.75" customHeight="1">
      <c r="A7" s="22"/>
      <c r="B7" s="23"/>
      <c r="C7" s="64"/>
      <c r="D7" s="63"/>
      <c r="E7" s="65"/>
      <c r="F7" s="35" t="s">
        <v>44</v>
      </c>
      <c r="G7" s="79" t="s">
        <v>45</v>
      </c>
      <c r="H7" s="80"/>
      <c r="I7" s="80"/>
      <c r="J7" s="66"/>
      <c r="K7" s="80"/>
      <c r="L7" s="80"/>
      <c r="M7" s="80"/>
      <c r="N7" s="80"/>
      <c r="O7" s="80"/>
      <c r="P7" s="97">
        <v>200</v>
      </c>
      <c r="Z7" s="147"/>
      <c r="AA7" s="148"/>
      <c r="AB7" s="149"/>
      <c r="AC7" s="16"/>
      <c r="AD7" s="16"/>
      <c r="AE7" s="16"/>
    </row>
    <row r="8" spans="1:31" ht="15.75" customHeight="1">
      <c r="A8" s="22" t="s">
        <v>157</v>
      </c>
      <c r="B8" s="63"/>
      <c r="C8" s="63"/>
      <c r="D8" s="63"/>
      <c r="E8" s="63"/>
      <c r="F8" s="42" t="s">
        <v>46</v>
      </c>
      <c r="G8" s="81" t="s">
        <v>1</v>
      </c>
      <c r="H8" s="82">
        <f>IF(G7="St.37",2.4,IF(G7="St.44",2.8,3.6))</f>
        <v>2.4</v>
      </c>
      <c r="I8" s="83" t="s">
        <v>7</v>
      </c>
      <c r="J8" s="145" t="s">
        <v>162</v>
      </c>
      <c r="K8" s="80"/>
      <c r="L8" s="80"/>
      <c r="M8" s="80"/>
      <c r="N8" s="80"/>
      <c r="O8" s="80"/>
      <c r="Z8" s="147"/>
      <c r="AA8" s="148"/>
      <c r="AB8" s="149"/>
      <c r="AC8" s="16"/>
      <c r="AD8" s="16"/>
      <c r="AE8" s="16"/>
    </row>
    <row r="9" spans="1:31" ht="15.75" customHeight="1">
      <c r="A9" s="22"/>
      <c r="B9" s="31"/>
      <c r="C9" s="29"/>
      <c r="D9" s="29"/>
      <c r="E9" s="67" t="s">
        <v>12</v>
      </c>
      <c r="F9" s="42" t="s">
        <v>47</v>
      </c>
      <c r="G9" s="81" t="s">
        <v>1</v>
      </c>
      <c r="H9" s="39">
        <f>IF(G7="St.37",3.6,IF(G7="St.44",4.4,5.2))</f>
        <v>3.6</v>
      </c>
      <c r="I9" s="29" t="s">
        <v>7</v>
      </c>
      <c r="J9" s="146" t="s">
        <v>162</v>
      </c>
      <c r="K9" s="32"/>
      <c r="L9" s="32"/>
      <c r="M9" s="32"/>
      <c r="N9" s="32"/>
      <c r="O9" s="32"/>
      <c r="Z9" s="147"/>
      <c r="AA9" s="148"/>
      <c r="AB9" s="150"/>
      <c r="AC9" s="16"/>
      <c r="AD9" s="16"/>
      <c r="AE9" s="16"/>
    </row>
    <row r="10" spans="1:31" ht="15.75" customHeight="1">
      <c r="A10" s="34" t="s">
        <v>50</v>
      </c>
      <c r="B10" s="58" t="s">
        <v>1</v>
      </c>
      <c r="C10" s="14">
        <v>4.2</v>
      </c>
      <c r="D10" s="29" t="s">
        <v>2</v>
      </c>
      <c r="E10" s="77" t="s">
        <v>4</v>
      </c>
      <c r="F10" s="68"/>
      <c r="G10" s="68"/>
      <c r="H10" s="68"/>
      <c r="I10" s="68"/>
      <c r="J10" s="33"/>
      <c r="K10" s="32"/>
      <c r="L10" s="32"/>
      <c r="M10" s="32"/>
      <c r="N10" s="32"/>
      <c r="O10" s="32"/>
      <c r="Z10" s="147"/>
      <c r="AA10" s="148"/>
      <c r="AB10" s="149"/>
      <c r="AC10" s="16"/>
      <c r="AD10" s="16"/>
      <c r="AE10" s="16"/>
    </row>
    <row r="11" spans="1:31" ht="15.75" customHeight="1">
      <c r="A11" s="34" t="s">
        <v>51</v>
      </c>
      <c r="B11" s="58" t="s">
        <v>1</v>
      </c>
      <c r="C11" s="14">
        <v>2</v>
      </c>
      <c r="D11" s="29" t="s">
        <v>0</v>
      </c>
      <c r="E11" s="69"/>
      <c r="F11" s="68"/>
      <c r="G11" s="68"/>
      <c r="H11" s="68"/>
      <c r="I11" s="68"/>
      <c r="J11" s="33"/>
      <c r="K11" s="32"/>
      <c r="L11" s="32"/>
      <c r="M11" s="32"/>
      <c r="N11" s="32"/>
      <c r="O11" s="32"/>
      <c r="Z11" s="147"/>
      <c r="AA11" s="148"/>
      <c r="AB11" s="149"/>
      <c r="AC11" s="16"/>
      <c r="AD11" s="16"/>
      <c r="AE11" s="16"/>
    </row>
    <row r="12" spans="1:31" ht="15.75" customHeight="1">
      <c r="A12" s="34" t="s">
        <v>52</v>
      </c>
      <c r="B12" s="58" t="s">
        <v>1</v>
      </c>
      <c r="C12" s="14">
        <v>2</v>
      </c>
      <c r="D12" s="29" t="s">
        <v>0</v>
      </c>
      <c r="E12" s="69"/>
      <c r="F12" s="68"/>
      <c r="G12" s="68"/>
      <c r="H12" s="68"/>
      <c r="I12" s="68"/>
      <c r="J12" s="33"/>
      <c r="K12" s="32"/>
      <c r="L12" s="32"/>
      <c r="M12" s="32"/>
      <c r="N12" s="32"/>
      <c r="O12" s="32"/>
      <c r="P12" s="156">
        <f>IF(E10="a",1,1.2)</f>
        <v>1</v>
      </c>
      <c r="Z12" s="147"/>
      <c r="AA12" s="148"/>
      <c r="AB12" s="148"/>
      <c r="AC12" s="16"/>
      <c r="AD12" s="16"/>
      <c r="AE12" s="16"/>
    </row>
    <row r="13" spans="1:31" ht="15.75" customHeight="1">
      <c r="A13" s="34" t="s">
        <v>53</v>
      </c>
      <c r="B13" s="58" t="s">
        <v>1</v>
      </c>
      <c r="C13" s="98">
        <v>180</v>
      </c>
      <c r="D13" s="29"/>
      <c r="E13" s="69"/>
      <c r="F13" s="68"/>
      <c r="G13" s="68"/>
      <c r="H13" s="68"/>
      <c r="I13" s="68"/>
      <c r="J13" s="33"/>
      <c r="K13" s="32"/>
      <c r="L13" s="32"/>
      <c r="M13" s="32"/>
      <c r="N13" s="32"/>
      <c r="O13" s="32" t="s">
        <v>179</v>
      </c>
      <c r="P13" s="156">
        <f>(((C20*C19*(C20/2))+(C17*C18*(C17/2+C20))+(C15*C16*(C16/2+C17+C20)))/(C15*C16+C17*C18+C19*C20))</f>
        <v>118</v>
      </c>
      <c r="Z13" s="147"/>
      <c r="AA13" s="148"/>
      <c r="AB13" s="148"/>
      <c r="AC13" s="16"/>
      <c r="AD13" s="16"/>
      <c r="AE13" s="16"/>
    </row>
    <row r="14" spans="1:39" ht="15.75" customHeight="1">
      <c r="A14" s="34" t="s">
        <v>54</v>
      </c>
      <c r="B14" s="58"/>
      <c r="C14" s="181"/>
      <c r="D14" s="182"/>
      <c r="E14" s="68"/>
      <c r="F14" s="68"/>
      <c r="G14" s="68"/>
      <c r="H14" s="68"/>
      <c r="I14" s="68"/>
      <c r="J14" s="33"/>
      <c r="K14" s="32"/>
      <c r="L14" s="32"/>
      <c r="M14" s="32"/>
      <c r="N14" s="32"/>
      <c r="O14" s="32" t="s">
        <v>180</v>
      </c>
      <c r="P14" s="61">
        <f>(((C15*C16^3)/12+C15*C16*(P13-(C16/2+C17+C20))^2)+((C18*C17^3)/12+C17*C18*(P13-(C17/2+C20))^2)+((C19*C20^3)/12+C19*C20*(P13-C20/2)^2))/10000</f>
        <v>11117.2</v>
      </c>
      <c r="Z14" s="16"/>
      <c r="AA14" s="16"/>
      <c r="AB14" s="16"/>
      <c r="AC14" s="16"/>
      <c r="AD14" s="104"/>
      <c r="AE14" s="104"/>
      <c r="AI14" s="132"/>
      <c r="AJ14" s="104"/>
      <c r="AK14" s="132"/>
      <c r="AL14" s="132"/>
      <c r="AM14" s="104"/>
    </row>
    <row r="15" spans="1:39" ht="15.75" customHeight="1">
      <c r="A15" s="34" t="s">
        <v>169</v>
      </c>
      <c r="B15" s="35" t="s">
        <v>1</v>
      </c>
      <c r="C15" s="14">
        <v>250</v>
      </c>
      <c r="D15" s="29" t="s">
        <v>175</v>
      </c>
      <c r="E15" s="68"/>
      <c r="F15" s="68"/>
      <c r="G15" s="68"/>
      <c r="H15" s="68"/>
      <c r="I15" s="68"/>
      <c r="J15" s="33"/>
      <c r="K15" s="32"/>
      <c r="L15" s="32"/>
      <c r="M15" s="32"/>
      <c r="N15" s="32"/>
      <c r="O15" s="32" t="s">
        <v>181</v>
      </c>
      <c r="P15" s="61">
        <f>(C15^3*C16/12+C19^3*C20/12+C18^3*C17/12)/10000</f>
        <v>4687.86</v>
      </c>
      <c r="Z15" s="16"/>
      <c r="AA15" s="16"/>
      <c r="AB15" s="16"/>
      <c r="AC15" s="16"/>
      <c r="AD15" s="104"/>
      <c r="AE15" s="104"/>
      <c r="AI15" s="132"/>
      <c r="AJ15" s="104"/>
      <c r="AK15" s="132"/>
      <c r="AL15" s="132"/>
      <c r="AM15" s="104"/>
    </row>
    <row r="16" spans="1:39" ht="15.75" customHeight="1">
      <c r="A16" s="34" t="s">
        <v>170</v>
      </c>
      <c r="B16" s="35" t="s">
        <v>1</v>
      </c>
      <c r="C16" s="14">
        <v>18</v>
      </c>
      <c r="D16" s="29" t="s">
        <v>175</v>
      </c>
      <c r="E16" s="68"/>
      <c r="F16" s="68"/>
      <c r="G16" s="68"/>
      <c r="H16" s="68"/>
      <c r="I16" s="68"/>
      <c r="J16" s="33"/>
      <c r="K16" s="32"/>
      <c r="L16" s="32"/>
      <c r="M16" s="32"/>
      <c r="N16" s="32"/>
      <c r="O16" s="32"/>
      <c r="Z16" s="16"/>
      <c r="AA16" s="16"/>
      <c r="AB16" s="16"/>
      <c r="AC16" s="16"/>
      <c r="AD16" s="104"/>
      <c r="AE16" s="104"/>
      <c r="AI16" s="132"/>
      <c r="AJ16" s="104"/>
      <c r="AK16" s="132"/>
      <c r="AL16" s="132"/>
      <c r="AM16" s="104"/>
    </row>
    <row r="17" spans="1:39" ht="15.75" customHeight="1">
      <c r="A17" s="34" t="s">
        <v>171</v>
      </c>
      <c r="B17" s="35" t="s">
        <v>1</v>
      </c>
      <c r="C17" s="14">
        <v>200</v>
      </c>
      <c r="D17" s="29" t="s">
        <v>175</v>
      </c>
      <c r="E17" s="68"/>
      <c r="F17" s="68"/>
      <c r="G17" s="68"/>
      <c r="H17" s="68"/>
      <c r="I17" s="68"/>
      <c r="J17" s="33"/>
      <c r="K17" s="32"/>
      <c r="L17" s="32"/>
      <c r="M17" s="32"/>
      <c r="N17" s="32"/>
      <c r="O17" s="32"/>
      <c r="Z17" s="16"/>
      <c r="AA17" s="16"/>
      <c r="AB17" s="16"/>
      <c r="AC17" s="16"/>
      <c r="AD17" s="104"/>
      <c r="AE17" s="104"/>
      <c r="AI17" s="132"/>
      <c r="AJ17" s="104"/>
      <c r="AK17" s="132"/>
      <c r="AL17" s="132"/>
      <c r="AM17" s="104"/>
    </row>
    <row r="18" spans="1:39" ht="15.75" customHeight="1">
      <c r="A18" s="34" t="s">
        <v>172</v>
      </c>
      <c r="B18" s="35" t="s">
        <v>1</v>
      </c>
      <c r="C18" s="14">
        <v>6</v>
      </c>
      <c r="D18" s="29" t="s">
        <v>175</v>
      </c>
      <c r="E18" s="68"/>
      <c r="F18" s="68"/>
      <c r="G18" s="68"/>
      <c r="H18" s="68"/>
      <c r="I18" s="68"/>
      <c r="J18" s="33"/>
      <c r="K18" s="32"/>
      <c r="L18" s="32"/>
      <c r="M18" s="32"/>
      <c r="N18" s="32"/>
      <c r="O18" s="32"/>
      <c r="Z18" s="16"/>
      <c r="AA18" s="16"/>
      <c r="AB18" s="16"/>
      <c r="AC18" s="16"/>
      <c r="AD18" s="104"/>
      <c r="AE18" s="104"/>
      <c r="AI18" s="132"/>
      <c r="AJ18" s="104"/>
      <c r="AK18" s="132"/>
      <c r="AL18" s="132"/>
      <c r="AM18" s="104"/>
    </row>
    <row r="19" spans="1:39" ht="15.75" customHeight="1">
      <c r="A19" s="34" t="s">
        <v>173</v>
      </c>
      <c r="B19" s="35" t="s">
        <v>1</v>
      </c>
      <c r="C19" s="14">
        <v>250</v>
      </c>
      <c r="D19" s="29" t="s">
        <v>175</v>
      </c>
      <c r="E19" s="68"/>
      <c r="F19" s="68"/>
      <c r="G19" s="68"/>
      <c r="H19" s="68"/>
      <c r="I19" s="68"/>
      <c r="J19" s="33"/>
      <c r="K19" s="32"/>
      <c r="L19" s="32"/>
      <c r="M19" s="32"/>
      <c r="N19" s="32"/>
      <c r="O19" s="32"/>
      <c r="Z19" s="16"/>
      <c r="AA19" s="16"/>
      <c r="AB19" s="16"/>
      <c r="AC19" s="16"/>
      <c r="AD19" s="104"/>
      <c r="AE19" s="104"/>
      <c r="AI19" s="132"/>
      <c r="AJ19" s="104"/>
      <c r="AK19" s="132"/>
      <c r="AL19" s="132"/>
      <c r="AM19" s="104"/>
    </row>
    <row r="20" spans="1:39" ht="15.75" customHeight="1">
      <c r="A20" s="34" t="s">
        <v>174</v>
      </c>
      <c r="B20" s="35" t="s">
        <v>1</v>
      </c>
      <c r="C20" s="14">
        <v>18</v>
      </c>
      <c r="D20" s="29" t="s">
        <v>175</v>
      </c>
      <c r="E20" s="68"/>
      <c r="F20" s="68"/>
      <c r="G20" s="68"/>
      <c r="H20" s="68"/>
      <c r="I20" s="68"/>
      <c r="J20" s="33"/>
      <c r="K20" s="32"/>
      <c r="L20" s="32"/>
      <c r="M20" s="32"/>
      <c r="N20" s="32"/>
      <c r="O20" s="32"/>
      <c r="Z20" s="151"/>
      <c r="AA20" s="151"/>
      <c r="AB20" s="132"/>
      <c r="AC20" s="104"/>
      <c r="AD20" s="104"/>
      <c r="AE20" s="132"/>
      <c r="AI20" s="132"/>
      <c r="AJ20" s="104"/>
      <c r="AK20" s="132"/>
      <c r="AL20" s="132"/>
      <c r="AM20" s="132"/>
    </row>
    <row r="21" spans="1:39" ht="15.75" customHeight="1">
      <c r="A21" s="34"/>
      <c r="B21" s="35"/>
      <c r="C21" s="36"/>
      <c r="D21" s="29"/>
      <c r="E21" s="68"/>
      <c r="F21" s="68"/>
      <c r="G21" s="68"/>
      <c r="H21" s="68"/>
      <c r="I21" s="68"/>
      <c r="J21" s="33"/>
      <c r="K21" s="32"/>
      <c r="L21" s="32"/>
      <c r="M21" s="32"/>
      <c r="N21" s="32"/>
      <c r="O21" s="32"/>
      <c r="Z21" s="151"/>
      <c r="AA21" s="151"/>
      <c r="AB21" s="132"/>
      <c r="AC21" s="104"/>
      <c r="AD21" s="104"/>
      <c r="AE21" s="132"/>
      <c r="AI21" s="132"/>
      <c r="AJ21" s="104"/>
      <c r="AK21" s="132"/>
      <c r="AL21" s="132"/>
      <c r="AM21" s="132"/>
    </row>
    <row r="22" spans="1:39" ht="15.75" customHeight="1">
      <c r="A22" s="34" t="s">
        <v>156</v>
      </c>
      <c r="B22" s="58" t="s">
        <v>1</v>
      </c>
      <c r="C22" s="135">
        <f>(C15*C16+C17*C18+C19*C20)/100</f>
        <v>102</v>
      </c>
      <c r="D22" s="29" t="s">
        <v>6</v>
      </c>
      <c r="E22" s="68"/>
      <c r="F22" s="68"/>
      <c r="G22" s="68"/>
      <c r="H22" s="68"/>
      <c r="I22" s="68"/>
      <c r="J22" s="33"/>
      <c r="K22" s="32"/>
      <c r="L22" s="32"/>
      <c r="M22" s="32"/>
      <c r="N22" s="32"/>
      <c r="O22" s="32"/>
      <c r="Z22" s="151"/>
      <c r="AA22" s="132"/>
      <c r="AB22" s="132"/>
      <c r="AC22" s="104"/>
      <c r="AD22" s="104"/>
      <c r="AE22" s="104"/>
      <c r="AI22" s="132"/>
      <c r="AJ22" s="104"/>
      <c r="AK22" s="132"/>
      <c r="AL22" s="132"/>
      <c r="AM22" s="104"/>
    </row>
    <row r="23" spans="1:39" ht="15.75" customHeight="1">
      <c r="A23" s="34" t="s">
        <v>176</v>
      </c>
      <c r="B23" s="35" t="s">
        <v>1</v>
      </c>
      <c r="C23" s="135">
        <f>(P14/C22)^0.5</f>
        <v>10.439930884002303</v>
      </c>
      <c r="D23" s="29" t="s">
        <v>3</v>
      </c>
      <c r="E23" s="68"/>
      <c r="F23" s="68"/>
      <c r="G23" s="68"/>
      <c r="H23" s="68"/>
      <c r="I23" s="68"/>
      <c r="J23" s="33"/>
      <c r="K23" s="32"/>
      <c r="L23" s="32"/>
      <c r="M23" s="32"/>
      <c r="N23" s="32"/>
      <c r="O23" s="32"/>
      <c r="Z23" s="151"/>
      <c r="AA23" s="132"/>
      <c r="AB23" s="132"/>
      <c r="AC23" s="104"/>
      <c r="AD23" s="104"/>
      <c r="AE23" s="132"/>
      <c r="AI23" s="132"/>
      <c r="AJ23" s="104"/>
      <c r="AK23" s="132"/>
      <c r="AL23" s="132"/>
      <c r="AM23" s="132"/>
    </row>
    <row r="24" spans="1:39" ht="15.75" customHeight="1">
      <c r="A24" s="34" t="s">
        <v>177</v>
      </c>
      <c r="B24" s="35" t="s">
        <v>1</v>
      </c>
      <c r="C24" s="135">
        <f>(P15/C22)^0.5</f>
        <v>6.779337118384501</v>
      </c>
      <c r="D24" s="29" t="s">
        <v>3</v>
      </c>
      <c r="E24" s="56"/>
      <c r="F24" s="56"/>
      <c r="G24" s="56"/>
      <c r="H24" s="56"/>
      <c r="I24" s="56"/>
      <c r="J24" s="37"/>
      <c r="K24" s="29"/>
      <c r="L24" s="29"/>
      <c r="M24" s="29"/>
      <c r="N24" s="29"/>
      <c r="O24" s="29"/>
      <c r="Z24" s="151"/>
      <c r="AA24" s="132"/>
      <c r="AB24" s="132"/>
      <c r="AC24" s="104"/>
      <c r="AD24" s="104"/>
      <c r="AE24" s="104"/>
      <c r="AI24" s="132"/>
      <c r="AJ24" s="104"/>
      <c r="AK24" s="132"/>
      <c r="AL24" s="132"/>
      <c r="AM24" s="104"/>
    </row>
    <row r="25" spans="1:39" ht="15.75" customHeight="1">
      <c r="A25" s="38" t="s">
        <v>158</v>
      </c>
      <c r="B25" s="56"/>
      <c r="C25" s="56"/>
      <c r="D25" s="56"/>
      <c r="E25" s="56"/>
      <c r="F25" s="56"/>
      <c r="G25" s="56"/>
      <c r="H25" s="56"/>
      <c r="I25" s="56"/>
      <c r="J25" s="37"/>
      <c r="K25" s="29"/>
      <c r="L25" s="29"/>
      <c r="M25" s="29"/>
      <c r="N25" s="29"/>
      <c r="O25" s="29"/>
      <c r="Z25" s="151"/>
      <c r="AA25" s="132"/>
      <c r="AB25" s="132"/>
      <c r="AC25" s="104"/>
      <c r="AD25" s="104"/>
      <c r="AE25" s="104"/>
      <c r="AI25" s="132"/>
      <c r="AJ25" s="104"/>
      <c r="AK25" s="132"/>
      <c r="AL25" s="132"/>
      <c r="AM25" s="104"/>
    </row>
    <row r="26" spans="1:39" ht="15.75" customHeight="1">
      <c r="A26" s="137"/>
      <c r="B26" s="56"/>
      <c r="C26" s="56"/>
      <c r="D26" s="56"/>
      <c r="E26" s="56"/>
      <c r="F26" s="56"/>
      <c r="G26" s="56"/>
      <c r="H26" s="56"/>
      <c r="I26" s="56"/>
      <c r="J26" s="37"/>
      <c r="K26" s="29"/>
      <c r="L26" s="29"/>
      <c r="M26" s="29"/>
      <c r="N26" s="29"/>
      <c r="O26" s="29"/>
      <c r="Z26" s="151"/>
      <c r="AA26" s="132"/>
      <c r="AB26" s="132"/>
      <c r="AC26" s="104"/>
      <c r="AD26" s="104"/>
      <c r="AE26" s="104"/>
      <c r="AI26" s="132"/>
      <c r="AJ26" s="104"/>
      <c r="AK26" s="132"/>
      <c r="AL26" s="132"/>
      <c r="AM26" s="104"/>
    </row>
    <row r="27" spans="1:39" ht="15.75" customHeight="1">
      <c r="A27" s="40" t="s">
        <v>178</v>
      </c>
      <c r="H27" s="29"/>
      <c r="I27" s="29"/>
      <c r="J27" s="37"/>
      <c r="K27" s="29"/>
      <c r="L27" s="29"/>
      <c r="M27" s="29"/>
      <c r="N27" s="29"/>
      <c r="O27" s="29"/>
      <c r="Z27" s="151"/>
      <c r="AA27" s="132"/>
      <c r="AB27" s="132"/>
      <c r="AC27" s="104"/>
      <c r="AD27" s="104"/>
      <c r="AE27" s="104"/>
      <c r="AI27" s="132"/>
      <c r="AJ27" s="104"/>
      <c r="AK27" s="132"/>
      <c r="AL27" s="132"/>
      <c r="AM27" s="104"/>
    </row>
    <row r="28" spans="1:39" ht="15.75" customHeight="1">
      <c r="A28" s="157" t="s">
        <v>182</v>
      </c>
      <c r="B28" s="44" t="s">
        <v>1</v>
      </c>
      <c r="C28" s="74">
        <f>C17/C18</f>
        <v>33.333333333333336</v>
      </c>
      <c r="D28" s="23" t="s">
        <v>184</v>
      </c>
      <c r="E28" s="92" t="str">
        <f>IF(OR(C28&lt;58/(H8)^0.5,C28=58/(H8)^0.5),"Compact",IF(AND(C28&gt;58/(H8)^0.5,OR(C28&lt;64/(H8)^0.5,C28=64/(H8)^0.5)),"Non compact","Slender"))</f>
        <v>Compact</v>
      </c>
      <c r="H28" s="29"/>
      <c r="I28" s="29"/>
      <c r="J28" s="37"/>
      <c r="K28" s="29"/>
      <c r="L28" s="29"/>
      <c r="M28" s="29"/>
      <c r="N28" s="29"/>
      <c r="O28" s="29"/>
      <c r="Z28" s="151"/>
      <c r="AA28" s="132"/>
      <c r="AB28" s="132"/>
      <c r="AC28" s="104"/>
      <c r="AD28" s="104"/>
      <c r="AE28" s="104"/>
      <c r="AI28" s="132"/>
      <c r="AJ28" s="104"/>
      <c r="AK28" s="132"/>
      <c r="AL28" s="132"/>
      <c r="AM28" s="104"/>
    </row>
    <row r="29" spans="1:39" ht="15.75" customHeight="1">
      <c r="A29" s="157" t="s">
        <v>183</v>
      </c>
      <c r="B29" s="44" t="s">
        <v>1</v>
      </c>
      <c r="C29" s="74">
        <f>MAX(((C15-C18)/2)/C16,((C19-C18)/2)/C16)</f>
        <v>6.777777777777778</v>
      </c>
      <c r="D29" s="23" t="s">
        <v>185</v>
      </c>
      <c r="E29" s="92" t="str">
        <f>IF(OR(C29&lt;15.3/(H8)^0.5,C29=15.3/(H8)^0.5),"Compact",IF(AND(C29&gt;15.3/(H8)^0.5,OR(C29&lt;21/(H8)^0.5,C29=21/(H8)^0.5)),"Non compact","Slender"))</f>
        <v>Compact</v>
      </c>
      <c r="H29" s="29"/>
      <c r="I29" s="29"/>
      <c r="J29" s="37"/>
      <c r="K29" s="29"/>
      <c r="L29" s="29"/>
      <c r="M29" s="29"/>
      <c r="N29" s="29"/>
      <c r="O29" s="29"/>
      <c r="Z29" s="151"/>
      <c r="AA29" s="132"/>
      <c r="AB29" s="132"/>
      <c r="AC29" s="104"/>
      <c r="AD29" s="104"/>
      <c r="AE29" s="104"/>
      <c r="AI29" s="132"/>
      <c r="AJ29" s="104"/>
      <c r="AK29" s="132"/>
      <c r="AL29" s="132"/>
      <c r="AM29" s="104"/>
    </row>
    <row r="30" spans="1:39" ht="15.75" customHeight="1">
      <c r="A30" s="40"/>
      <c r="D30" s="158" t="s">
        <v>186</v>
      </c>
      <c r="E30" s="93" t="str">
        <f>IF(AND(E28="Compact",E29="Compact"),"Compact",IF(AND(E28&lt;&gt;"Slender",E29&lt;&gt;"Slender",OR(E28="Non compact",E29="Non compact")),"Non compact","Slender"))</f>
        <v>Compact</v>
      </c>
      <c r="H30" s="29"/>
      <c r="I30" s="29"/>
      <c r="J30" s="37"/>
      <c r="K30" s="29"/>
      <c r="L30" s="29"/>
      <c r="M30" s="29"/>
      <c r="N30" s="29"/>
      <c r="O30" s="29"/>
      <c r="Z30" s="151"/>
      <c r="AA30" s="132"/>
      <c r="AB30" s="132"/>
      <c r="AC30" s="104"/>
      <c r="AD30" s="104"/>
      <c r="AE30" s="104"/>
      <c r="AI30" s="132"/>
      <c r="AJ30" s="104"/>
      <c r="AK30" s="132"/>
      <c r="AL30" s="132"/>
      <c r="AM30" s="104"/>
    </row>
    <row r="31" spans="1:39" ht="15.75" customHeight="1">
      <c r="A31" s="40"/>
      <c r="H31" s="29"/>
      <c r="I31" s="29"/>
      <c r="J31" s="37"/>
      <c r="K31" s="29"/>
      <c r="L31" s="29"/>
      <c r="M31" s="29"/>
      <c r="N31" s="29"/>
      <c r="O31" s="29"/>
      <c r="Z31" s="151"/>
      <c r="AA31" s="132"/>
      <c r="AB31" s="132"/>
      <c r="AC31" s="104"/>
      <c r="AD31" s="104"/>
      <c r="AE31" s="104"/>
      <c r="AI31" s="132"/>
      <c r="AJ31" s="104"/>
      <c r="AK31" s="132"/>
      <c r="AL31" s="132"/>
      <c r="AM31" s="104"/>
    </row>
    <row r="32" spans="1:39" ht="15.75" customHeight="1">
      <c r="A32" s="40" t="s">
        <v>159</v>
      </c>
      <c r="B32" s="39"/>
      <c r="C32" s="29"/>
      <c r="D32" s="29"/>
      <c r="E32" s="29"/>
      <c r="F32" s="29"/>
      <c r="G32" s="29"/>
      <c r="H32" s="29"/>
      <c r="I32" s="29"/>
      <c r="J32" s="37"/>
      <c r="K32" s="29"/>
      <c r="L32" s="29"/>
      <c r="M32" s="29"/>
      <c r="N32" s="29"/>
      <c r="O32" s="29"/>
      <c r="Z32" s="151"/>
      <c r="AA32" s="132"/>
      <c r="AB32" s="132"/>
      <c r="AC32" s="104"/>
      <c r="AD32" s="104"/>
      <c r="AE32" s="132"/>
      <c r="AI32" s="132"/>
      <c r="AJ32" s="104"/>
      <c r="AK32" s="132"/>
      <c r="AL32" s="132"/>
      <c r="AM32" s="132"/>
    </row>
    <row r="33" spans="1:39" ht="15.75" customHeight="1">
      <c r="A33" s="48" t="s">
        <v>8</v>
      </c>
      <c r="B33" s="39" t="s">
        <v>1</v>
      </c>
      <c r="C33" s="39">
        <f>C11*100/C23</f>
        <v>19.157214949236046</v>
      </c>
      <c r="D33" s="29"/>
      <c r="E33" s="133"/>
      <c r="F33" s="29"/>
      <c r="G33" s="29"/>
      <c r="H33" s="56"/>
      <c r="I33" s="56"/>
      <c r="J33" s="37"/>
      <c r="K33" s="29"/>
      <c r="L33" s="29"/>
      <c r="M33" s="29"/>
      <c r="N33" s="29"/>
      <c r="O33" s="29"/>
      <c r="Z33" s="151"/>
      <c r="AA33" s="132"/>
      <c r="AB33" s="132"/>
      <c r="AC33" s="104"/>
      <c r="AD33" s="104"/>
      <c r="AE33" s="104"/>
      <c r="AI33" s="132"/>
      <c r="AJ33" s="104"/>
      <c r="AK33" s="132"/>
      <c r="AL33" s="132"/>
      <c r="AM33" s="104"/>
    </row>
    <row r="34" spans="1:39" ht="15.75" customHeight="1">
      <c r="A34" s="48" t="s">
        <v>9</v>
      </c>
      <c r="B34" s="39" t="s">
        <v>1</v>
      </c>
      <c r="C34" s="39">
        <f>C12*100/C24</f>
        <v>29.501409430965058</v>
      </c>
      <c r="D34" s="56"/>
      <c r="E34" s="133"/>
      <c r="F34" s="56"/>
      <c r="G34" s="56"/>
      <c r="H34" s="56"/>
      <c r="I34" s="56"/>
      <c r="J34" s="144" t="s">
        <v>163</v>
      </c>
      <c r="K34" s="29"/>
      <c r="L34" s="29"/>
      <c r="M34" s="29"/>
      <c r="N34" s="29"/>
      <c r="O34" s="29"/>
      <c r="Z34" s="151"/>
      <c r="AA34" s="132"/>
      <c r="AB34" s="132"/>
      <c r="AC34" s="104"/>
      <c r="AD34" s="104"/>
      <c r="AE34" s="104"/>
      <c r="AI34" s="132"/>
      <c r="AJ34" s="104"/>
      <c r="AK34" s="132"/>
      <c r="AL34" s="132"/>
      <c r="AM34" s="104"/>
    </row>
    <row r="35" spans="1:39" ht="15.75" customHeight="1">
      <c r="A35" s="48" t="s">
        <v>10</v>
      </c>
      <c r="B35" s="39" t="s">
        <v>1</v>
      </c>
      <c r="C35" s="39">
        <f>MAX(C33:C34)</f>
        <v>29.501409430965058</v>
      </c>
      <c r="D35" s="35" t="str">
        <f>IF(C35&lt;E35,"&lt;","&gt;")</f>
        <v>&lt;</v>
      </c>
      <c r="E35" s="134">
        <f>C13</f>
        <v>180</v>
      </c>
      <c r="F35" s="56"/>
      <c r="H35" s="94" t="str">
        <f>IF(AND(C35&lt;E35),"SAFE","Unsafe")</f>
        <v>SAFE</v>
      </c>
      <c r="I35" s="56"/>
      <c r="J35" s="144" t="s">
        <v>164</v>
      </c>
      <c r="K35" s="29"/>
      <c r="L35" s="29"/>
      <c r="M35" s="29"/>
      <c r="N35" s="29"/>
      <c r="O35" s="29"/>
      <c r="Z35" s="151"/>
      <c r="AA35" s="132"/>
      <c r="AB35" s="132"/>
      <c r="AC35" s="104"/>
      <c r="AD35" s="104"/>
      <c r="AE35" s="132"/>
      <c r="AI35" s="132"/>
      <c r="AJ35" s="104"/>
      <c r="AK35" s="132"/>
      <c r="AL35" s="132"/>
      <c r="AM35" s="132"/>
    </row>
    <row r="36" spans="1:39" ht="15.75" customHeight="1">
      <c r="A36" s="34"/>
      <c r="B36" s="58"/>
      <c r="C36" s="70"/>
      <c r="D36" s="29"/>
      <c r="E36" s="56"/>
      <c r="F36" s="56"/>
      <c r="G36" s="56"/>
      <c r="H36" s="56"/>
      <c r="I36" s="56"/>
      <c r="J36" s="37"/>
      <c r="K36" s="29"/>
      <c r="L36" s="29"/>
      <c r="M36" s="29"/>
      <c r="N36" s="29"/>
      <c r="O36" s="29"/>
      <c r="Z36" s="151"/>
      <c r="AA36" s="132"/>
      <c r="AB36" s="132"/>
      <c r="AC36" s="104"/>
      <c r="AD36" s="104"/>
      <c r="AE36" s="104"/>
      <c r="AI36" s="132"/>
      <c r="AJ36" s="104"/>
      <c r="AK36" s="132"/>
      <c r="AL36" s="132"/>
      <c r="AM36" s="104"/>
    </row>
    <row r="37" spans="1:31" ht="15.75" customHeight="1">
      <c r="A37" s="40" t="s">
        <v>160</v>
      </c>
      <c r="B37" s="58"/>
      <c r="C37" s="70"/>
      <c r="D37" s="29"/>
      <c r="E37" s="56"/>
      <c r="F37" s="56"/>
      <c r="G37" s="56"/>
      <c r="H37" s="56"/>
      <c r="I37" s="56"/>
      <c r="J37" s="144" t="s">
        <v>165</v>
      </c>
      <c r="K37" s="29"/>
      <c r="L37" s="29"/>
      <c r="M37" s="29"/>
      <c r="N37" s="29"/>
      <c r="O37" s="29"/>
      <c r="P37" s="29"/>
      <c r="Q37" s="29"/>
      <c r="R37" s="56"/>
      <c r="S37" s="56"/>
      <c r="T37" s="56"/>
      <c r="U37" s="72"/>
      <c r="V37" s="39"/>
      <c r="W37" s="56"/>
      <c r="X37" s="56"/>
      <c r="Y37" s="56"/>
      <c r="Z37" s="151"/>
      <c r="AA37" s="132"/>
      <c r="AB37" s="132"/>
      <c r="AC37" s="104"/>
      <c r="AD37" s="16"/>
      <c r="AE37" s="16"/>
    </row>
    <row r="38" spans="1:31" ht="15.75" customHeight="1">
      <c r="A38" s="34" t="s">
        <v>11</v>
      </c>
      <c r="B38" s="39" t="s">
        <v>1</v>
      </c>
      <c r="C38" s="163">
        <f>(IF(OR(C35&lt;100,C35=100),P4-Q4*(C35^2),7500/(C35^2)))*P12</f>
        <v>1.3434283447031268</v>
      </c>
      <c r="D38" s="29" t="s">
        <v>7</v>
      </c>
      <c r="E38" s="56"/>
      <c r="F38" s="56"/>
      <c r="G38" s="56"/>
      <c r="H38" s="56"/>
      <c r="I38" s="56"/>
      <c r="J38" s="144" t="s">
        <v>166</v>
      </c>
      <c r="K38" s="29"/>
      <c r="L38" s="29"/>
      <c r="M38" s="29"/>
      <c r="N38" s="29"/>
      <c r="O38" s="29"/>
      <c r="P38" s="29"/>
      <c r="Q38" s="29"/>
      <c r="R38" s="29"/>
      <c r="S38" s="56"/>
      <c r="T38" s="56"/>
      <c r="U38" s="72"/>
      <c r="V38" s="56"/>
      <c r="W38" s="56"/>
      <c r="X38" s="56"/>
      <c r="Y38" s="56"/>
      <c r="Z38" s="29"/>
      <c r="AA38" s="29"/>
      <c r="AB38" s="16"/>
      <c r="AC38" s="16"/>
      <c r="AD38" s="16"/>
      <c r="AE38" s="16"/>
    </row>
    <row r="39" spans="1:31" ht="15.75" customHeight="1">
      <c r="A39" s="34" t="s">
        <v>161</v>
      </c>
      <c r="B39" s="39" t="s">
        <v>1</v>
      </c>
      <c r="C39" s="163">
        <f>C10/C22</f>
        <v>0.041176470588235294</v>
      </c>
      <c r="D39" s="29" t="s">
        <v>7</v>
      </c>
      <c r="E39" s="35" t="str">
        <f>IF(C39&lt;F39,"&lt;","&gt;")</f>
        <v>&lt;</v>
      </c>
      <c r="F39" s="164">
        <f>C38</f>
        <v>1.3434283447031268</v>
      </c>
      <c r="G39" s="29" t="s">
        <v>7</v>
      </c>
      <c r="H39" s="94" t="str">
        <f>IF(AND(C39&lt;F39),"SAFE","Unsafe")</f>
        <v>SAFE</v>
      </c>
      <c r="I39" s="56"/>
      <c r="J39" s="144" t="s">
        <v>167</v>
      </c>
      <c r="K39" s="29"/>
      <c r="L39" s="29"/>
      <c r="M39" s="29"/>
      <c r="N39" s="29"/>
      <c r="O39" s="29"/>
      <c r="P39" s="29"/>
      <c r="Q39" s="29"/>
      <c r="R39" s="29"/>
      <c r="S39" s="56"/>
      <c r="T39" s="56"/>
      <c r="U39" s="72"/>
      <c r="V39" s="56"/>
      <c r="W39" s="56"/>
      <c r="X39" s="56"/>
      <c r="Y39" s="56"/>
      <c r="Z39" s="151"/>
      <c r="AA39" s="151"/>
      <c r="AB39" s="104"/>
      <c r="AC39" s="104"/>
      <c r="AD39" s="16"/>
      <c r="AE39" s="16"/>
    </row>
    <row r="40" spans="1:31" ht="15.75" customHeight="1">
      <c r="A40" s="34"/>
      <c r="B40" s="58"/>
      <c r="C40" s="71"/>
      <c r="D40" s="29"/>
      <c r="E40" s="56"/>
      <c r="F40" s="56"/>
      <c r="G40" s="56"/>
      <c r="H40" s="56"/>
      <c r="I40" s="56"/>
      <c r="J40" s="37"/>
      <c r="K40" s="29"/>
      <c r="L40" s="29"/>
      <c r="M40" s="29"/>
      <c r="N40" s="29"/>
      <c r="O40" s="29"/>
      <c r="P40" s="29"/>
      <c r="Q40" s="29"/>
      <c r="R40" s="29"/>
      <c r="S40" s="56"/>
      <c r="T40" s="56"/>
      <c r="U40" s="72"/>
      <c r="V40" s="56"/>
      <c r="W40" s="56"/>
      <c r="X40" s="56"/>
      <c r="Y40" s="56"/>
      <c r="Z40" s="151"/>
      <c r="AA40" s="132"/>
      <c r="AB40" s="132"/>
      <c r="AC40" s="104"/>
      <c r="AD40" s="16"/>
      <c r="AE40" s="16"/>
    </row>
    <row r="41" spans="1:31" ht="15.75" customHeight="1">
      <c r="A41" s="34"/>
      <c r="B41" s="58"/>
      <c r="C41" s="71"/>
      <c r="D41" s="29"/>
      <c r="E41" s="56"/>
      <c r="F41" s="56"/>
      <c r="G41" s="56"/>
      <c r="H41" s="56"/>
      <c r="I41" s="56"/>
      <c r="J41" s="37"/>
      <c r="K41" s="29"/>
      <c r="L41" s="29"/>
      <c r="M41" s="29"/>
      <c r="N41" s="29"/>
      <c r="O41" s="29"/>
      <c r="P41" s="29"/>
      <c r="Q41" s="29"/>
      <c r="R41" s="29"/>
      <c r="S41" s="56"/>
      <c r="T41" s="56"/>
      <c r="U41" s="72"/>
      <c r="V41" s="56"/>
      <c r="W41" s="56"/>
      <c r="X41" s="56"/>
      <c r="Y41" s="56"/>
      <c r="Z41" s="151"/>
      <c r="AA41" s="132"/>
      <c r="AB41" s="104"/>
      <c r="AC41" s="104"/>
      <c r="AD41" s="16"/>
      <c r="AE41" s="16"/>
    </row>
    <row r="42" spans="1:31" ht="15.75" customHeight="1">
      <c r="A42" s="34"/>
      <c r="B42" s="58"/>
      <c r="C42" s="71"/>
      <c r="D42" s="29"/>
      <c r="E42" s="56"/>
      <c r="F42" s="56"/>
      <c r="G42" s="56"/>
      <c r="H42" s="56"/>
      <c r="I42" s="56"/>
      <c r="J42" s="37"/>
      <c r="K42" s="29"/>
      <c r="L42" s="29"/>
      <c r="M42" s="29"/>
      <c r="N42" s="29"/>
      <c r="O42" s="29"/>
      <c r="P42" s="29"/>
      <c r="Q42" s="29"/>
      <c r="R42" s="29"/>
      <c r="S42" s="56"/>
      <c r="T42" s="56"/>
      <c r="U42" s="72"/>
      <c r="V42" s="56"/>
      <c r="W42" s="56"/>
      <c r="X42" s="56"/>
      <c r="Y42" s="56"/>
      <c r="Z42" s="151"/>
      <c r="AA42" s="132"/>
      <c r="AB42" s="132"/>
      <c r="AC42" s="104"/>
      <c r="AD42" s="16"/>
      <c r="AE42" s="16"/>
    </row>
    <row r="43" spans="1:31" ht="15.75" customHeight="1">
      <c r="A43" s="34"/>
      <c r="B43" s="58"/>
      <c r="C43" s="71"/>
      <c r="D43" s="29"/>
      <c r="E43" s="56"/>
      <c r="F43" s="56"/>
      <c r="G43" s="56"/>
      <c r="H43" s="56"/>
      <c r="I43" s="56"/>
      <c r="J43" s="37"/>
      <c r="K43" s="29"/>
      <c r="L43" s="29"/>
      <c r="M43" s="29"/>
      <c r="N43" s="29"/>
      <c r="O43" s="29"/>
      <c r="P43" s="29"/>
      <c r="Q43" s="29"/>
      <c r="R43" s="29"/>
      <c r="S43" s="56"/>
      <c r="T43" s="56"/>
      <c r="U43" s="72"/>
      <c r="V43" s="56"/>
      <c r="W43" s="56"/>
      <c r="X43" s="56"/>
      <c r="Y43" s="56"/>
      <c r="Z43" s="151"/>
      <c r="AA43" s="132"/>
      <c r="AB43" s="104"/>
      <c r="AC43" s="104"/>
      <c r="AD43" s="16"/>
      <c r="AE43" s="16"/>
    </row>
    <row r="44" spans="1:31" ht="15.75" customHeight="1">
      <c r="A44" s="34"/>
      <c r="B44" s="58"/>
      <c r="C44" s="71"/>
      <c r="D44" s="29"/>
      <c r="E44" s="56"/>
      <c r="F44" s="56"/>
      <c r="G44" s="56"/>
      <c r="H44" s="56"/>
      <c r="I44" s="56"/>
      <c r="J44" s="37"/>
      <c r="K44" s="29"/>
      <c r="L44" s="29"/>
      <c r="M44" s="29"/>
      <c r="N44" s="29"/>
      <c r="O44" s="29"/>
      <c r="P44" s="29"/>
      <c r="Q44" s="29"/>
      <c r="R44" s="29"/>
      <c r="S44" s="56"/>
      <c r="T44" s="56"/>
      <c r="U44" s="72"/>
      <c r="V44" s="56"/>
      <c r="W44" s="56"/>
      <c r="X44" s="56"/>
      <c r="Y44" s="56"/>
      <c r="Z44" s="151"/>
      <c r="AA44" s="132"/>
      <c r="AB44" s="104"/>
      <c r="AC44" s="104"/>
      <c r="AD44" s="16"/>
      <c r="AE44" s="16"/>
    </row>
    <row r="45" spans="1:31" ht="15.75" customHeight="1">
      <c r="A45" s="34"/>
      <c r="B45" s="58"/>
      <c r="C45" s="71"/>
      <c r="D45" s="29"/>
      <c r="E45" s="56"/>
      <c r="F45" s="56"/>
      <c r="G45" s="56"/>
      <c r="H45" s="56"/>
      <c r="I45" s="56"/>
      <c r="J45" s="37"/>
      <c r="K45" s="29"/>
      <c r="L45" s="29"/>
      <c r="M45" s="29"/>
      <c r="N45" s="29"/>
      <c r="O45" s="29"/>
      <c r="P45" s="29"/>
      <c r="Q45" s="29"/>
      <c r="R45" s="29"/>
      <c r="S45" s="56"/>
      <c r="T45" s="56"/>
      <c r="U45" s="72"/>
      <c r="V45" s="56"/>
      <c r="W45" s="56"/>
      <c r="X45" s="56"/>
      <c r="Y45" s="56"/>
      <c r="Z45" s="151"/>
      <c r="AA45" s="132"/>
      <c r="AB45" s="104"/>
      <c r="AC45" s="104"/>
      <c r="AD45" s="16"/>
      <c r="AE45" s="16"/>
    </row>
    <row r="46" spans="1:31" ht="15.75" customHeight="1">
      <c r="A46" s="34"/>
      <c r="B46" s="58"/>
      <c r="C46" s="71"/>
      <c r="D46" s="29"/>
      <c r="E46" s="56"/>
      <c r="F46" s="56"/>
      <c r="G46" s="56"/>
      <c r="H46" s="56"/>
      <c r="I46" s="56"/>
      <c r="J46" s="37"/>
      <c r="K46" s="29"/>
      <c r="L46" s="29"/>
      <c r="M46" s="29"/>
      <c r="N46" s="29"/>
      <c r="O46" s="29"/>
      <c r="P46" s="29"/>
      <c r="Q46" s="29"/>
      <c r="R46" s="29"/>
      <c r="S46" s="56"/>
      <c r="T46" s="56"/>
      <c r="U46" s="72"/>
      <c r="V46" s="56"/>
      <c r="W46" s="56"/>
      <c r="X46" s="56"/>
      <c r="Y46" s="56"/>
      <c r="Z46" s="151"/>
      <c r="AA46" s="132"/>
      <c r="AB46" s="132"/>
      <c r="AC46" s="104"/>
      <c r="AD46" s="16"/>
      <c r="AE46" s="16"/>
    </row>
    <row r="47" spans="1:31" ht="15.75" customHeight="1">
      <c r="A47" s="34"/>
      <c r="B47" s="58"/>
      <c r="C47" s="71"/>
      <c r="D47" s="29"/>
      <c r="E47" s="56"/>
      <c r="F47" s="56"/>
      <c r="G47" s="56"/>
      <c r="H47" s="56"/>
      <c r="I47" s="56"/>
      <c r="J47" s="37"/>
      <c r="K47" s="29"/>
      <c r="L47" s="29"/>
      <c r="M47" s="29"/>
      <c r="N47" s="29"/>
      <c r="O47" s="29"/>
      <c r="P47" s="29"/>
      <c r="Q47" s="29"/>
      <c r="R47" s="29"/>
      <c r="S47" s="56"/>
      <c r="T47" s="56"/>
      <c r="U47" s="72"/>
      <c r="V47" s="56"/>
      <c r="W47" s="56"/>
      <c r="X47" s="56"/>
      <c r="Y47" s="56"/>
      <c r="Z47" s="151"/>
      <c r="AA47" s="132"/>
      <c r="AB47" s="104"/>
      <c r="AC47" s="104"/>
      <c r="AD47" s="16"/>
      <c r="AE47" s="16"/>
    </row>
    <row r="48" spans="1:31" ht="15.75" customHeight="1">
      <c r="A48" s="34"/>
      <c r="B48" s="58"/>
      <c r="C48" s="71"/>
      <c r="D48" s="29"/>
      <c r="E48" s="56"/>
      <c r="F48" s="56"/>
      <c r="G48" s="56"/>
      <c r="H48" s="56"/>
      <c r="I48" s="56"/>
      <c r="J48" s="37"/>
      <c r="K48" s="29"/>
      <c r="L48" s="29"/>
      <c r="M48" s="29"/>
      <c r="N48" s="29"/>
      <c r="O48" s="29"/>
      <c r="P48" s="29"/>
      <c r="Q48" s="29"/>
      <c r="R48" s="29"/>
      <c r="S48" s="56"/>
      <c r="T48" s="56"/>
      <c r="U48" s="72"/>
      <c r="V48" s="56"/>
      <c r="W48" s="56"/>
      <c r="X48" s="56"/>
      <c r="Y48" s="56"/>
      <c r="Z48" s="151"/>
      <c r="AA48" s="132"/>
      <c r="AB48" s="104"/>
      <c r="AC48" s="104"/>
      <c r="AD48" s="16"/>
      <c r="AE48" s="16"/>
    </row>
    <row r="49" spans="1:31" ht="15.75" customHeight="1">
      <c r="A49" s="34"/>
      <c r="B49" s="58"/>
      <c r="C49" s="71"/>
      <c r="D49" s="29"/>
      <c r="E49" s="56"/>
      <c r="F49" s="56"/>
      <c r="G49" s="56"/>
      <c r="H49" s="56"/>
      <c r="I49" s="56"/>
      <c r="J49" s="37"/>
      <c r="K49" s="29"/>
      <c r="L49" s="29"/>
      <c r="M49" s="29"/>
      <c r="N49" s="29"/>
      <c r="O49" s="29"/>
      <c r="P49" s="29"/>
      <c r="Q49" s="29"/>
      <c r="R49" s="29"/>
      <c r="S49" s="56"/>
      <c r="T49" s="56"/>
      <c r="U49" s="72"/>
      <c r="V49" s="56"/>
      <c r="W49" s="56"/>
      <c r="X49" s="56"/>
      <c r="Y49" s="56"/>
      <c r="Z49" s="151"/>
      <c r="AA49" s="132"/>
      <c r="AB49" s="132"/>
      <c r="AC49" s="104"/>
      <c r="AD49" s="16"/>
      <c r="AE49" s="16"/>
    </row>
    <row r="50" spans="1:31" ht="15.75" customHeight="1">
      <c r="A50" s="34"/>
      <c r="B50" s="58"/>
      <c r="C50" s="71"/>
      <c r="D50" s="29"/>
      <c r="E50" s="56"/>
      <c r="F50" s="56"/>
      <c r="G50" s="56"/>
      <c r="H50" s="56"/>
      <c r="I50" s="56"/>
      <c r="J50" s="37"/>
      <c r="K50" s="29"/>
      <c r="L50" s="29"/>
      <c r="M50" s="29"/>
      <c r="N50" s="29"/>
      <c r="O50" s="29"/>
      <c r="P50" s="29"/>
      <c r="Q50" s="29"/>
      <c r="R50" s="29"/>
      <c r="S50" s="56"/>
      <c r="T50" s="56"/>
      <c r="U50" s="72"/>
      <c r="V50" s="56"/>
      <c r="W50" s="56"/>
      <c r="X50" s="56"/>
      <c r="Y50" s="56"/>
      <c r="Z50" s="151"/>
      <c r="AA50" s="132"/>
      <c r="AB50" s="104"/>
      <c r="AC50" s="104"/>
      <c r="AD50" s="16"/>
      <c r="AE50" s="16"/>
    </row>
    <row r="51" spans="1:31" ht="15.75" customHeight="1">
      <c r="A51" s="34"/>
      <c r="B51" s="35"/>
      <c r="C51" s="71"/>
      <c r="D51" s="29"/>
      <c r="E51" s="29"/>
      <c r="F51" s="29"/>
      <c r="G51" s="29"/>
      <c r="H51" s="29"/>
      <c r="I51" s="29"/>
      <c r="J51" s="37"/>
      <c r="K51" s="29"/>
      <c r="L51" s="29"/>
      <c r="M51" s="29"/>
      <c r="N51" s="29"/>
      <c r="O51" s="29"/>
      <c r="P51" s="29"/>
      <c r="Q51" s="29"/>
      <c r="R51" s="29"/>
      <c r="S51" s="56"/>
      <c r="T51" s="56"/>
      <c r="U51" s="72"/>
      <c r="V51" s="56"/>
      <c r="W51" s="56"/>
      <c r="X51" s="56"/>
      <c r="Y51" s="56"/>
      <c r="Z51" s="151"/>
      <c r="AA51" s="132"/>
      <c r="AB51" s="104"/>
      <c r="AC51" s="104"/>
      <c r="AD51" s="16"/>
      <c r="AE51" s="16"/>
    </row>
    <row r="52" spans="1:31" ht="15.75" customHeight="1">
      <c r="A52" s="34"/>
      <c r="B52" s="35"/>
      <c r="C52" s="71"/>
      <c r="D52" s="29"/>
      <c r="E52" s="29"/>
      <c r="F52" s="29"/>
      <c r="G52" s="29"/>
      <c r="H52" s="29"/>
      <c r="I52" s="29"/>
      <c r="J52" s="37"/>
      <c r="K52" s="29"/>
      <c r="L52" s="29"/>
      <c r="M52" s="29"/>
      <c r="N52" s="29"/>
      <c r="O52" s="29"/>
      <c r="P52" s="29"/>
      <c r="Q52" s="29"/>
      <c r="R52" s="29"/>
      <c r="S52" s="56"/>
      <c r="T52" s="56"/>
      <c r="U52" s="72"/>
      <c r="V52" s="56"/>
      <c r="W52" s="56"/>
      <c r="X52" s="56"/>
      <c r="Y52" s="56"/>
      <c r="Z52" s="151"/>
      <c r="AA52" s="104"/>
      <c r="AB52" s="104"/>
      <c r="AC52" s="104"/>
      <c r="AD52" s="16"/>
      <c r="AE52" s="16"/>
    </row>
    <row r="53" spans="1:31" ht="15.75" customHeight="1">
      <c r="A53" s="34"/>
      <c r="B53" s="35"/>
      <c r="C53" s="71"/>
      <c r="D53" s="29"/>
      <c r="E53" s="29"/>
      <c r="F53" s="29"/>
      <c r="G53" s="29"/>
      <c r="H53" s="29"/>
      <c r="I53" s="29"/>
      <c r="J53" s="37"/>
      <c r="K53" s="29"/>
      <c r="L53" s="29"/>
      <c r="M53" s="29"/>
      <c r="N53" s="29"/>
      <c r="O53" s="29"/>
      <c r="P53" s="29"/>
      <c r="Q53" s="29"/>
      <c r="R53" s="29"/>
      <c r="S53" s="56"/>
      <c r="T53" s="56"/>
      <c r="U53" s="72"/>
      <c r="V53" s="56"/>
      <c r="W53" s="56"/>
      <c r="X53" s="56"/>
      <c r="Y53" s="56"/>
      <c r="Z53" s="151"/>
      <c r="AA53" s="104"/>
      <c r="AB53" s="104"/>
      <c r="AC53" s="104"/>
      <c r="AD53" s="16"/>
      <c r="AE53" s="16"/>
    </row>
    <row r="54" spans="1:31" ht="15.75" customHeight="1">
      <c r="A54" s="34"/>
      <c r="B54" s="35"/>
      <c r="C54" s="71"/>
      <c r="D54" s="29"/>
      <c r="E54" s="29"/>
      <c r="F54" s="29"/>
      <c r="G54" s="29"/>
      <c r="H54" s="29"/>
      <c r="I54" s="29"/>
      <c r="J54" s="37"/>
      <c r="K54" s="29"/>
      <c r="L54" s="29"/>
      <c r="M54" s="29"/>
      <c r="N54" s="29"/>
      <c r="O54" s="29"/>
      <c r="P54" s="29"/>
      <c r="Q54" s="29"/>
      <c r="R54" s="29"/>
      <c r="S54" s="56"/>
      <c r="T54" s="56"/>
      <c r="U54" s="72"/>
      <c r="V54" s="56"/>
      <c r="W54" s="56"/>
      <c r="X54" s="56"/>
      <c r="Y54" s="56"/>
      <c r="Z54" s="151"/>
      <c r="AA54" s="104"/>
      <c r="AB54" s="104"/>
      <c r="AC54" s="104"/>
      <c r="AD54" s="16"/>
      <c r="AE54" s="16"/>
    </row>
    <row r="55" spans="1:31" ht="15.75" customHeight="1">
      <c r="A55" s="34"/>
      <c r="B55" s="35"/>
      <c r="C55" s="71"/>
      <c r="D55" s="29"/>
      <c r="E55" s="29"/>
      <c r="F55" s="29"/>
      <c r="G55" s="29"/>
      <c r="H55" s="29"/>
      <c r="I55" s="29"/>
      <c r="J55" s="37"/>
      <c r="K55" s="29"/>
      <c r="L55" s="29"/>
      <c r="M55" s="29"/>
      <c r="N55" s="29"/>
      <c r="O55" s="29"/>
      <c r="P55" s="29"/>
      <c r="Q55" s="29"/>
      <c r="R55" s="29"/>
      <c r="S55" s="56"/>
      <c r="T55" s="56"/>
      <c r="U55" s="72"/>
      <c r="V55" s="56"/>
      <c r="W55" s="56"/>
      <c r="X55" s="56"/>
      <c r="Y55" s="56"/>
      <c r="Z55" s="151"/>
      <c r="AA55" s="104"/>
      <c r="AB55" s="104"/>
      <c r="AC55" s="104"/>
      <c r="AD55" s="16"/>
      <c r="AE55" s="16"/>
    </row>
    <row r="56" spans="1:31" ht="15.75" customHeight="1">
      <c r="A56" s="34"/>
      <c r="B56" s="35"/>
      <c r="C56" s="71"/>
      <c r="D56" s="29"/>
      <c r="E56" s="29"/>
      <c r="F56" s="29"/>
      <c r="G56" s="29"/>
      <c r="H56" s="29"/>
      <c r="I56" s="29"/>
      <c r="J56" s="37"/>
      <c r="K56" s="29"/>
      <c r="L56" s="29"/>
      <c r="M56" s="29"/>
      <c r="N56" s="29"/>
      <c r="O56" s="29"/>
      <c r="P56" s="29"/>
      <c r="Q56" s="29"/>
      <c r="R56" s="29"/>
      <c r="S56" s="56"/>
      <c r="T56" s="56"/>
      <c r="U56" s="72"/>
      <c r="V56" s="56"/>
      <c r="W56" s="56"/>
      <c r="X56" s="56"/>
      <c r="Y56" s="56"/>
      <c r="Z56" s="151"/>
      <c r="AA56" s="104"/>
      <c r="AB56" s="104"/>
      <c r="AC56" s="104"/>
      <c r="AD56" s="16"/>
      <c r="AE56" s="16"/>
    </row>
    <row r="57" spans="1:31" ht="15.75" customHeight="1">
      <c r="A57" s="34"/>
      <c r="B57" s="35"/>
      <c r="C57" s="71"/>
      <c r="D57" s="29"/>
      <c r="E57" s="29"/>
      <c r="F57" s="29"/>
      <c r="G57" s="29"/>
      <c r="H57" s="29"/>
      <c r="I57" s="29"/>
      <c r="J57" s="37"/>
      <c r="K57" s="29"/>
      <c r="L57" s="29"/>
      <c r="M57" s="29"/>
      <c r="N57" s="29"/>
      <c r="O57" s="29"/>
      <c r="P57" s="29"/>
      <c r="Q57" s="29"/>
      <c r="R57" s="29"/>
      <c r="S57" s="56"/>
      <c r="T57" s="56"/>
      <c r="U57" s="72"/>
      <c r="V57" s="56"/>
      <c r="W57" s="56"/>
      <c r="X57" s="56"/>
      <c r="Y57" s="56"/>
      <c r="Z57" s="151"/>
      <c r="AA57" s="104"/>
      <c r="AB57" s="104"/>
      <c r="AC57" s="104"/>
      <c r="AD57" s="16"/>
      <c r="AE57" s="16"/>
    </row>
    <row r="58" spans="1:31" ht="15.75" customHeight="1">
      <c r="A58" s="34"/>
      <c r="B58" s="35"/>
      <c r="C58" s="71"/>
      <c r="D58" s="29"/>
      <c r="E58" s="29"/>
      <c r="F58" s="29"/>
      <c r="G58" s="29"/>
      <c r="H58" s="29"/>
      <c r="I58" s="29"/>
      <c r="J58" s="37"/>
      <c r="K58" s="29"/>
      <c r="L58" s="29"/>
      <c r="M58" s="29"/>
      <c r="N58" s="29"/>
      <c r="O58" s="29"/>
      <c r="P58" s="29"/>
      <c r="Q58" s="29"/>
      <c r="R58" s="29"/>
      <c r="S58" s="56"/>
      <c r="T58" s="56"/>
      <c r="U58" s="72"/>
      <c r="V58" s="56"/>
      <c r="W58" s="56"/>
      <c r="X58" s="56"/>
      <c r="Y58" s="56"/>
      <c r="Z58" s="151"/>
      <c r="AA58" s="104"/>
      <c r="AB58" s="104"/>
      <c r="AC58" s="104"/>
      <c r="AD58" s="16"/>
      <c r="AE58" s="16"/>
    </row>
    <row r="59" spans="1:31" ht="15.75" customHeight="1">
      <c r="A59" s="34"/>
      <c r="B59" s="35"/>
      <c r="C59" s="71"/>
      <c r="D59" s="29"/>
      <c r="E59" s="29"/>
      <c r="F59" s="29"/>
      <c r="G59" s="29"/>
      <c r="H59" s="29"/>
      <c r="I59" s="29"/>
      <c r="J59" s="37"/>
      <c r="K59" s="29"/>
      <c r="L59" s="29"/>
      <c r="M59" s="29"/>
      <c r="N59" s="29"/>
      <c r="O59" s="29"/>
      <c r="P59" s="29"/>
      <c r="Q59" s="29"/>
      <c r="R59" s="29"/>
      <c r="S59" s="56"/>
      <c r="T59" s="56"/>
      <c r="U59" s="72"/>
      <c r="V59" s="56"/>
      <c r="W59" s="56"/>
      <c r="X59" s="56"/>
      <c r="Y59" s="56"/>
      <c r="Z59" s="151"/>
      <c r="AA59" s="104"/>
      <c r="AB59" s="104"/>
      <c r="AC59" s="104"/>
      <c r="AD59" s="16"/>
      <c r="AE59" s="16"/>
    </row>
    <row r="60" spans="1:31" ht="15.75" customHeight="1">
      <c r="A60" s="34"/>
      <c r="B60" s="35"/>
      <c r="C60" s="71"/>
      <c r="D60" s="29"/>
      <c r="E60" s="29"/>
      <c r="F60" s="29"/>
      <c r="G60" s="29"/>
      <c r="H60" s="29"/>
      <c r="I60" s="29"/>
      <c r="J60" s="37"/>
      <c r="K60" s="29"/>
      <c r="L60" s="29"/>
      <c r="M60" s="29"/>
      <c r="N60" s="29"/>
      <c r="O60" s="29"/>
      <c r="P60" s="29"/>
      <c r="Q60" s="29"/>
      <c r="R60" s="29"/>
      <c r="S60" s="56"/>
      <c r="T60" s="56"/>
      <c r="U60" s="72"/>
      <c r="V60" s="56"/>
      <c r="W60" s="56"/>
      <c r="X60" s="56"/>
      <c r="Y60" s="56"/>
      <c r="Z60" s="151"/>
      <c r="AA60" s="104"/>
      <c r="AB60" s="104"/>
      <c r="AC60" s="104"/>
      <c r="AD60" s="16"/>
      <c r="AE60" s="16"/>
    </row>
    <row r="61" spans="1:31" ht="15.75" customHeight="1">
      <c r="A61" s="34"/>
      <c r="B61" s="35"/>
      <c r="C61" s="71"/>
      <c r="D61" s="29"/>
      <c r="E61" s="29"/>
      <c r="F61" s="29"/>
      <c r="G61" s="29"/>
      <c r="H61" s="29"/>
      <c r="I61" s="29"/>
      <c r="J61" s="37"/>
      <c r="K61" s="29"/>
      <c r="L61" s="29"/>
      <c r="M61" s="29"/>
      <c r="N61" s="29"/>
      <c r="O61" s="29"/>
      <c r="P61" s="29"/>
      <c r="Q61" s="29"/>
      <c r="R61" s="29"/>
      <c r="S61" s="56"/>
      <c r="T61" s="56"/>
      <c r="U61" s="72"/>
      <c r="V61" s="56"/>
      <c r="W61" s="56"/>
      <c r="X61" s="56"/>
      <c r="Y61" s="56"/>
      <c r="Z61" s="151"/>
      <c r="AA61" s="104"/>
      <c r="AB61" s="104"/>
      <c r="AC61" s="104"/>
      <c r="AD61" s="16"/>
      <c r="AE61" s="16"/>
    </row>
    <row r="62" spans="1:31" ht="15.75" customHeight="1">
      <c r="A62" s="34"/>
      <c r="B62" s="35"/>
      <c r="C62" s="71"/>
      <c r="D62" s="29"/>
      <c r="E62" s="29"/>
      <c r="F62" s="29"/>
      <c r="G62" s="29"/>
      <c r="H62" s="29"/>
      <c r="I62" s="29"/>
      <c r="J62" s="37"/>
      <c r="K62" s="29"/>
      <c r="L62" s="29"/>
      <c r="M62" s="29"/>
      <c r="N62" s="29"/>
      <c r="O62" s="29"/>
      <c r="P62" s="29"/>
      <c r="Q62" s="29"/>
      <c r="R62" s="29"/>
      <c r="S62" s="56"/>
      <c r="T62" s="56"/>
      <c r="U62" s="72"/>
      <c r="V62" s="56"/>
      <c r="W62" s="56"/>
      <c r="X62" s="56"/>
      <c r="Y62" s="56"/>
      <c r="Z62" s="151"/>
      <c r="AA62" s="104"/>
      <c r="AB62" s="104"/>
      <c r="AC62" s="104"/>
      <c r="AD62" s="16"/>
      <c r="AE62" s="16"/>
    </row>
    <row r="63" spans="1:31" ht="15.75" customHeight="1">
      <c r="A63" s="34"/>
      <c r="B63" s="35"/>
      <c r="C63" s="71"/>
      <c r="D63" s="29"/>
      <c r="E63" s="29"/>
      <c r="F63" s="29"/>
      <c r="G63" s="29"/>
      <c r="H63" s="29"/>
      <c r="I63" s="29"/>
      <c r="J63" s="37"/>
      <c r="K63" s="29"/>
      <c r="L63" s="29"/>
      <c r="M63" s="29"/>
      <c r="N63" s="29"/>
      <c r="O63" s="29"/>
      <c r="P63" s="29"/>
      <c r="Q63" s="29"/>
      <c r="R63" s="29"/>
      <c r="S63" s="56"/>
      <c r="T63" s="56"/>
      <c r="U63" s="72"/>
      <c r="V63" s="56"/>
      <c r="W63" s="56"/>
      <c r="X63" s="56"/>
      <c r="Y63" s="56"/>
      <c r="Z63" s="151"/>
      <c r="AA63" s="104"/>
      <c r="AB63" s="104"/>
      <c r="AC63" s="104"/>
      <c r="AD63" s="16"/>
      <c r="AE63" s="16"/>
    </row>
    <row r="64" spans="1:31" ht="15.75" customHeight="1">
      <c r="A64" s="34"/>
      <c r="B64" s="35"/>
      <c r="C64" s="71"/>
      <c r="D64" s="29"/>
      <c r="E64" s="29"/>
      <c r="F64" s="29"/>
      <c r="G64" s="29"/>
      <c r="H64" s="29"/>
      <c r="I64" s="29"/>
      <c r="J64" s="37"/>
      <c r="K64" s="29"/>
      <c r="L64" s="29"/>
      <c r="M64" s="29"/>
      <c r="N64" s="29"/>
      <c r="O64" s="29"/>
      <c r="P64" s="29"/>
      <c r="Q64" s="29"/>
      <c r="R64" s="29"/>
      <c r="S64" s="56"/>
      <c r="T64" s="56"/>
      <c r="U64" s="72"/>
      <c r="V64" s="56"/>
      <c r="W64" s="56"/>
      <c r="X64" s="56"/>
      <c r="Y64" s="56"/>
      <c r="Z64" s="151"/>
      <c r="AA64" s="104"/>
      <c r="AB64" s="104"/>
      <c r="AC64" s="104"/>
      <c r="AD64" s="16"/>
      <c r="AE64" s="16"/>
    </row>
    <row r="65" spans="1:31" ht="15.75" customHeight="1">
      <c r="A65" s="34"/>
      <c r="B65" s="35"/>
      <c r="C65" s="71"/>
      <c r="D65" s="29"/>
      <c r="E65" s="29"/>
      <c r="F65" s="29"/>
      <c r="G65" s="29"/>
      <c r="H65" s="29"/>
      <c r="I65" s="29"/>
      <c r="J65" s="37"/>
      <c r="K65" s="29"/>
      <c r="L65" s="29"/>
      <c r="M65" s="29"/>
      <c r="N65" s="29"/>
      <c r="O65" s="29"/>
      <c r="P65" s="29"/>
      <c r="Q65" s="29"/>
      <c r="R65" s="29"/>
      <c r="S65" s="56"/>
      <c r="T65" s="56"/>
      <c r="U65" s="72"/>
      <c r="V65" s="56"/>
      <c r="W65" s="56"/>
      <c r="X65" s="56"/>
      <c r="Y65" s="56"/>
      <c r="Z65" s="151"/>
      <c r="AA65" s="104"/>
      <c r="AB65" s="104"/>
      <c r="AC65" s="104"/>
      <c r="AD65" s="16"/>
      <c r="AE65" s="16"/>
    </row>
    <row r="66" spans="1:31" ht="15.75" customHeight="1">
      <c r="A66" s="34"/>
      <c r="B66" s="35"/>
      <c r="C66" s="71"/>
      <c r="D66" s="29"/>
      <c r="E66" s="29"/>
      <c r="F66" s="29"/>
      <c r="G66" s="29"/>
      <c r="H66" s="29"/>
      <c r="I66" s="29"/>
      <c r="J66" s="37"/>
      <c r="K66" s="29"/>
      <c r="L66" s="29"/>
      <c r="M66" s="29"/>
      <c r="N66" s="29"/>
      <c r="O66" s="29"/>
      <c r="P66" s="29"/>
      <c r="Q66" s="29"/>
      <c r="R66" s="29"/>
      <c r="S66" s="56"/>
      <c r="T66" s="56"/>
      <c r="U66" s="72"/>
      <c r="V66" s="56"/>
      <c r="W66" s="56"/>
      <c r="X66" s="56"/>
      <c r="Y66" s="56"/>
      <c r="Z66" s="151"/>
      <c r="AA66" s="104"/>
      <c r="AB66" s="104"/>
      <c r="AC66" s="104"/>
      <c r="AD66" s="16"/>
      <c r="AE66" s="16"/>
    </row>
    <row r="67" spans="1:31" ht="15.75" customHeight="1" thickBot="1">
      <c r="A67" s="140"/>
      <c r="B67" s="141"/>
      <c r="C67" s="142"/>
      <c r="D67" s="143"/>
      <c r="E67" s="45"/>
      <c r="F67" s="45"/>
      <c r="G67" s="45"/>
      <c r="H67" s="45"/>
      <c r="I67" s="45"/>
      <c r="J67" s="73"/>
      <c r="K67" s="29"/>
      <c r="L67" s="29"/>
      <c r="M67" s="29"/>
      <c r="N67" s="29"/>
      <c r="O67" s="29"/>
      <c r="P67" s="56"/>
      <c r="Q67" s="35"/>
      <c r="R67" s="58"/>
      <c r="S67" s="71"/>
      <c r="T67" s="29"/>
      <c r="V67" s="56"/>
      <c r="W67" s="56"/>
      <c r="X67" s="56"/>
      <c r="Y67" s="56"/>
      <c r="Z67" s="152"/>
      <c r="AA67" s="39"/>
      <c r="AB67" s="39"/>
      <c r="AC67" s="39"/>
      <c r="AD67" s="16"/>
      <c r="AE67" s="16"/>
    </row>
    <row r="68" spans="1:31" ht="15.75" customHeight="1">
      <c r="A68" s="35"/>
      <c r="B68" s="35"/>
      <c r="C68" s="70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56"/>
      <c r="Q68" s="35"/>
      <c r="R68" s="58"/>
      <c r="S68" s="71"/>
      <c r="T68" s="29"/>
      <c r="V68" s="56"/>
      <c r="W68" s="56"/>
      <c r="Z68" s="152"/>
      <c r="AA68" s="39"/>
      <c r="AB68" s="39"/>
      <c r="AC68" s="39"/>
      <c r="AD68" s="16"/>
      <c r="AE68" s="16"/>
    </row>
    <row r="69" spans="1:31" ht="15.75" customHeight="1">
      <c r="A69" s="35"/>
      <c r="B69" s="35"/>
      <c r="C69" s="70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56"/>
      <c r="Q69" s="35"/>
      <c r="R69" s="58"/>
      <c r="S69" s="71"/>
      <c r="T69" s="29"/>
      <c r="V69" s="56"/>
      <c r="W69" s="56"/>
      <c r="Z69" s="152"/>
      <c r="AA69" s="39"/>
      <c r="AB69" s="39"/>
      <c r="AC69" s="39"/>
      <c r="AD69" s="16"/>
      <c r="AE69" s="16"/>
    </row>
    <row r="70" spans="1:31" ht="15.75" customHeight="1">
      <c r="A70" s="35"/>
      <c r="B70" s="35"/>
      <c r="C70" s="7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56"/>
      <c r="Q70" s="35"/>
      <c r="R70" s="58"/>
      <c r="S70" s="71"/>
      <c r="T70" s="29"/>
      <c r="V70" s="56"/>
      <c r="W70" s="56"/>
      <c r="Z70" s="152"/>
      <c r="AA70" s="39"/>
      <c r="AB70" s="39"/>
      <c r="AC70" s="39"/>
      <c r="AD70" s="16"/>
      <c r="AE70" s="16"/>
    </row>
    <row r="71" spans="1:31" ht="15.75" customHeight="1">
      <c r="A71" s="35"/>
      <c r="B71" s="35"/>
      <c r="C71" s="7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56"/>
      <c r="Q71" s="29"/>
      <c r="R71" s="29"/>
      <c r="S71" s="56"/>
      <c r="T71" s="56"/>
      <c r="U71" s="56"/>
      <c r="V71" s="56"/>
      <c r="W71" s="56"/>
      <c r="Z71" s="152"/>
      <c r="AA71" s="39"/>
      <c r="AB71" s="39"/>
      <c r="AC71" s="39"/>
      <c r="AD71" s="16"/>
      <c r="AE71" s="16"/>
    </row>
    <row r="72" spans="1:31" ht="15.75" customHeight="1">
      <c r="A72" s="29"/>
      <c r="B72" s="29"/>
      <c r="C72" s="13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56"/>
      <c r="Q72" s="29"/>
      <c r="R72" s="29"/>
      <c r="S72" s="56"/>
      <c r="T72" s="56"/>
      <c r="U72" s="56"/>
      <c r="V72" s="56"/>
      <c r="W72" s="56"/>
      <c r="Z72" s="152"/>
      <c r="AA72" s="39"/>
      <c r="AB72" s="39"/>
      <c r="AC72" s="39"/>
      <c r="AD72" s="16"/>
      <c r="AE72" s="16"/>
    </row>
    <row r="73" spans="1:31" ht="15.75" customHeight="1">
      <c r="A73" s="137"/>
      <c r="B73" s="29"/>
      <c r="C73" s="136"/>
      <c r="D73" s="29"/>
      <c r="E73" s="41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56"/>
      <c r="Q73" s="29"/>
      <c r="R73" s="29"/>
      <c r="S73" s="56"/>
      <c r="T73" s="56"/>
      <c r="U73" s="56"/>
      <c r="V73" s="56"/>
      <c r="W73" s="56"/>
      <c r="Z73" s="152"/>
      <c r="AA73" s="39"/>
      <c r="AB73" s="39"/>
      <c r="AC73" s="39"/>
      <c r="AD73" s="16"/>
      <c r="AE73" s="16"/>
    </row>
    <row r="74" spans="1:31" ht="15.75" customHeight="1">
      <c r="A74" s="41"/>
      <c r="B74" s="42"/>
      <c r="C74" s="36"/>
      <c r="D74" s="32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56"/>
      <c r="Q74" s="29"/>
      <c r="R74" s="29"/>
      <c r="S74" s="56"/>
      <c r="T74" s="56"/>
      <c r="U74" s="56"/>
      <c r="V74" s="56"/>
      <c r="W74" s="56"/>
      <c r="Z74" s="152"/>
      <c r="AA74" s="39"/>
      <c r="AB74" s="39"/>
      <c r="AC74" s="39"/>
      <c r="AD74" s="16"/>
      <c r="AE74" s="16"/>
    </row>
    <row r="75" spans="1:31" ht="15.75" customHeight="1">
      <c r="A75" s="41"/>
      <c r="B75" s="42"/>
      <c r="C75" s="36"/>
      <c r="D75" s="32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43"/>
      <c r="Q75" s="29"/>
      <c r="R75" s="29"/>
      <c r="S75" s="56"/>
      <c r="T75" s="56"/>
      <c r="U75" s="56"/>
      <c r="V75" s="56"/>
      <c r="W75" s="56"/>
      <c r="Z75" s="100"/>
      <c r="AA75" s="39"/>
      <c r="AB75" s="39"/>
      <c r="AC75" s="39"/>
      <c r="AD75" s="16"/>
      <c r="AE75" s="16"/>
    </row>
    <row r="76" spans="1:31" ht="15.75" customHeight="1">
      <c r="A76" s="41"/>
      <c r="B76" s="42"/>
      <c r="C76" s="36"/>
      <c r="D76" s="32"/>
      <c r="E76" s="29"/>
      <c r="F76" s="29"/>
      <c r="G76" s="29"/>
      <c r="H76" s="32"/>
      <c r="I76" s="32"/>
      <c r="J76" s="32"/>
      <c r="K76" s="32"/>
      <c r="L76" s="32"/>
      <c r="M76" s="32"/>
      <c r="N76" s="32"/>
      <c r="O76" s="32"/>
      <c r="P76" s="43"/>
      <c r="Q76" s="29"/>
      <c r="R76" s="29"/>
      <c r="S76" s="56"/>
      <c r="T76" s="56"/>
      <c r="U76" s="56"/>
      <c r="V76" s="56"/>
      <c r="W76" s="56"/>
      <c r="Z76" s="152"/>
      <c r="AA76" s="39"/>
      <c r="AB76" s="39"/>
      <c r="AC76" s="39"/>
      <c r="AD76" s="16"/>
      <c r="AE76" s="16"/>
    </row>
    <row r="77" spans="1:31" ht="15.75" customHeight="1">
      <c r="A77" s="41"/>
      <c r="B77" s="42"/>
      <c r="C77" s="36"/>
      <c r="D77" s="32"/>
      <c r="E77" s="29"/>
      <c r="F77" s="29"/>
      <c r="G77" s="29"/>
      <c r="H77" s="32"/>
      <c r="I77" s="32"/>
      <c r="J77" s="32"/>
      <c r="K77" s="32"/>
      <c r="L77" s="32"/>
      <c r="M77" s="32"/>
      <c r="N77" s="32"/>
      <c r="O77" s="32"/>
      <c r="P77" s="43"/>
      <c r="Q77" s="29"/>
      <c r="R77" s="29"/>
      <c r="S77" s="56"/>
      <c r="T77" s="56"/>
      <c r="U77" s="56"/>
      <c r="V77" s="56"/>
      <c r="W77" s="56"/>
      <c r="Z77" s="100"/>
      <c r="AA77" s="39"/>
      <c r="AB77" s="39"/>
      <c r="AC77" s="39"/>
      <c r="AD77" s="16"/>
      <c r="AE77" s="16"/>
    </row>
    <row r="78" spans="1:31" ht="15.75" customHeight="1">
      <c r="A78" s="137"/>
      <c r="B78" s="39"/>
      <c r="C78" s="36"/>
      <c r="D78" s="29"/>
      <c r="E78" s="29"/>
      <c r="F78" s="29"/>
      <c r="G78" s="29"/>
      <c r="H78" s="32"/>
      <c r="I78" s="32"/>
      <c r="J78" s="32"/>
      <c r="K78" s="32"/>
      <c r="L78" s="32"/>
      <c r="M78" s="32"/>
      <c r="N78" s="32"/>
      <c r="O78" s="32"/>
      <c r="P78" s="43"/>
      <c r="Q78" s="29"/>
      <c r="R78" s="29"/>
      <c r="S78" s="56"/>
      <c r="T78" s="56"/>
      <c r="U78" s="56"/>
      <c r="V78" s="56"/>
      <c r="W78" s="56"/>
      <c r="Z78" s="100"/>
      <c r="AA78" s="39"/>
      <c r="AB78" s="39"/>
      <c r="AC78" s="39"/>
      <c r="AD78" s="16"/>
      <c r="AE78" s="16"/>
    </row>
    <row r="79" spans="1:31" ht="15.75" customHeight="1">
      <c r="A79" s="137"/>
      <c r="B79" s="16"/>
      <c r="C79" s="16"/>
      <c r="D79" s="16"/>
      <c r="E79" s="35"/>
      <c r="F79" s="35"/>
      <c r="G79" s="35"/>
      <c r="H79" s="29"/>
      <c r="I79" s="29"/>
      <c r="J79" s="29"/>
      <c r="K79" s="29"/>
      <c r="L79" s="29"/>
      <c r="M79" s="29"/>
      <c r="N79" s="29"/>
      <c r="O79" s="29"/>
      <c r="P79" s="43"/>
      <c r="Q79" s="29"/>
      <c r="R79" s="29"/>
      <c r="S79" s="56"/>
      <c r="T79" s="56"/>
      <c r="U79" s="56"/>
      <c r="V79" s="56"/>
      <c r="W79" s="56"/>
      <c r="Z79" s="100"/>
      <c r="AA79" s="39"/>
      <c r="AB79" s="39"/>
      <c r="AC79" s="39"/>
      <c r="AD79" s="16"/>
      <c r="AE79" s="16"/>
    </row>
    <row r="80" spans="1:31" ht="15.75" customHeight="1">
      <c r="A80" s="137"/>
      <c r="B80" s="39"/>
      <c r="C80" s="29"/>
      <c r="D80" s="29"/>
      <c r="E80" s="29"/>
      <c r="F80" s="35"/>
      <c r="G80" s="35"/>
      <c r="H80" s="29"/>
      <c r="I80" s="29"/>
      <c r="J80" s="29"/>
      <c r="K80" s="29"/>
      <c r="L80" s="29"/>
      <c r="M80" s="29"/>
      <c r="N80" s="29"/>
      <c r="O80" s="29"/>
      <c r="P80" s="43"/>
      <c r="Q80" s="29"/>
      <c r="R80" s="29"/>
      <c r="S80" s="56"/>
      <c r="T80" s="56"/>
      <c r="U80" s="56"/>
      <c r="V80" s="56"/>
      <c r="W80" s="56"/>
      <c r="Z80" s="100"/>
      <c r="AA80" s="39"/>
      <c r="AB80" s="39"/>
      <c r="AC80" s="39"/>
      <c r="AD80" s="16"/>
      <c r="AE80" s="16"/>
    </row>
    <row r="81" spans="1:31" ht="15.75" customHeight="1">
      <c r="A81" s="35"/>
      <c r="B81" s="35"/>
      <c r="C81" s="3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43"/>
      <c r="Q81" s="29"/>
      <c r="R81" s="29"/>
      <c r="S81" s="56"/>
      <c r="T81" s="56"/>
      <c r="U81" s="56"/>
      <c r="V81" s="56"/>
      <c r="W81" s="56"/>
      <c r="Z81" s="100"/>
      <c r="AA81" s="39"/>
      <c r="AB81" s="39"/>
      <c r="AC81" s="39"/>
      <c r="AD81" s="16"/>
      <c r="AE81" s="16"/>
    </row>
    <row r="82" spans="1:31" ht="15.75" customHeight="1">
      <c r="A82" s="35"/>
      <c r="B82" s="35"/>
      <c r="C82" s="3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43"/>
      <c r="Q82" s="29"/>
      <c r="R82" s="29"/>
      <c r="S82" s="56"/>
      <c r="T82" s="56"/>
      <c r="U82" s="56"/>
      <c r="V82" s="56"/>
      <c r="W82" s="56"/>
      <c r="Z82" s="152"/>
      <c r="AA82" s="39"/>
      <c r="AB82" s="39"/>
      <c r="AC82" s="39"/>
      <c r="AD82" s="16"/>
      <c r="AE82" s="16"/>
    </row>
    <row r="83" spans="1:31" ht="15.75" customHeight="1">
      <c r="A83" s="35"/>
      <c r="B83" s="35"/>
      <c r="C83" s="3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43"/>
      <c r="Q83" s="29"/>
      <c r="R83" s="29"/>
      <c r="S83" s="56"/>
      <c r="T83" s="56"/>
      <c r="U83" s="56"/>
      <c r="V83" s="56"/>
      <c r="W83" s="56"/>
      <c r="Z83" s="152"/>
      <c r="AA83" s="39"/>
      <c r="AB83" s="39"/>
      <c r="AC83" s="39"/>
      <c r="AD83" s="16"/>
      <c r="AE83" s="16"/>
    </row>
    <row r="84" spans="1:31" ht="15.75" customHeight="1">
      <c r="A84" s="35"/>
      <c r="B84" s="35"/>
      <c r="C84" s="3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43"/>
      <c r="Q84" s="29"/>
      <c r="R84" s="29"/>
      <c r="S84" s="56"/>
      <c r="T84" s="56"/>
      <c r="U84" s="56"/>
      <c r="V84" s="56"/>
      <c r="W84" s="56"/>
      <c r="Z84" s="152"/>
      <c r="AA84" s="39"/>
      <c r="AB84" s="39"/>
      <c r="AC84" s="39"/>
      <c r="AD84" s="16"/>
      <c r="AE84" s="16"/>
    </row>
    <row r="85" spans="1:38" ht="15.75" customHeight="1">
      <c r="A85" s="35"/>
      <c r="B85" s="35"/>
      <c r="C85" s="39"/>
      <c r="D85" s="29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43"/>
      <c r="Q85" s="29"/>
      <c r="R85" s="29"/>
      <c r="S85" s="56"/>
      <c r="T85" s="56"/>
      <c r="U85" s="56"/>
      <c r="V85" s="56"/>
      <c r="W85" s="56"/>
      <c r="Z85" s="152"/>
      <c r="AA85" s="39"/>
      <c r="AB85" s="39"/>
      <c r="AC85" s="39"/>
      <c r="AD85" s="106"/>
      <c r="AE85" s="99"/>
      <c r="AF85" s="100"/>
      <c r="AG85" s="99"/>
      <c r="AH85" s="100"/>
      <c r="AI85" s="99"/>
      <c r="AJ85" s="16"/>
      <c r="AK85" s="99"/>
      <c r="AL85" s="99"/>
    </row>
    <row r="86" spans="1:38" ht="15.75" customHeight="1">
      <c r="A86" s="35"/>
      <c r="B86" s="35"/>
      <c r="C86" s="39"/>
      <c r="D86" s="29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43"/>
      <c r="Q86" s="29"/>
      <c r="R86" s="29"/>
      <c r="S86" s="56"/>
      <c r="T86" s="56"/>
      <c r="U86" s="56"/>
      <c r="V86" s="56"/>
      <c r="W86" s="56"/>
      <c r="X86" s="56"/>
      <c r="Y86" s="56"/>
      <c r="Z86" s="29"/>
      <c r="AA86" s="153"/>
      <c r="AB86" s="39"/>
      <c r="AC86" s="39"/>
      <c r="AD86" s="106"/>
      <c r="AE86" s="99"/>
      <c r="AF86" s="100"/>
      <c r="AG86" s="99"/>
      <c r="AH86" s="100"/>
      <c r="AI86" s="99"/>
      <c r="AJ86" s="16"/>
      <c r="AK86" s="99"/>
      <c r="AL86" s="99"/>
    </row>
    <row r="87" spans="1:38" ht="15.75" customHeight="1">
      <c r="A87" s="35"/>
      <c r="B87" s="35"/>
      <c r="C87" s="39"/>
      <c r="D87" s="29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43"/>
      <c r="Q87" s="29"/>
      <c r="R87" s="29"/>
      <c r="S87" s="56"/>
      <c r="T87" s="56"/>
      <c r="U87" s="56"/>
      <c r="V87" s="56"/>
      <c r="W87" s="56"/>
      <c r="X87" s="56"/>
      <c r="Y87" s="56"/>
      <c r="Z87" s="29"/>
      <c r="AA87" s="153"/>
      <c r="AB87" s="39"/>
      <c r="AC87" s="39"/>
      <c r="AD87" s="106"/>
      <c r="AE87" s="99"/>
      <c r="AF87" s="100"/>
      <c r="AG87" s="99"/>
      <c r="AH87" s="100"/>
      <c r="AI87" s="99"/>
      <c r="AJ87" s="16"/>
      <c r="AK87" s="99"/>
      <c r="AL87" s="99"/>
    </row>
    <row r="88" spans="1:38" ht="15.75" customHeight="1">
      <c r="A88" s="25"/>
      <c r="B88" s="25"/>
      <c r="C88" s="25"/>
      <c r="D88" s="29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43"/>
      <c r="Q88" s="29"/>
      <c r="R88" s="29"/>
      <c r="S88" s="56"/>
      <c r="T88" s="56"/>
      <c r="U88" s="56"/>
      <c r="V88" s="56"/>
      <c r="W88" s="56"/>
      <c r="X88" s="56"/>
      <c r="Y88" s="56"/>
      <c r="Z88" s="29"/>
      <c r="AA88" s="153"/>
      <c r="AB88" s="39"/>
      <c r="AC88" s="39"/>
      <c r="AD88" s="106"/>
      <c r="AE88" s="99"/>
      <c r="AF88" s="100"/>
      <c r="AG88" s="99"/>
      <c r="AH88" s="100"/>
      <c r="AI88" s="99"/>
      <c r="AJ88" s="16"/>
      <c r="AK88" s="99"/>
      <c r="AL88" s="99"/>
    </row>
    <row r="89" spans="1:38" ht="15.75" customHeight="1">
      <c r="A89" s="137"/>
      <c r="B89" s="25"/>
      <c r="C89" s="25"/>
      <c r="D89" s="29"/>
      <c r="E89" s="80"/>
      <c r="F89" s="80"/>
      <c r="G89" s="80"/>
      <c r="H89" s="80"/>
      <c r="I89" s="43"/>
      <c r="J89" s="43"/>
      <c r="K89" s="43"/>
      <c r="L89" s="43"/>
      <c r="M89" s="43"/>
      <c r="N89" s="43"/>
      <c r="O89" s="43"/>
      <c r="P89" s="43"/>
      <c r="Q89" s="52"/>
      <c r="R89" s="52"/>
      <c r="S89" s="74"/>
      <c r="W89" s="56"/>
      <c r="X89" s="56"/>
      <c r="Y89" s="56"/>
      <c r="Z89" s="29"/>
      <c r="AA89" s="153"/>
      <c r="AB89" s="39"/>
      <c r="AC89" s="39"/>
      <c r="AD89" s="106"/>
      <c r="AE89" s="99"/>
      <c r="AF89" s="100"/>
      <c r="AG89" s="99"/>
      <c r="AH89" s="100"/>
      <c r="AI89" s="99"/>
      <c r="AJ89" s="16"/>
      <c r="AK89" s="99"/>
      <c r="AL89" s="99"/>
    </row>
    <row r="90" spans="1:38" ht="15.75" customHeight="1">
      <c r="A90" s="44"/>
      <c r="B90" s="44"/>
      <c r="C90" s="44"/>
      <c r="D90" s="23"/>
      <c r="E90" s="92"/>
      <c r="F90" s="80"/>
      <c r="G90" s="80"/>
      <c r="H90" s="80"/>
      <c r="I90" s="43"/>
      <c r="J90" s="86"/>
      <c r="K90" s="86"/>
      <c r="L90" s="86"/>
      <c r="M90" s="86"/>
      <c r="N90" s="86"/>
      <c r="O90" s="86"/>
      <c r="P90" s="43"/>
      <c r="Q90" s="52"/>
      <c r="R90" s="52"/>
      <c r="S90" s="74"/>
      <c r="T90" s="74"/>
      <c r="U90" s="74"/>
      <c r="V90" s="74"/>
      <c r="W90" s="56"/>
      <c r="X90" s="56"/>
      <c r="Y90" s="56"/>
      <c r="Z90" s="29"/>
      <c r="AA90" s="153"/>
      <c r="AB90" s="39"/>
      <c r="AC90" s="39"/>
      <c r="AD90" s="106"/>
      <c r="AE90" s="99"/>
      <c r="AF90" s="100"/>
      <c r="AG90" s="99"/>
      <c r="AH90" s="100"/>
      <c r="AI90" s="99"/>
      <c r="AJ90" s="16"/>
      <c r="AK90" s="99"/>
      <c r="AL90" s="99"/>
    </row>
    <row r="91" spans="1:38" ht="15.75" customHeight="1">
      <c r="A91" s="44"/>
      <c r="B91" s="44"/>
      <c r="C91" s="44"/>
      <c r="D91" s="23"/>
      <c r="E91" s="92"/>
      <c r="F91" s="80"/>
      <c r="G91" s="80"/>
      <c r="H91" s="80"/>
      <c r="I91" s="43"/>
      <c r="J91" s="86"/>
      <c r="K91" s="86"/>
      <c r="L91" s="86"/>
      <c r="M91" s="86"/>
      <c r="N91" s="86"/>
      <c r="O91" s="86"/>
      <c r="P91" s="43"/>
      <c r="Q91" s="52"/>
      <c r="R91" s="52"/>
      <c r="S91" s="74"/>
      <c r="T91" s="74"/>
      <c r="U91" s="74"/>
      <c r="V91" s="74"/>
      <c r="W91" s="56"/>
      <c r="X91" s="56"/>
      <c r="Y91" s="56"/>
      <c r="Z91" s="29"/>
      <c r="AA91" s="153"/>
      <c r="AB91" s="39"/>
      <c r="AC91" s="39"/>
      <c r="AD91" s="106"/>
      <c r="AE91" s="99"/>
      <c r="AF91" s="100"/>
      <c r="AG91" s="99"/>
      <c r="AH91" s="100"/>
      <c r="AI91" s="99"/>
      <c r="AJ91" s="16"/>
      <c r="AK91" s="99"/>
      <c r="AL91" s="99"/>
    </row>
    <row r="92" spans="1:38" ht="15.75" customHeight="1">
      <c r="A92" s="23"/>
      <c r="B92" s="93"/>
      <c r="C92" s="24"/>
      <c r="D92" s="29"/>
      <c r="E92" s="80"/>
      <c r="F92" s="80"/>
      <c r="G92" s="80"/>
      <c r="H92" s="80"/>
      <c r="I92" s="43"/>
      <c r="J92" s="43"/>
      <c r="K92" s="43"/>
      <c r="L92" s="43"/>
      <c r="M92" s="43"/>
      <c r="N92" s="43"/>
      <c r="O92" s="43"/>
      <c r="P92" s="43"/>
      <c r="Q92" s="16"/>
      <c r="R92" s="16"/>
      <c r="T92" s="74"/>
      <c r="U92" s="74"/>
      <c r="V92" s="74"/>
      <c r="W92" s="56"/>
      <c r="X92" s="56"/>
      <c r="Y92" s="56"/>
      <c r="Z92" s="29"/>
      <c r="AA92" s="153"/>
      <c r="AB92" s="39"/>
      <c r="AC92" s="39"/>
      <c r="AD92" s="106"/>
      <c r="AE92" s="99"/>
      <c r="AF92" s="100"/>
      <c r="AG92" s="99"/>
      <c r="AH92" s="100"/>
      <c r="AI92" s="99"/>
      <c r="AJ92" s="16"/>
      <c r="AK92" s="99"/>
      <c r="AL92" s="99"/>
    </row>
    <row r="93" spans="1:38" ht="15.75" customHeight="1">
      <c r="A93" s="137"/>
      <c r="B93" s="3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56"/>
      <c r="T93" s="56"/>
      <c r="U93" s="56"/>
      <c r="V93" s="56"/>
      <c r="W93" s="56"/>
      <c r="X93" s="56"/>
      <c r="Y93" s="56"/>
      <c r="Z93" s="29"/>
      <c r="AA93" s="153"/>
      <c r="AB93" s="39"/>
      <c r="AC93" s="39"/>
      <c r="AD93" s="106"/>
      <c r="AE93" s="99"/>
      <c r="AF93" s="100"/>
      <c r="AG93" s="99"/>
      <c r="AH93" s="100"/>
      <c r="AI93" s="99"/>
      <c r="AJ93" s="16"/>
      <c r="AK93" s="99"/>
      <c r="AL93" s="99"/>
    </row>
    <row r="94" spans="1:38" ht="15.75" customHeight="1">
      <c r="A94" s="137"/>
      <c r="B94" s="3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43"/>
      <c r="Q94" s="29"/>
      <c r="R94" s="29"/>
      <c r="S94" s="56"/>
      <c r="T94" s="56"/>
      <c r="U94" s="56"/>
      <c r="V94" s="56"/>
      <c r="W94" s="56"/>
      <c r="X94" s="56"/>
      <c r="Y94" s="56"/>
      <c r="Z94" s="43"/>
      <c r="AA94" s="153"/>
      <c r="AB94" s="39"/>
      <c r="AC94" s="39"/>
      <c r="AD94" s="106"/>
      <c r="AE94" s="99"/>
      <c r="AF94" s="100"/>
      <c r="AG94" s="99"/>
      <c r="AH94" s="100"/>
      <c r="AI94" s="99"/>
      <c r="AJ94" s="16"/>
      <c r="AK94" s="99"/>
      <c r="AL94" s="99"/>
    </row>
    <row r="95" spans="1:38" ht="15.75" customHeight="1">
      <c r="A95" s="35"/>
      <c r="B95" s="39"/>
      <c r="C95" s="39"/>
      <c r="D95" s="29"/>
      <c r="E95" s="29"/>
      <c r="F95" s="35"/>
      <c r="G95" s="35"/>
      <c r="H95" s="88"/>
      <c r="I95" s="88"/>
      <c r="J95" s="86"/>
      <c r="K95" s="86"/>
      <c r="L95" s="86"/>
      <c r="M95" s="86"/>
      <c r="N95" s="86"/>
      <c r="O95" s="86"/>
      <c r="P95" s="43"/>
      <c r="Q95" s="29"/>
      <c r="R95" s="29"/>
      <c r="S95" s="56"/>
      <c r="T95" s="56"/>
      <c r="U95" s="56"/>
      <c r="V95" s="56"/>
      <c r="W95" s="56"/>
      <c r="X95" s="56"/>
      <c r="Y95" s="56"/>
      <c r="Z95" s="43"/>
      <c r="AA95" s="153"/>
      <c r="AB95" s="39"/>
      <c r="AC95" s="39"/>
      <c r="AD95" s="106"/>
      <c r="AE95" s="99"/>
      <c r="AF95" s="100"/>
      <c r="AG95" s="99"/>
      <c r="AH95" s="100"/>
      <c r="AI95" s="99"/>
      <c r="AJ95" s="16"/>
      <c r="AK95" s="99"/>
      <c r="AL95" s="99"/>
    </row>
    <row r="96" spans="1:38" ht="15.75" customHeight="1">
      <c r="A96" s="35"/>
      <c r="B96" s="39"/>
      <c r="C96" s="3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43"/>
      <c r="Q96" s="29"/>
      <c r="R96" s="29"/>
      <c r="S96" s="56"/>
      <c r="T96" s="56"/>
      <c r="U96" s="56"/>
      <c r="V96" s="56"/>
      <c r="W96" s="56"/>
      <c r="X96" s="56"/>
      <c r="Y96" s="56"/>
      <c r="Z96" s="29"/>
      <c r="AA96" s="153"/>
      <c r="AB96" s="39"/>
      <c r="AC96" s="39"/>
      <c r="AD96" s="106"/>
      <c r="AE96" s="99"/>
      <c r="AF96" s="100"/>
      <c r="AG96" s="99"/>
      <c r="AH96" s="100"/>
      <c r="AI96" s="99"/>
      <c r="AJ96" s="16"/>
      <c r="AK96" s="99"/>
      <c r="AL96" s="99"/>
    </row>
    <row r="97" spans="1:38" ht="15.75" customHeight="1">
      <c r="A97" s="165"/>
      <c r="B97" s="166"/>
      <c r="C97" s="29"/>
      <c r="D97" s="29"/>
      <c r="E97" s="16"/>
      <c r="F97" s="35"/>
      <c r="G97" s="29"/>
      <c r="H97" s="165"/>
      <c r="I97" s="165"/>
      <c r="J97" s="35"/>
      <c r="K97" s="35"/>
      <c r="L97" s="35"/>
      <c r="M97" s="35"/>
      <c r="N97" s="35"/>
      <c r="O97" s="35"/>
      <c r="P97" s="43"/>
      <c r="Q97" s="29"/>
      <c r="R97" s="29"/>
      <c r="S97" s="56"/>
      <c r="T97" s="56"/>
      <c r="U97" s="56"/>
      <c r="V97" s="56"/>
      <c r="W97" s="56"/>
      <c r="X97" s="56"/>
      <c r="Y97" s="56"/>
      <c r="Z97" s="29"/>
      <c r="AA97" s="153"/>
      <c r="AB97" s="39"/>
      <c r="AC97" s="39"/>
      <c r="AD97" s="106"/>
      <c r="AE97" s="99"/>
      <c r="AF97" s="100"/>
      <c r="AG97" s="99"/>
      <c r="AH97" s="100"/>
      <c r="AI97" s="99"/>
      <c r="AJ97" s="16"/>
      <c r="AK97" s="99"/>
      <c r="AL97" s="99"/>
    </row>
    <row r="98" spans="1:38" ht="15.75" customHeight="1">
      <c r="A98" s="165"/>
      <c r="B98" s="166"/>
      <c r="C98" s="29"/>
      <c r="D98" s="29"/>
      <c r="E98" s="29"/>
      <c r="F98" s="39"/>
      <c r="G98" s="29"/>
      <c r="H98" s="165"/>
      <c r="I98" s="165"/>
      <c r="J98" s="35"/>
      <c r="K98" s="35"/>
      <c r="L98" s="35"/>
      <c r="M98" s="35"/>
      <c r="N98" s="35"/>
      <c r="O98" s="35"/>
      <c r="P98" s="43"/>
      <c r="Q98" s="35"/>
      <c r="R98" s="35"/>
      <c r="S98" s="57"/>
      <c r="T98" s="29"/>
      <c r="U98" s="58"/>
      <c r="V98" s="58"/>
      <c r="W98" s="56"/>
      <c r="X98" s="29"/>
      <c r="Y98" s="56"/>
      <c r="Z98" s="29"/>
      <c r="AA98" s="153"/>
      <c r="AB98" s="39"/>
      <c r="AC98" s="39"/>
      <c r="AD98" s="106"/>
      <c r="AE98" s="99"/>
      <c r="AF98" s="100"/>
      <c r="AG98" s="99"/>
      <c r="AH98" s="100"/>
      <c r="AI98" s="99"/>
      <c r="AJ98" s="16"/>
      <c r="AK98" s="99"/>
      <c r="AL98" s="99"/>
    </row>
    <row r="99" spans="1:31" ht="15.75" customHeight="1">
      <c r="A99" s="35"/>
      <c r="B99" s="29"/>
      <c r="C99" s="29"/>
      <c r="D99" s="29"/>
      <c r="E99" s="29"/>
      <c r="F99" s="95"/>
      <c r="G99" s="41"/>
      <c r="H99" s="29"/>
      <c r="I99" s="29"/>
      <c r="J99" s="29"/>
      <c r="K99" s="29"/>
      <c r="L99" s="29"/>
      <c r="M99" s="29"/>
      <c r="N99" s="29"/>
      <c r="O99" s="29"/>
      <c r="P99" s="43"/>
      <c r="Q99" s="35"/>
      <c r="R99" s="35"/>
      <c r="S99" s="58"/>
      <c r="T99" s="29"/>
      <c r="U99" s="58"/>
      <c r="V99" s="58"/>
      <c r="W99" s="56"/>
      <c r="X99" s="29"/>
      <c r="Y99" s="56"/>
      <c r="Z99" s="29"/>
      <c r="AA99" s="153"/>
      <c r="AB99" s="39"/>
      <c r="AC99" s="39"/>
      <c r="AD99" s="16"/>
      <c r="AE99" s="16"/>
    </row>
    <row r="100" spans="1:31" ht="15.75" customHeight="1">
      <c r="A100" s="35"/>
      <c r="B100" s="35"/>
      <c r="C100" s="35"/>
      <c r="D100" s="29"/>
      <c r="E100" s="29"/>
      <c r="F100" s="167"/>
      <c r="G100" s="167"/>
      <c r="H100" s="87"/>
      <c r="I100" s="87"/>
      <c r="J100" s="87"/>
      <c r="K100" s="87"/>
      <c r="L100" s="87"/>
      <c r="M100" s="87"/>
      <c r="N100" s="87"/>
      <c r="O100" s="87"/>
      <c r="P100" s="43"/>
      <c r="Q100" s="35"/>
      <c r="R100" s="35"/>
      <c r="S100" s="58"/>
      <c r="T100" s="56"/>
      <c r="U100" s="58"/>
      <c r="V100" s="58"/>
      <c r="W100" s="56"/>
      <c r="X100" s="29"/>
      <c r="Y100" s="56"/>
      <c r="Z100" s="29"/>
      <c r="AA100" s="153"/>
      <c r="AB100" s="39"/>
      <c r="AC100" s="39"/>
      <c r="AD100" s="16"/>
      <c r="AE100" s="16"/>
    </row>
    <row r="101" spans="1:31" ht="15.75" customHeight="1">
      <c r="A101" s="35"/>
      <c r="B101" s="35"/>
      <c r="C101" s="35"/>
      <c r="D101" s="29"/>
      <c r="E101" s="29"/>
      <c r="F101" s="46"/>
      <c r="G101" s="41"/>
      <c r="H101" s="29"/>
      <c r="I101" s="29"/>
      <c r="J101" s="29"/>
      <c r="K101" s="29"/>
      <c r="L101" s="29"/>
      <c r="M101" s="29"/>
      <c r="N101" s="29"/>
      <c r="O101" s="29"/>
      <c r="P101" s="43"/>
      <c r="Q101" s="35"/>
      <c r="R101" s="35"/>
      <c r="S101" s="58"/>
      <c r="T101" s="29"/>
      <c r="U101" s="58"/>
      <c r="V101" s="58"/>
      <c r="W101" s="56"/>
      <c r="X101" s="29"/>
      <c r="Y101" s="56"/>
      <c r="Z101" s="29"/>
      <c r="AA101" s="153"/>
      <c r="AB101" s="39"/>
      <c r="AC101" s="39"/>
      <c r="AD101" s="16"/>
      <c r="AE101" s="16"/>
    </row>
    <row r="102" spans="1:31" ht="15.75" customHeight="1">
      <c r="A102" s="35"/>
      <c r="B102" s="39"/>
      <c r="C102" s="39"/>
      <c r="D102" s="29"/>
      <c r="E102" s="29"/>
      <c r="F102" s="29"/>
      <c r="G102" s="47"/>
      <c r="H102" s="29"/>
      <c r="I102" s="29"/>
      <c r="J102" s="29"/>
      <c r="K102" s="29"/>
      <c r="L102" s="29"/>
      <c r="M102" s="29"/>
      <c r="N102" s="29"/>
      <c r="O102" s="29"/>
      <c r="P102" s="43"/>
      <c r="Q102" s="35"/>
      <c r="R102" s="35"/>
      <c r="S102" s="58"/>
      <c r="T102" s="29"/>
      <c r="U102" s="58"/>
      <c r="V102" s="58"/>
      <c r="W102" s="59"/>
      <c r="X102" s="29"/>
      <c r="Y102" s="56"/>
      <c r="Z102" s="29"/>
      <c r="AA102" s="153"/>
      <c r="AB102" s="39"/>
      <c r="AC102" s="39"/>
      <c r="AD102" s="16"/>
      <c r="AE102" s="16"/>
    </row>
    <row r="103" spans="1:31" ht="15.75" customHeight="1">
      <c r="A103" s="35"/>
      <c r="B103" s="39"/>
      <c r="C103" s="39"/>
      <c r="D103" s="29"/>
      <c r="E103" s="29"/>
      <c r="F103" s="29"/>
      <c r="G103" s="29"/>
      <c r="H103" s="29"/>
      <c r="I103" s="39"/>
      <c r="J103" s="29"/>
      <c r="K103" s="29"/>
      <c r="L103" s="29"/>
      <c r="M103" s="29"/>
      <c r="N103" s="29"/>
      <c r="O103" s="29"/>
      <c r="P103" s="43"/>
      <c r="Q103" s="35"/>
      <c r="R103" s="35"/>
      <c r="S103" s="58"/>
      <c r="T103" s="29"/>
      <c r="U103" s="58"/>
      <c r="V103" s="58"/>
      <c r="W103" s="56"/>
      <c r="X103" s="56"/>
      <c r="Y103" s="56"/>
      <c r="Z103" s="29"/>
      <c r="AA103" s="153"/>
      <c r="AB103" s="39"/>
      <c r="AC103" s="39"/>
      <c r="AD103" s="16"/>
      <c r="AE103" s="16"/>
    </row>
    <row r="104" spans="1:31" ht="15.75" customHeight="1">
      <c r="A104" s="49"/>
      <c r="B104" s="39"/>
      <c r="C104" s="3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43"/>
      <c r="Q104" s="35"/>
      <c r="R104" s="35"/>
      <c r="S104" s="58"/>
      <c r="T104" s="29"/>
      <c r="U104" s="35"/>
      <c r="V104" s="35"/>
      <c r="W104" s="58"/>
      <c r="X104" s="29"/>
      <c r="Y104" s="56"/>
      <c r="Z104" s="43"/>
      <c r="AA104" s="153"/>
      <c r="AB104" s="39"/>
      <c r="AC104" s="39"/>
      <c r="AD104" s="16"/>
      <c r="AE104" s="16"/>
    </row>
    <row r="105" spans="1:31" ht="15.75" customHeight="1">
      <c r="A105" s="49"/>
      <c r="B105" s="39"/>
      <c r="C105" s="3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43"/>
      <c r="Q105" s="35"/>
      <c r="R105" s="35"/>
      <c r="S105" s="58"/>
      <c r="T105" s="29"/>
      <c r="U105" s="29"/>
      <c r="V105" s="56"/>
      <c r="W105" s="56"/>
      <c r="X105" s="56"/>
      <c r="Y105" s="56"/>
      <c r="Z105" s="43"/>
      <c r="AA105" s="153"/>
      <c r="AB105" s="39"/>
      <c r="AC105" s="39"/>
      <c r="AD105" s="16"/>
      <c r="AE105" s="16"/>
    </row>
    <row r="106" spans="1:31" ht="15.75" customHeight="1">
      <c r="A106" s="29"/>
      <c r="B106" s="29"/>
      <c r="C106" s="49"/>
      <c r="D106" s="35"/>
      <c r="E106" s="39"/>
      <c r="F106" s="29"/>
      <c r="G106" s="94"/>
      <c r="H106" s="29"/>
      <c r="I106" s="29"/>
      <c r="J106" s="86"/>
      <c r="K106" s="86"/>
      <c r="L106" s="86"/>
      <c r="M106" s="86"/>
      <c r="N106" s="86"/>
      <c r="O106" s="86"/>
      <c r="P106" s="78"/>
      <c r="Q106" s="35"/>
      <c r="R106" s="35"/>
      <c r="S106" s="35"/>
      <c r="T106" s="29"/>
      <c r="U106" s="35"/>
      <c r="V106" s="35"/>
      <c r="W106" s="35"/>
      <c r="X106" s="29"/>
      <c r="Y106" s="56"/>
      <c r="Z106" s="43"/>
      <c r="AA106" s="153"/>
      <c r="AB106" s="39"/>
      <c r="AC106" s="39"/>
      <c r="AD106" s="16"/>
      <c r="AE106" s="16"/>
    </row>
    <row r="107" spans="1:31" ht="15.75" customHeight="1">
      <c r="A107" s="35"/>
      <c r="B107" s="39"/>
      <c r="C107" s="39"/>
      <c r="D107" s="29"/>
      <c r="E107" s="29"/>
      <c r="F107" s="29"/>
      <c r="G107" s="35"/>
      <c r="H107" s="29"/>
      <c r="I107" s="29"/>
      <c r="J107" s="29"/>
      <c r="K107" s="29"/>
      <c r="L107" s="29"/>
      <c r="M107" s="29"/>
      <c r="N107" s="29"/>
      <c r="O107" s="29"/>
      <c r="P107" s="43"/>
      <c r="Q107" s="60"/>
      <c r="R107" s="60"/>
      <c r="S107" s="60"/>
      <c r="T107" s="60"/>
      <c r="U107" s="60"/>
      <c r="V107" s="60"/>
      <c r="W107" s="60"/>
      <c r="X107" s="56"/>
      <c r="Y107" s="56"/>
      <c r="Z107" s="43"/>
      <c r="AA107" s="153"/>
      <c r="AB107" s="39"/>
      <c r="AC107" s="39"/>
      <c r="AD107" s="16"/>
      <c r="AE107" s="16"/>
    </row>
    <row r="108" spans="1:31" ht="15.75" customHeight="1">
      <c r="A108" s="35"/>
      <c r="B108" s="39"/>
      <c r="C108" s="39"/>
      <c r="D108" s="29"/>
      <c r="E108" s="25"/>
      <c r="F108" s="25"/>
      <c r="G108" s="91"/>
      <c r="H108" s="29"/>
      <c r="I108" s="29"/>
      <c r="J108" s="29"/>
      <c r="K108" s="29"/>
      <c r="L108" s="29"/>
      <c r="M108" s="29"/>
      <c r="N108" s="29"/>
      <c r="O108" s="29"/>
      <c r="P108" s="43"/>
      <c r="Q108" s="29"/>
      <c r="R108" s="29"/>
      <c r="S108" s="29"/>
      <c r="T108" s="29"/>
      <c r="U108" s="29"/>
      <c r="V108" s="29"/>
      <c r="W108" s="29"/>
      <c r="X108" s="56"/>
      <c r="Y108" s="56"/>
      <c r="Z108" s="43"/>
      <c r="AA108" s="153"/>
      <c r="AB108" s="39"/>
      <c r="AC108" s="39"/>
      <c r="AD108" s="16"/>
      <c r="AE108" s="16"/>
    </row>
    <row r="109" spans="1:31" ht="15.75" customHeight="1">
      <c r="A109" s="35"/>
      <c r="B109" s="39"/>
      <c r="C109" s="39"/>
      <c r="D109" s="29"/>
      <c r="E109" s="29"/>
      <c r="F109" s="29"/>
      <c r="G109" s="35"/>
      <c r="H109" s="29"/>
      <c r="I109" s="29"/>
      <c r="J109" s="29"/>
      <c r="K109" s="29"/>
      <c r="L109" s="29"/>
      <c r="M109" s="29"/>
      <c r="N109" s="29"/>
      <c r="O109" s="29"/>
      <c r="P109" s="78"/>
      <c r="Q109" s="35"/>
      <c r="R109" s="35"/>
      <c r="S109" s="35"/>
      <c r="T109" s="35"/>
      <c r="U109" s="35"/>
      <c r="V109" s="35"/>
      <c r="W109" s="35"/>
      <c r="X109" s="56"/>
      <c r="Y109" s="56"/>
      <c r="Z109" s="43"/>
      <c r="AA109" s="153"/>
      <c r="AB109" s="39"/>
      <c r="AC109" s="39"/>
      <c r="AD109" s="16"/>
      <c r="AE109" s="16"/>
    </row>
    <row r="110" spans="1:31" ht="15.75" customHeight="1">
      <c r="A110" s="138"/>
      <c r="B110" s="29"/>
      <c r="C110" s="29"/>
      <c r="D110" s="29"/>
      <c r="E110" s="35"/>
      <c r="F110" s="39"/>
      <c r="G110" s="35"/>
      <c r="H110" s="50"/>
      <c r="I110" s="50"/>
      <c r="J110" s="50"/>
      <c r="K110" s="50"/>
      <c r="L110" s="50"/>
      <c r="M110" s="50"/>
      <c r="N110" s="50"/>
      <c r="O110" s="50"/>
      <c r="P110" s="43"/>
      <c r="Q110" s="35"/>
      <c r="R110" s="35"/>
      <c r="S110" s="35"/>
      <c r="T110" s="35"/>
      <c r="U110" s="35"/>
      <c r="V110" s="35"/>
      <c r="W110" s="35"/>
      <c r="X110" s="56"/>
      <c r="Y110" s="56"/>
      <c r="Z110" s="29"/>
      <c r="AA110" s="29"/>
      <c r="AB110" s="16"/>
      <c r="AC110" s="16"/>
      <c r="AD110" s="16"/>
      <c r="AE110" s="16"/>
    </row>
    <row r="111" spans="1:31" ht="15.75" customHeight="1">
      <c r="A111" s="29"/>
      <c r="B111" s="29"/>
      <c r="C111" s="35"/>
      <c r="D111" s="51"/>
      <c r="E111" s="39"/>
      <c r="F111" s="52"/>
      <c r="G111" s="94"/>
      <c r="H111" s="16"/>
      <c r="I111" s="16"/>
      <c r="J111" s="35"/>
      <c r="K111" s="35"/>
      <c r="L111" s="35"/>
      <c r="M111" s="35"/>
      <c r="N111" s="35"/>
      <c r="O111" s="35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29"/>
      <c r="AA111" s="154"/>
      <c r="AB111" s="155"/>
      <c r="AC111" s="155"/>
      <c r="AD111" s="16"/>
      <c r="AE111" s="16"/>
    </row>
    <row r="112" spans="1:31" ht="15.75" customHeight="1">
      <c r="A112" s="29"/>
      <c r="B112" s="29"/>
      <c r="C112" s="29"/>
      <c r="D112" s="29"/>
      <c r="E112" s="35"/>
      <c r="F112" s="51"/>
      <c r="G112" s="39"/>
      <c r="H112" s="52"/>
      <c r="I112" s="53"/>
      <c r="J112" s="53"/>
      <c r="K112" s="53"/>
      <c r="L112" s="53"/>
      <c r="M112" s="53"/>
      <c r="N112" s="53"/>
      <c r="O112" s="53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29"/>
      <c r="AA112" s="154"/>
      <c r="AB112" s="155"/>
      <c r="AC112" s="155"/>
      <c r="AD112" s="16"/>
      <c r="AE112" s="16"/>
    </row>
    <row r="113" spans="1:31" ht="15.75" customHeight="1">
      <c r="A113" s="137"/>
      <c r="B113" s="39"/>
      <c r="C113" s="29"/>
      <c r="D113" s="29"/>
      <c r="E113" s="35"/>
      <c r="F113" s="39"/>
      <c r="G113" s="35"/>
      <c r="H113" s="29"/>
      <c r="I113" s="29"/>
      <c r="J113" s="29"/>
      <c r="K113" s="29"/>
      <c r="L113" s="29"/>
      <c r="M113" s="29"/>
      <c r="N113" s="29"/>
      <c r="O113" s="29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29"/>
      <c r="AA113" s="154"/>
      <c r="AB113" s="155"/>
      <c r="AC113" s="155"/>
      <c r="AD113" s="16"/>
      <c r="AE113" s="16"/>
    </row>
    <row r="114" spans="1:31" ht="15.75" customHeight="1">
      <c r="A114" s="35"/>
      <c r="B114" s="39"/>
      <c r="C114" s="39"/>
      <c r="D114" s="29"/>
      <c r="E114" s="39"/>
      <c r="F114" s="52"/>
      <c r="G114" s="94"/>
      <c r="H114" s="29"/>
      <c r="I114" s="29"/>
      <c r="J114" s="35"/>
      <c r="K114" s="35"/>
      <c r="L114" s="35"/>
      <c r="M114" s="35"/>
      <c r="N114" s="35"/>
      <c r="O114" s="35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29"/>
      <c r="AA114" s="154"/>
      <c r="AB114" s="155"/>
      <c r="AC114" s="155"/>
      <c r="AD114" s="16"/>
      <c r="AE114" s="16"/>
    </row>
    <row r="115" spans="1:31" ht="15.75" customHeight="1">
      <c r="A115" s="35"/>
      <c r="B115" s="39"/>
      <c r="C115" s="39"/>
      <c r="D115" s="29"/>
      <c r="E115" s="39"/>
      <c r="F115" s="52"/>
      <c r="G115" s="53"/>
      <c r="H115" s="29"/>
      <c r="I115" s="29"/>
      <c r="J115" s="35"/>
      <c r="K115" s="35"/>
      <c r="L115" s="35"/>
      <c r="M115" s="35"/>
      <c r="N115" s="35"/>
      <c r="O115" s="35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29"/>
      <c r="AA115" s="154"/>
      <c r="AB115" s="155"/>
      <c r="AC115" s="155"/>
      <c r="AD115" s="16"/>
      <c r="AE115" s="16"/>
    </row>
    <row r="116" spans="1:31" ht="15.75" customHeight="1">
      <c r="A116" s="137"/>
      <c r="B116" s="39"/>
      <c r="C116" s="39"/>
      <c r="D116" s="29"/>
      <c r="E116" s="39"/>
      <c r="F116" s="52"/>
      <c r="G116" s="53"/>
      <c r="H116" s="29"/>
      <c r="I116" s="29"/>
      <c r="J116" s="35"/>
      <c r="K116" s="35"/>
      <c r="L116" s="35"/>
      <c r="M116" s="35"/>
      <c r="N116" s="35"/>
      <c r="O116" s="35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29"/>
      <c r="AA116" s="154"/>
      <c r="AB116" s="155"/>
      <c r="AC116" s="155"/>
      <c r="AD116" s="16"/>
      <c r="AE116" s="16"/>
    </row>
    <row r="117" spans="1:31" ht="15.75" customHeight="1">
      <c r="A117" s="35"/>
      <c r="B117" s="39"/>
      <c r="C117" s="39"/>
      <c r="D117" s="39"/>
      <c r="E117" s="39"/>
      <c r="F117" s="53"/>
      <c r="G117" s="94"/>
      <c r="H117" s="29"/>
      <c r="I117" s="29"/>
      <c r="J117" s="35"/>
      <c r="K117" s="35"/>
      <c r="L117" s="35"/>
      <c r="M117" s="35"/>
      <c r="N117" s="35"/>
      <c r="O117" s="35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29"/>
      <c r="AA117" s="154"/>
      <c r="AB117" s="155"/>
      <c r="AC117" s="155"/>
      <c r="AD117" s="16"/>
      <c r="AE117" s="16"/>
    </row>
    <row r="118" spans="1:31" ht="15.75" customHeight="1">
      <c r="A118" s="35"/>
      <c r="B118" s="39"/>
      <c r="C118" s="39"/>
      <c r="D118" s="29"/>
      <c r="E118" s="35"/>
      <c r="F118" s="39"/>
      <c r="G118" s="29"/>
      <c r="H118" s="29"/>
      <c r="I118" s="29"/>
      <c r="J118" s="29"/>
      <c r="K118" s="29"/>
      <c r="L118" s="29"/>
      <c r="M118" s="29"/>
      <c r="N118" s="29"/>
      <c r="O118" s="29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29"/>
      <c r="AA118" s="154"/>
      <c r="AB118" s="155"/>
      <c r="AC118" s="155"/>
      <c r="AD118" s="16"/>
      <c r="AE118" s="16"/>
    </row>
    <row r="119" spans="1:31" ht="15.75" customHeight="1">
      <c r="A119" s="137"/>
      <c r="B119" s="3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43"/>
      <c r="AA119" s="154"/>
      <c r="AB119" s="155"/>
      <c r="AC119" s="155"/>
      <c r="AD119" s="16"/>
      <c r="AE119" s="16"/>
    </row>
    <row r="120" spans="1:31" ht="15.75" customHeight="1">
      <c r="A120" s="139"/>
      <c r="B120" s="3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56"/>
      <c r="Q120" s="56"/>
      <c r="R120" s="56"/>
      <c r="S120" s="56"/>
      <c r="V120" s="56"/>
      <c r="W120" s="56"/>
      <c r="X120" s="56"/>
      <c r="Y120" s="56"/>
      <c r="Z120" s="43"/>
      <c r="AA120" s="154"/>
      <c r="AB120" s="155"/>
      <c r="AC120" s="155"/>
      <c r="AD120" s="16"/>
      <c r="AE120" s="16"/>
    </row>
    <row r="121" spans="1:31" ht="15.75" customHeight="1">
      <c r="A121" s="35"/>
      <c r="B121" s="35"/>
      <c r="C121" s="3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29"/>
      <c r="AA121" s="154"/>
      <c r="AB121" s="155"/>
      <c r="AC121" s="155"/>
      <c r="AD121" s="16"/>
      <c r="AE121" s="16"/>
    </row>
    <row r="122" spans="1:31" ht="15.75" customHeight="1">
      <c r="A122" s="35"/>
      <c r="B122" s="35"/>
      <c r="C122" s="3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29"/>
      <c r="AA122" s="154"/>
      <c r="AB122" s="155"/>
      <c r="AC122" s="155"/>
      <c r="AD122" s="16"/>
      <c r="AE122" s="16"/>
    </row>
    <row r="123" spans="1:31" ht="15.75" customHeight="1">
      <c r="A123" s="35"/>
      <c r="B123" s="35"/>
      <c r="C123" s="3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29"/>
      <c r="AA123" s="154"/>
      <c r="AB123" s="155"/>
      <c r="AC123" s="155"/>
      <c r="AD123" s="16"/>
      <c r="AE123" s="16"/>
    </row>
    <row r="124" spans="1:31" ht="15.75" customHeight="1">
      <c r="A124" s="35"/>
      <c r="B124" s="35"/>
      <c r="C124" s="3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29"/>
      <c r="AA124" s="154"/>
      <c r="AB124" s="155"/>
      <c r="AC124" s="155"/>
      <c r="AD124" s="16"/>
      <c r="AE124" s="16"/>
    </row>
    <row r="125" spans="1:31" ht="15.75" customHeight="1">
      <c r="A125" s="35"/>
      <c r="B125" s="35"/>
      <c r="C125" s="3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29"/>
      <c r="AA125" s="154"/>
      <c r="AB125" s="155"/>
      <c r="AC125" s="155"/>
      <c r="AD125" s="16"/>
      <c r="AE125" s="16"/>
    </row>
    <row r="126" spans="1:31" ht="15.75" customHeight="1">
      <c r="A126" s="35"/>
      <c r="B126" s="35"/>
      <c r="C126" s="3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29"/>
      <c r="AA126" s="154"/>
      <c r="AB126" s="155"/>
      <c r="AC126" s="155"/>
      <c r="AD126" s="16"/>
      <c r="AE126" s="16"/>
    </row>
    <row r="127" spans="1:31" ht="15.75" customHeight="1">
      <c r="A127" s="35"/>
      <c r="B127" s="35"/>
      <c r="C127" s="3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29"/>
      <c r="AA127" s="154"/>
      <c r="AB127" s="155"/>
      <c r="AC127" s="155"/>
      <c r="AD127" s="16"/>
      <c r="AE127" s="16"/>
    </row>
    <row r="128" spans="1:31" ht="15.75" customHeight="1">
      <c r="A128" s="35"/>
      <c r="B128" s="35"/>
      <c r="C128" s="3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29"/>
      <c r="AA128" s="154"/>
      <c r="AB128" s="155"/>
      <c r="AC128" s="155"/>
      <c r="AD128" s="16"/>
      <c r="AE128" s="16"/>
    </row>
    <row r="129" spans="1:31" ht="15.75" customHeight="1">
      <c r="A129" s="29"/>
      <c r="B129" s="35"/>
      <c r="C129" s="162"/>
      <c r="D129" s="29"/>
      <c r="E129" s="35"/>
      <c r="F129" s="54"/>
      <c r="G129" s="29"/>
      <c r="H129" s="29"/>
      <c r="I129" s="29"/>
      <c r="J129" s="29"/>
      <c r="K129" s="29"/>
      <c r="L129" s="29"/>
      <c r="M129" s="29"/>
      <c r="N129" s="29"/>
      <c r="O129" s="29"/>
      <c r="Z129" s="43"/>
      <c r="AA129" s="155"/>
      <c r="AB129" s="155"/>
      <c r="AC129" s="155"/>
      <c r="AD129" s="16"/>
      <c r="AE129" s="16"/>
    </row>
    <row r="130" spans="1:31" ht="15.75" customHeight="1">
      <c r="A130" s="41"/>
      <c r="B130" s="32"/>
      <c r="C130" s="36"/>
      <c r="D130" s="32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Z130" s="43"/>
      <c r="AA130" s="155"/>
      <c r="AB130" s="155"/>
      <c r="AC130" s="155"/>
      <c r="AD130" s="16"/>
      <c r="AE130" s="16"/>
    </row>
    <row r="131" spans="1:31" ht="15.75" customHeight="1">
      <c r="A131" s="41"/>
      <c r="B131" s="32"/>
      <c r="C131" s="36"/>
      <c r="D131" s="32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Z131" s="43"/>
      <c r="AA131" s="155"/>
      <c r="AB131" s="155"/>
      <c r="AC131" s="155"/>
      <c r="AD131" s="16"/>
      <c r="AE131" s="16"/>
    </row>
    <row r="132" spans="1:31" ht="15.75" customHeight="1">
      <c r="A132" s="137"/>
      <c r="B132" s="32"/>
      <c r="C132" s="36"/>
      <c r="D132" s="32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Z132" s="43"/>
      <c r="AA132" s="155"/>
      <c r="AB132" s="155"/>
      <c r="AC132" s="155"/>
      <c r="AD132" s="16"/>
      <c r="AE132" s="16"/>
    </row>
    <row r="133" spans="1:31" ht="15.75" customHeight="1">
      <c r="A133" s="44"/>
      <c r="B133" s="44"/>
      <c r="C133" s="44"/>
      <c r="D133" s="23"/>
      <c r="E133" s="92"/>
      <c r="F133" s="16"/>
      <c r="G133" s="16"/>
      <c r="H133" s="16"/>
      <c r="I133" s="16"/>
      <c r="J133" s="86"/>
      <c r="K133" s="86"/>
      <c r="L133" s="86"/>
      <c r="M133" s="86"/>
      <c r="N133" s="86"/>
      <c r="O133" s="86"/>
      <c r="Z133" s="43"/>
      <c r="AA133" s="155"/>
      <c r="AB133" s="155"/>
      <c r="AC133" s="155"/>
      <c r="AD133" s="16"/>
      <c r="AE133" s="16"/>
    </row>
    <row r="134" spans="1:31" ht="15.75" customHeight="1">
      <c r="A134" s="44"/>
      <c r="B134" s="44"/>
      <c r="C134" s="44"/>
      <c r="D134" s="23"/>
      <c r="E134" s="92"/>
      <c r="F134" s="16"/>
      <c r="G134" s="16"/>
      <c r="H134" s="16"/>
      <c r="I134" s="16"/>
      <c r="J134" s="86"/>
      <c r="K134" s="86"/>
      <c r="L134" s="86"/>
      <c r="M134" s="86"/>
      <c r="N134" s="86"/>
      <c r="O134" s="86"/>
      <c r="Z134" s="43"/>
      <c r="AA134" s="155"/>
      <c r="AB134" s="155"/>
      <c r="AC134" s="155"/>
      <c r="AD134" s="16"/>
      <c r="AE134" s="16"/>
    </row>
    <row r="135" spans="1:15" ht="15.75" customHeight="1">
      <c r="A135" s="23"/>
      <c r="B135" s="93"/>
      <c r="C135" s="24"/>
      <c r="D135" s="32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5.75" customHeight="1">
      <c r="A136" s="23"/>
      <c r="B136" s="55"/>
      <c r="C136" s="24"/>
      <c r="D136" s="32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ht="15.75" customHeight="1">
      <c r="A137" s="137"/>
      <c r="B137" s="55"/>
      <c r="C137" s="24"/>
      <c r="D137" s="32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5.75" customHeight="1">
      <c r="A138" s="35"/>
      <c r="B138" s="39"/>
      <c r="C138" s="39"/>
      <c r="D138" s="29"/>
      <c r="E138" s="29"/>
      <c r="F138" s="35"/>
      <c r="G138" s="35"/>
      <c r="H138" s="88"/>
      <c r="I138" s="88"/>
      <c r="J138" s="88"/>
      <c r="K138" s="88"/>
      <c r="L138" s="88"/>
      <c r="M138" s="88"/>
      <c r="N138" s="88"/>
      <c r="O138" s="88"/>
    </row>
    <row r="139" spans="1:15" ht="15.75" customHeight="1">
      <c r="A139" s="35"/>
      <c r="B139" s="39"/>
      <c r="C139" s="3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ht="15.75" customHeight="1">
      <c r="A140" s="165"/>
      <c r="B140" s="166"/>
      <c r="C140" s="29"/>
      <c r="D140" s="29"/>
      <c r="E140" s="16"/>
      <c r="F140" s="35"/>
      <c r="G140" s="29"/>
      <c r="H140" s="165"/>
      <c r="I140" s="165"/>
      <c r="J140" s="35"/>
      <c r="K140" s="35"/>
      <c r="L140" s="35"/>
      <c r="M140" s="35"/>
      <c r="N140" s="35"/>
      <c r="O140" s="35"/>
    </row>
    <row r="141" spans="1:24" ht="15.75" customHeight="1">
      <c r="A141" s="165"/>
      <c r="B141" s="166"/>
      <c r="C141" s="29"/>
      <c r="D141" s="29"/>
      <c r="E141" s="29"/>
      <c r="F141" s="39"/>
      <c r="G141" s="29"/>
      <c r="H141" s="165"/>
      <c r="I141" s="165"/>
      <c r="J141" s="35"/>
      <c r="K141" s="35"/>
      <c r="L141" s="35"/>
      <c r="M141" s="35"/>
      <c r="N141" s="35"/>
      <c r="O141" s="35"/>
      <c r="Q141" s="35"/>
      <c r="R141" s="35"/>
      <c r="S141" s="57"/>
      <c r="T141" s="29"/>
      <c r="U141" s="58"/>
      <c r="V141" s="58"/>
      <c r="W141" s="56"/>
      <c r="X141" s="29"/>
    </row>
    <row r="142" spans="1:24" ht="15.75" customHeight="1">
      <c r="A142" s="35"/>
      <c r="B142" s="29"/>
      <c r="C142" s="29"/>
      <c r="D142" s="29"/>
      <c r="E142" s="29"/>
      <c r="F142" s="95"/>
      <c r="G142" s="41"/>
      <c r="H142" s="29"/>
      <c r="I142" s="29"/>
      <c r="J142" s="29"/>
      <c r="K142" s="29"/>
      <c r="L142" s="29"/>
      <c r="M142" s="29"/>
      <c r="N142" s="29"/>
      <c r="O142" s="29"/>
      <c r="Q142" s="35"/>
      <c r="R142" s="35"/>
      <c r="S142" s="58"/>
      <c r="T142" s="29"/>
      <c r="U142" s="58"/>
      <c r="V142" s="58"/>
      <c r="W142" s="56"/>
      <c r="X142" s="29"/>
    </row>
    <row r="143" spans="1:24" ht="15.75" customHeight="1">
      <c r="A143" s="35"/>
      <c r="B143" s="35"/>
      <c r="C143" s="35"/>
      <c r="D143" s="29"/>
      <c r="E143" s="29"/>
      <c r="F143" s="168"/>
      <c r="G143" s="168"/>
      <c r="H143" s="87"/>
      <c r="I143" s="87"/>
      <c r="J143" s="87"/>
      <c r="K143" s="87"/>
      <c r="L143" s="87"/>
      <c r="M143" s="87"/>
      <c r="N143" s="87"/>
      <c r="O143" s="87"/>
      <c r="Q143" s="35"/>
      <c r="R143" s="35"/>
      <c r="S143" s="58"/>
      <c r="T143" s="56"/>
      <c r="U143" s="58"/>
      <c r="V143" s="58"/>
      <c r="W143" s="56"/>
      <c r="X143" s="29"/>
    </row>
    <row r="144" spans="1:24" ht="15.75" customHeight="1">
      <c r="A144" s="35"/>
      <c r="B144" s="35"/>
      <c r="C144" s="35"/>
      <c r="D144" s="29"/>
      <c r="E144" s="29"/>
      <c r="F144" s="46"/>
      <c r="G144" s="41"/>
      <c r="H144" s="29"/>
      <c r="I144" s="29"/>
      <c r="J144" s="29"/>
      <c r="K144" s="29"/>
      <c r="L144" s="29"/>
      <c r="M144" s="29"/>
      <c r="N144" s="29"/>
      <c r="O144" s="29"/>
      <c r="Q144" s="35"/>
      <c r="R144" s="35"/>
      <c r="S144" s="58"/>
      <c r="T144" s="29"/>
      <c r="U144" s="58"/>
      <c r="V144" s="58"/>
      <c r="W144" s="56"/>
      <c r="X144" s="29"/>
    </row>
    <row r="145" spans="1:24" ht="15.75" customHeight="1">
      <c r="A145" s="35"/>
      <c r="B145" s="39"/>
      <c r="C145" s="39"/>
      <c r="D145" s="29"/>
      <c r="E145" s="29"/>
      <c r="F145" s="29"/>
      <c r="G145" s="47"/>
      <c r="H145" s="29"/>
      <c r="I145" s="29"/>
      <c r="J145" s="29"/>
      <c r="K145" s="29"/>
      <c r="L145" s="29"/>
      <c r="M145" s="29"/>
      <c r="N145" s="29"/>
      <c r="O145" s="29"/>
      <c r="Q145" s="35"/>
      <c r="R145" s="35"/>
      <c r="S145" s="58"/>
      <c r="T145" s="29"/>
      <c r="U145" s="58"/>
      <c r="V145" s="58"/>
      <c r="W145" s="59"/>
      <c r="X145" s="29"/>
    </row>
    <row r="146" spans="1:24" ht="15.75" customHeight="1">
      <c r="A146" s="35"/>
      <c r="B146" s="39"/>
      <c r="C146" s="3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Q146" s="35"/>
      <c r="R146" s="35"/>
      <c r="S146" s="58"/>
      <c r="T146" s="29"/>
      <c r="U146" s="58"/>
      <c r="V146" s="58"/>
      <c r="W146" s="56"/>
      <c r="X146" s="56"/>
    </row>
    <row r="147" spans="1:24" ht="15.75" customHeight="1">
      <c r="A147" s="49"/>
      <c r="B147" s="39"/>
      <c r="C147" s="3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Q147" s="35"/>
      <c r="R147" s="35"/>
      <c r="S147" s="58"/>
      <c r="T147" s="29"/>
      <c r="U147" s="35"/>
      <c r="V147" s="35"/>
      <c r="W147" s="58"/>
      <c r="X147" s="29"/>
    </row>
    <row r="148" spans="1:24" ht="15.75" customHeight="1">
      <c r="A148" s="49"/>
      <c r="B148" s="39"/>
      <c r="C148" s="3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Q148" s="35"/>
      <c r="R148" s="35"/>
      <c r="S148" s="58"/>
      <c r="T148" s="29"/>
      <c r="U148" s="29"/>
      <c r="V148" s="56"/>
      <c r="W148" s="56"/>
      <c r="X148" s="56"/>
    </row>
    <row r="149" spans="1:24" ht="15.75" customHeight="1">
      <c r="A149" s="29"/>
      <c r="B149" s="29"/>
      <c r="C149" s="49"/>
      <c r="D149" s="35"/>
      <c r="E149" s="39"/>
      <c r="F149" s="29"/>
      <c r="G149" s="94"/>
      <c r="H149" s="29"/>
      <c r="I149" s="29"/>
      <c r="J149" s="86"/>
      <c r="K149" s="86"/>
      <c r="L149" s="86"/>
      <c r="M149" s="86"/>
      <c r="N149" s="86"/>
      <c r="O149" s="86"/>
      <c r="Q149" s="35"/>
      <c r="R149" s="35"/>
      <c r="S149" s="35"/>
      <c r="T149" s="29"/>
      <c r="U149" s="35"/>
      <c r="V149" s="35"/>
      <c r="W149" s="35"/>
      <c r="X149" s="29"/>
    </row>
    <row r="150" spans="1:15" ht="15.75" customHeight="1">
      <c r="A150" s="35"/>
      <c r="B150" s="39"/>
      <c r="C150" s="39"/>
      <c r="D150" s="29"/>
      <c r="E150" s="29"/>
      <c r="F150" s="29"/>
      <c r="G150" s="35"/>
      <c r="H150" s="29"/>
      <c r="I150" s="29"/>
      <c r="J150" s="29"/>
      <c r="K150" s="29"/>
      <c r="L150" s="29"/>
      <c r="M150" s="29"/>
      <c r="N150" s="29"/>
      <c r="O150" s="29"/>
    </row>
    <row r="151" spans="1:15" ht="15.75" customHeight="1">
      <c r="A151" s="35"/>
      <c r="B151" s="39"/>
      <c r="C151" s="39"/>
      <c r="D151" s="29"/>
      <c r="E151" s="25"/>
      <c r="F151" s="25"/>
      <c r="G151" s="91"/>
      <c r="H151" s="29"/>
      <c r="I151" s="29"/>
      <c r="J151" s="29"/>
      <c r="K151" s="29"/>
      <c r="L151" s="29"/>
      <c r="M151" s="29"/>
      <c r="N151" s="29"/>
      <c r="O151" s="29"/>
    </row>
    <row r="152" spans="1:24" ht="15.75" customHeight="1">
      <c r="A152" s="35"/>
      <c r="B152" s="39"/>
      <c r="C152" s="39"/>
      <c r="D152" s="29"/>
      <c r="E152" s="29"/>
      <c r="F152" s="29"/>
      <c r="G152" s="35"/>
      <c r="H152" s="29"/>
      <c r="I152" s="29"/>
      <c r="J152" s="29"/>
      <c r="K152" s="29"/>
      <c r="L152" s="29"/>
      <c r="M152" s="29"/>
      <c r="N152" s="29"/>
      <c r="O152" s="29"/>
      <c r="Q152" s="35"/>
      <c r="R152" s="35"/>
      <c r="S152" s="57"/>
      <c r="T152" s="29"/>
      <c r="U152" s="58"/>
      <c r="V152" s="58"/>
      <c r="W152" s="56"/>
      <c r="X152" s="29"/>
    </row>
    <row r="153" spans="1:24" ht="15.75" customHeight="1">
      <c r="A153" s="138"/>
      <c r="B153" s="29"/>
      <c r="C153" s="29"/>
      <c r="D153" s="29"/>
      <c r="E153" s="35"/>
      <c r="F153" s="39"/>
      <c r="G153" s="35"/>
      <c r="H153" s="50"/>
      <c r="I153" s="50"/>
      <c r="J153" s="50"/>
      <c r="K153" s="50"/>
      <c r="L153" s="50"/>
      <c r="M153" s="50"/>
      <c r="N153" s="50"/>
      <c r="O153" s="50"/>
      <c r="Q153" s="35"/>
      <c r="R153" s="35"/>
      <c r="S153" s="58"/>
      <c r="T153" s="29"/>
      <c r="U153" s="58"/>
      <c r="V153" s="58"/>
      <c r="W153" s="56"/>
      <c r="X153" s="29"/>
    </row>
    <row r="154" spans="1:24" ht="15.75" customHeight="1">
      <c r="A154" s="29"/>
      <c r="B154" s="29"/>
      <c r="C154" s="51"/>
      <c r="D154" s="39"/>
      <c r="E154" s="52"/>
      <c r="F154" s="52"/>
      <c r="G154" s="94"/>
      <c r="H154" s="52"/>
      <c r="I154" s="53"/>
      <c r="J154" s="35"/>
      <c r="K154" s="35"/>
      <c r="L154" s="35"/>
      <c r="M154" s="35"/>
      <c r="N154" s="35"/>
      <c r="O154" s="35"/>
      <c r="Q154" s="35"/>
      <c r="R154" s="35"/>
      <c r="S154" s="58"/>
      <c r="T154" s="56"/>
      <c r="U154" s="58"/>
      <c r="V154" s="58"/>
      <c r="W154" s="56"/>
      <c r="X154" s="29"/>
    </row>
    <row r="155" spans="1:24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Q155" s="35"/>
      <c r="R155" s="35"/>
      <c r="S155" s="58"/>
      <c r="T155" s="29"/>
      <c r="U155" s="58"/>
      <c r="V155" s="58"/>
      <c r="W155" s="56"/>
      <c r="X155" s="29"/>
    </row>
    <row r="156" spans="1:24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Q156" s="35"/>
      <c r="R156" s="35"/>
      <c r="S156" s="58"/>
      <c r="T156" s="29"/>
      <c r="U156" s="58"/>
      <c r="V156" s="58"/>
      <c r="W156" s="59"/>
      <c r="X156" s="29"/>
    </row>
    <row r="157" spans="1:24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Q157" s="35"/>
      <c r="R157" s="35"/>
      <c r="S157" s="58"/>
      <c r="T157" s="29"/>
      <c r="U157" s="58"/>
      <c r="V157" s="58"/>
      <c r="W157" s="56"/>
      <c r="X157" s="56"/>
    </row>
    <row r="158" spans="1:24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Q158" s="35"/>
      <c r="R158" s="35"/>
      <c r="S158" s="58"/>
      <c r="T158" s="29"/>
      <c r="U158" s="35"/>
      <c r="V158" s="35"/>
      <c r="W158" s="58"/>
      <c r="X158" s="29"/>
    </row>
    <row r="159" spans="1:24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Q159" s="35"/>
      <c r="R159" s="35"/>
      <c r="S159" s="58"/>
      <c r="T159" s="29"/>
      <c r="U159" s="29"/>
      <c r="V159" s="56"/>
      <c r="W159" s="56"/>
      <c r="X159" s="56"/>
    </row>
    <row r="160" spans="1:24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Q160" s="35"/>
      <c r="R160" s="35"/>
      <c r="S160" s="35"/>
      <c r="T160" s="29"/>
      <c r="U160" s="35"/>
      <c r="V160" s="35"/>
      <c r="W160" s="35"/>
      <c r="X160" s="29"/>
    </row>
    <row r="161" spans="1:15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0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</sheetData>
  <sheetProtection password="D98F" sheet="1" objects="1" scenarios="1"/>
  <mergeCells count="14">
    <mergeCell ref="A140:A141"/>
    <mergeCell ref="B140:B141"/>
    <mergeCell ref="F100:G100"/>
    <mergeCell ref="F143:G143"/>
    <mergeCell ref="D1:G1"/>
    <mergeCell ref="H1:I2"/>
    <mergeCell ref="D2:G2"/>
    <mergeCell ref="H140:H141"/>
    <mergeCell ref="I140:I141"/>
    <mergeCell ref="C14:D14"/>
    <mergeCell ref="A97:A98"/>
    <mergeCell ref="B97:B98"/>
    <mergeCell ref="H97:H98"/>
    <mergeCell ref="I97:I98"/>
  </mergeCells>
  <conditionalFormatting sqref="E90:E91 B92 E133:E134 B135 E28:E30">
    <cfRule type="cellIs" priority="1" dxfId="0" operator="equal" stopIfTrue="1">
      <formula>"Compact"</formula>
    </cfRule>
    <cfRule type="cellIs" priority="2" dxfId="0" operator="equal" stopIfTrue="1">
      <formula>"Non compact"</formula>
    </cfRule>
    <cfRule type="cellIs" priority="3" dxfId="1" operator="equal" stopIfTrue="1">
      <formula>"Slender"</formula>
    </cfRule>
  </conditionalFormatting>
  <conditionalFormatting sqref="G149 G154 G117 G114 G111 G106 H35 H39">
    <cfRule type="cellIs" priority="4" dxfId="0" operator="equal" stopIfTrue="1">
      <formula>"SAFE"</formula>
    </cfRule>
    <cfRule type="cellIs" priority="5" dxfId="1" operator="equal" stopIfTrue="1">
      <formula>"Unsafe"</formula>
    </cfRule>
  </conditionalFormatting>
  <dataValidations count="5">
    <dataValidation type="list" allowBlank="1" showInputMessage="1" showErrorMessage="1" sqref="E12">
      <formula1>$P$37:$P$38</formula1>
    </dataValidation>
    <dataValidation type="list" allowBlank="1" showInputMessage="1" showErrorMessage="1" sqref="H143">
      <formula1>$P$67:$P$68</formula1>
    </dataValidation>
    <dataValidation type="list" allowBlank="1" showInputMessage="1" showErrorMessage="1" sqref="G7">
      <formula1>$P$1:$P$3</formula1>
    </dataValidation>
    <dataValidation type="list" allowBlank="1" showInputMessage="1" showErrorMessage="1" sqref="C13">
      <formula1>$P$6:$P$7</formula1>
    </dataValidation>
    <dataValidation type="list" allowBlank="1" showInputMessage="1" showErrorMessage="1" sqref="E10">
      <formula1>$O$1:$O$2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0" r:id="rId2"/>
  <rowBreaks count="2" manualBreakCount="2">
    <brk id="99" max="9" man="1"/>
    <brk id="138" max="9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2009-08-25T11:06:40Z</cp:lastPrinted>
  <dcterms:created xsi:type="dcterms:W3CDTF">1997-10-17T07:03:38Z</dcterms:created>
  <dcterms:modified xsi:type="dcterms:W3CDTF">2010-07-06T08:40:00Z</dcterms:modified>
  <cp:category/>
  <cp:version/>
  <cp:contentType/>
  <cp:contentStatus/>
</cp:coreProperties>
</file>