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30" windowWidth="17400" windowHeight="7845" activeTab="1"/>
  </bookViews>
  <sheets>
    <sheet name="Paramiter design" sheetId="1" r:id="rId1"/>
    <sheet name="แก้ไขฐานรากเยื้องศูนย์" sheetId="2" r:id="rId2"/>
  </sheets>
  <definedNames>
    <definedName name="EXTRACT" localSheetId="1">'แก้ไขฐานรากเยื้องศูนย์'!$R$40:$V$40</definedName>
    <definedName name="_xlnm.Print_Area" localSheetId="1">'แก้ไขฐานรากเยื้องศูนย์'!$A$1:$U$70</definedName>
  </definedNames>
  <calcPr fullCalcOnLoad="1"/>
</workbook>
</file>

<file path=xl/comments2.xml><?xml version="1.0" encoding="utf-8"?>
<comments xmlns="http://schemas.openxmlformats.org/spreadsheetml/2006/main">
  <authors>
    <author>vortex-pc</author>
  </authors>
  <commentList>
    <comment ref="A23" authorId="0">
      <text>
        <r>
          <rPr>
            <sz val="9"/>
            <rFont val="Tahoma"/>
            <family val="2"/>
          </rPr>
          <t xml:space="preserve">ให้แก้ไขเฉพาะสีเหลือง
</t>
        </r>
      </text>
    </comment>
    <comment ref="C38" authorId="0">
      <text>
        <r>
          <rPr>
            <b/>
            <sz val="9"/>
            <rFont val="Tahoma"/>
            <family val="2"/>
          </rPr>
          <t>15210*fc'^0.5</t>
        </r>
        <r>
          <rPr>
            <sz val="9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9"/>
            <rFont val="Tahoma"/>
            <family val="2"/>
          </rPr>
          <t xml:space="preserve">กทม. = 0.375
วสท. = 0.45
</t>
        </r>
      </text>
    </comment>
    <comment ref="G38" authorId="0">
      <text>
        <r>
          <rPr>
            <b/>
            <sz val="9"/>
            <rFont val="Tahoma"/>
            <family val="2"/>
          </rPr>
          <t>0.5fy</t>
        </r>
        <r>
          <rPr>
            <sz val="9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9"/>
            <rFont val="Tahoma"/>
            <family val="2"/>
          </rPr>
          <t>n=Es/Ec=2040000/(15210*fc'^0.5)</t>
        </r>
        <r>
          <rPr>
            <sz val="9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9"/>
            <rFont val="Tahoma"/>
            <family val="2"/>
          </rPr>
          <t>k=1/(1+(fs/n.fc))</t>
        </r>
        <r>
          <rPr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b/>
            <sz val="9"/>
            <rFont val="Tahoma"/>
            <family val="2"/>
          </rPr>
          <t>1-(K/3)</t>
        </r>
        <r>
          <rPr>
            <sz val="9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9"/>
            <rFont val="Tahoma"/>
            <family val="2"/>
          </rPr>
          <t>0.5.fc.k.j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<sst xmlns="http://schemas.openxmlformats.org/spreadsheetml/2006/main" count="229" uniqueCount="133">
  <si>
    <t>ข้อกำหนดที่ใช้ออกแบบ</t>
  </si>
  <si>
    <t>กำลังอัดประลัยของคอนกรีต (fc')</t>
  </si>
  <si>
    <t>ksc.</t>
  </si>
  <si>
    <t>กำลังอัดใช้งานของคอนกรีต (fc)</t>
  </si>
  <si>
    <t>แรงดึงประลัยของเหล็กเส้นกลม SR24 (fy)</t>
  </si>
  <si>
    <t>แรงดึงใช้งานของเหล็กเส้นกลม  (fs)</t>
  </si>
  <si>
    <t>หน่วยแรงยึดเหนี่ยวเหล็กเส้นกลม  Uall</t>
  </si>
  <si>
    <t>แรงดึงประลัยของเหล็กข้ออ้อยSD30 (fy)</t>
  </si>
  <si>
    <t>แรงดึงประลัยของเหล็กข้ออ้อย(fs)</t>
  </si>
  <si>
    <t>หน่วยแรงยึดเหนี่ยวเหล็กข้ออ้อย Uall</t>
  </si>
  <si>
    <t>น้ำหนักบรรทุกจร</t>
  </si>
  <si>
    <t>kg/m^2</t>
  </si>
  <si>
    <t>น้ำหนักผนังอิฐมอญครึ่งแผ่นฉบเรียบ</t>
  </si>
  <si>
    <t>น้ำหนักผนังคอนกรีตบล็อกกลวงฉาบเรียบ</t>
  </si>
  <si>
    <t>น้ำหนักผนังอิฐมวลเบาฉาบเรียบหนา 10 cm</t>
  </si>
  <si>
    <t>น้ำหนักกระเบื้องโมเนียรวมโครงเหล็ก</t>
  </si>
  <si>
    <t>น้ำหนักคอนกรีต</t>
  </si>
  <si>
    <t>กำลังครากของเหล็กรูปพรรณ (Fy)</t>
  </si>
  <si>
    <t>หน่วยแรงดึง, อัด, ดัดของเหล็กรูปพรรณ</t>
  </si>
  <si>
    <t>หน่วยแรงเฉือนของเหล็กรูปพรรณ</t>
  </si>
  <si>
    <t>โมดูลัสยืดหยุ่นของเหล็กรูปพรรณ</t>
  </si>
  <si>
    <t>หน่วยแรงเฉือนลวดเชื่อม E60</t>
  </si>
  <si>
    <t>หน่วยแรงเฉือนสลักเกลียว (A307)</t>
  </si>
  <si>
    <t>หน่วยแรงดึงสลักเกลียว (A307)</t>
  </si>
  <si>
    <t>ประเภทการใช้อาคาร</t>
  </si>
  <si>
    <t>น้ำหนักบรรทุก</t>
  </si>
  <si>
    <t xml:space="preserve"> ( kg./m^2 )</t>
  </si>
  <si>
    <t xml:space="preserve"> หลังคา</t>
  </si>
  <si>
    <t xml:space="preserve"> กันสาดหรือหลังคาคอนกรีต</t>
  </si>
  <si>
    <t xml:space="preserve"> ที่พักอาศัย  โรงเรียนอนุบาล  ห้องน้ำ  ห้องส้วม</t>
  </si>
  <si>
    <t xml:space="preserve"> ห้องแถว  ตึกแถว  อาคารชุด  หอพัก  โรงแรมและห้องคนไข้พิเศษของโรงพยาบาล</t>
  </si>
  <si>
    <t xml:space="preserve"> สำนักงาน  ธนาคาร</t>
  </si>
  <si>
    <t xml:space="preserve"> ( ก )  อาคารพาณิชย์  ส่วนของห้องแถว  ตึกแถวที่ใช้เพื่อการพาณิชย์  </t>
  </si>
  <si>
    <t xml:space="preserve">           มหาวิทยาลัย  วิทยาลัย  และโรงเรียน</t>
  </si>
  <si>
    <t xml:space="preserve"> ( ข )  ห้องโถง  บันได  ช่องทางเดิน ของอาคารชุด  หอพัก  โรงแรม</t>
  </si>
  <si>
    <t xml:space="preserve">           โรงพยาบาล  สำนักงาน   และธนาคาร</t>
  </si>
  <si>
    <t xml:space="preserve"> ( ก )  ตลาด  ห้างสรรพสินค้า  หอประชุม  โรงมหรสพ  ภัตตาคาร</t>
  </si>
  <si>
    <t xml:space="preserve">           ห้องประชุม  ห้องอ่านหนังสือในหอสมุด  ที่จอดหรือเก็บรถยนต์นั่ง</t>
  </si>
  <si>
    <t xml:space="preserve"> ( ข )  ห้องโถง  บันได  ช่องทางเดิน ของอาคารพาณิชย์  มหาวิทยาลัย</t>
  </si>
  <si>
    <t xml:space="preserve">           วิทยาลัย  และโรงเรียน</t>
  </si>
  <si>
    <t xml:space="preserve"> ( ก )  คลังสินค้า  โรงกีฬา  พิพิธภัณฑ์  อัฒจันทร์  โรงงานอุตสาหกรรม</t>
  </si>
  <si>
    <t xml:space="preserve">           โรงพิมพ์  ห้องเก็บเอกสารและพัสดุ</t>
  </si>
  <si>
    <t xml:space="preserve"> ( ข )  ห้องโถง  บันได  ช่องทางเดิน ของตลาด  ห้างสรรพสินค้า</t>
  </si>
  <si>
    <t xml:space="preserve">           หอประชุม  โรงมหรสพ  ภัตตาคาร  และหอสมุด</t>
  </si>
  <si>
    <t xml:space="preserve"> ห้องเก็บหนังสือของหอสมุด</t>
  </si>
  <si>
    <t xml:space="preserve"> ที่จอดหรือเก็บรถยนต์บรรทุกเปล่าและรถอื่นๆ</t>
  </si>
  <si>
    <t>ค่าใช้ออกแบบ</t>
  </si>
  <si>
    <t>ขนาดเสาตอม่อ</t>
  </si>
  <si>
    <t>แรงประลัยของเหล็ก (fy)</t>
  </si>
  <si>
    <t>B   =</t>
  </si>
  <si>
    <t>D   =</t>
  </si>
  <si>
    <t>ม.</t>
  </si>
  <si>
    <t>L   =</t>
  </si>
  <si>
    <t>fc</t>
  </si>
  <si>
    <t>fs</t>
  </si>
  <si>
    <t>n</t>
  </si>
  <si>
    <t>k</t>
  </si>
  <si>
    <t>j</t>
  </si>
  <si>
    <t>R</t>
  </si>
  <si>
    <t>Es</t>
  </si>
  <si>
    <t>Ec</t>
  </si>
  <si>
    <t>M  =</t>
  </si>
  <si>
    <t>mm</t>
  </si>
  <si>
    <t>หมายเหตุ</t>
  </si>
  <si>
    <t>kg.</t>
  </si>
  <si>
    <t>m.</t>
  </si>
  <si>
    <t>cm.</t>
  </si>
  <si>
    <t>DB</t>
  </si>
  <si>
    <t>mm.</t>
  </si>
  <si>
    <t>N</t>
  </si>
  <si>
    <t>E</t>
  </si>
  <si>
    <t xml:space="preserve">Pile </t>
  </si>
  <si>
    <t>No.</t>
  </si>
  <si>
    <t>Size of Pile</t>
  </si>
  <si>
    <r>
      <rPr>
        <b/>
        <sz val="16"/>
        <color indexed="8"/>
        <rFont val="Calibri"/>
        <family val="2"/>
      </rPr>
      <t>Ø</t>
    </r>
    <r>
      <rPr>
        <b/>
        <sz val="16"/>
        <color indexed="8"/>
        <rFont val="Angsana New"/>
        <family val="1"/>
      </rPr>
      <t xml:space="preserve">  ( m.)</t>
    </r>
  </si>
  <si>
    <t>Co-ordinae</t>
  </si>
  <si>
    <t>Check Pile devietion</t>
  </si>
  <si>
    <t>Contractor Checked</t>
  </si>
  <si>
    <t xml:space="preserve">Ø </t>
  </si>
  <si>
    <t>ตารางค่าพิกัดเสาเข็มและค่าเยื้องศูนย์</t>
  </si>
  <si>
    <t>y</t>
  </si>
  <si>
    <t>x</t>
  </si>
  <si>
    <t>ขนาดฐานราก</t>
  </si>
  <si>
    <t>H   =</t>
  </si>
  <si>
    <t>ฐานและเข็มเยื้องศูนย์</t>
  </si>
  <si>
    <t>โปรแกรมนี้ทำขึ้นเพื่อแก้ไข</t>
  </si>
  <si>
    <t>เสาเข็มและฐานรากเยื้องศูนย์โดย</t>
  </si>
  <si>
    <t>ที่ฐานรากมีขนาดเท่าเดิม(มีขนาด</t>
  </si>
  <si>
    <t>ให้น้ำหนักบรรทุกเท่ากับน้ำหนักเสาเข็มที่แรงกระทำ</t>
  </si>
  <si>
    <t>ให้โมเมนต์สูงสุดเท่ากับเหล็กเสริมฐานราก</t>
  </si>
  <si>
    <t>=&gt;</t>
  </si>
  <si>
    <t>สูงสุด เมื่อแรงต้านเท่ากับแรงรับ  Pแรงกระทำ = Pเสาเข็ม</t>
  </si>
  <si>
    <t>ค่าพิกัดเยื้องศูนย์ (CG.)</t>
  </si>
  <si>
    <t>CG. เดิม</t>
  </si>
  <si>
    <t>CG. ใหม่</t>
  </si>
  <si>
    <t>ค่าพิกัดเดิม (CG.)</t>
  </si>
  <si>
    <t>ค่าพิกัดเสาตอม่อ</t>
  </si>
  <si>
    <r>
      <t>P</t>
    </r>
    <r>
      <rPr>
        <vertAlign val="subscript"/>
        <sz val="16"/>
        <color indexed="8"/>
        <rFont val="AngsanaUPC"/>
        <family val="1"/>
      </rPr>
      <t>max</t>
    </r>
    <r>
      <rPr>
        <sz val="16"/>
        <color theme="1"/>
        <rFont val="AngsanaUPC"/>
        <family val="2"/>
      </rPr>
      <t xml:space="preserve">  =</t>
    </r>
  </si>
  <si>
    <r>
      <t>My</t>
    </r>
    <r>
      <rPr>
        <vertAlign val="subscript"/>
        <sz val="16"/>
        <color indexed="8"/>
        <rFont val="AngsanaUPC"/>
        <family val="1"/>
      </rPr>
      <t xml:space="preserve">max </t>
    </r>
    <r>
      <rPr>
        <sz val="16"/>
        <color indexed="8"/>
        <rFont val="AngsanaUPC"/>
        <family val="1"/>
      </rPr>
      <t>=</t>
    </r>
  </si>
  <si>
    <r>
      <t>Mx</t>
    </r>
    <r>
      <rPr>
        <vertAlign val="subscript"/>
        <sz val="16"/>
        <color indexed="8"/>
        <rFont val="AngsanaUPC"/>
        <family val="1"/>
      </rPr>
      <t xml:space="preserve">max </t>
    </r>
    <r>
      <rPr>
        <sz val="16"/>
        <color indexed="8"/>
        <rFont val="AngsanaUPC"/>
        <family val="1"/>
      </rPr>
      <t>=</t>
    </r>
  </si>
  <si>
    <t>kg. m.</t>
  </si>
  <si>
    <t>ออกแบบฐานรากเยื้องศูนย์</t>
  </si>
  <si>
    <t>พื้นที่ฐานรากเท่าเดิม)</t>
  </si>
  <si>
    <t>นน. ปลอดภัยของเสาเข็ม (SF.)</t>
  </si>
  <si>
    <t>Safety Factor  =</t>
  </si>
  <si>
    <t>P/L</t>
  </si>
  <si>
    <r>
      <t>P</t>
    </r>
    <r>
      <rPr>
        <vertAlign val="subscript"/>
        <sz val="16"/>
        <color indexed="8"/>
        <rFont val="AngsanaUPC"/>
        <family val="1"/>
      </rPr>
      <t>เสาเข็ม</t>
    </r>
  </si>
  <si>
    <t>เส้นรอบวง</t>
  </si>
  <si>
    <t>พท.เหล็ก</t>
  </si>
  <si>
    <t>เส้น</t>
  </si>
  <si>
    <t>cm^2</t>
  </si>
  <si>
    <t>พท.เหล็กเสริม</t>
  </si>
  <si>
    <t>เหล็กเสริมฐานราก, B =</t>
  </si>
  <si>
    <t>เหล็กเสริมฐานราก, L =</t>
  </si>
  <si>
    <t>ตารางปริมาณเหล็กเสริมตามแบบ</t>
  </si>
  <si>
    <t>ระยะ d</t>
  </si>
  <si>
    <t>ระยะ d'</t>
  </si>
  <si>
    <t>โมเมนต์ที่เกิดขึ้นจริงจากการเยื้องศูนย์</t>
  </si>
  <si>
    <t>เพิ่มขึ้น</t>
  </si>
  <si>
    <t>เพิ่มปริมาณเหล็กเสริม</t>
  </si>
  <si>
    <r>
      <rPr>
        <sz val="18"/>
        <color indexed="8"/>
        <rFont val="AngsanaUPC"/>
        <family val="1"/>
      </rPr>
      <t>A</t>
    </r>
    <r>
      <rPr>
        <vertAlign val="subscript"/>
        <sz val="18"/>
        <color indexed="8"/>
        <rFont val="AngsanaUPC"/>
        <family val="1"/>
      </rPr>
      <t xml:space="preserve">st </t>
    </r>
    <r>
      <rPr>
        <sz val="18"/>
        <color indexed="8"/>
        <rFont val="AngsanaUPC"/>
        <family val="1"/>
      </rPr>
      <t xml:space="preserve"> </t>
    </r>
    <r>
      <rPr>
        <sz val="16"/>
        <color theme="1"/>
        <rFont val="AngsanaUPC"/>
        <family val="2"/>
      </rPr>
      <t xml:space="preserve"> ด้าน L   =</t>
    </r>
  </si>
  <si>
    <r>
      <rPr>
        <sz val="18"/>
        <color indexed="8"/>
        <rFont val="AngsanaUPC"/>
        <family val="1"/>
      </rPr>
      <t>A</t>
    </r>
    <r>
      <rPr>
        <vertAlign val="subscript"/>
        <sz val="18"/>
        <color indexed="8"/>
        <rFont val="AngsanaUPC"/>
        <family val="1"/>
      </rPr>
      <t>st</t>
    </r>
    <r>
      <rPr>
        <sz val="18"/>
        <color indexed="8"/>
        <rFont val="AngsanaUPC"/>
        <family val="1"/>
      </rPr>
      <t xml:space="preserve">  </t>
    </r>
    <r>
      <rPr>
        <sz val="16"/>
        <color theme="1"/>
        <rFont val="AngsanaUPC"/>
        <family val="2"/>
      </rPr>
      <t xml:space="preserve"> ด้าน B   =</t>
    </r>
  </si>
  <si>
    <t>รวมปริมาณเหล็กเสริม</t>
  </si>
  <si>
    <t>ใช้เหล็กDB</t>
  </si>
  <si>
    <t>=</t>
  </si>
  <si>
    <r>
      <rPr>
        <sz val="18"/>
        <color indexed="8"/>
        <rFont val="AngsanaUPC"/>
        <family val="1"/>
      </rPr>
      <t>A</t>
    </r>
    <r>
      <rPr>
        <vertAlign val="subscript"/>
        <sz val="18"/>
        <color indexed="8"/>
        <rFont val="AngsanaUPC"/>
        <family val="1"/>
      </rPr>
      <t>st</t>
    </r>
    <r>
      <rPr>
        <sz val="18"/>
        <color indexed="8"/>
        <rFont val="AngsanaUPC"/>
        <family val="1"/>
      </rPr>
      <t xml:space="preserve"> </t>
    </r>
    <r>
      <rPr>
        <sz val="16"/>
        <color theme="1"/>
        <rFont val="AngsanaUPC"/>
        <family val="2"/>
      </rPr>
      <t xml:space="preserve">   =</t>
    </r>
  </si>
  <si>
    <t>ได้</t>
  </si>
  <si>
    <t>L  =</t>
  </si>
  <si>
    <t>B =</t>
  </si>
  <si>
    <t>H =</t>
  </si>
  <si>
    <t>SD40</t>
  </si>
  <si>
    <t xml:space="preserve">นายธีระวํฒน์  ธรรมวงศา  </t>
  </si>
  <si>
    <t xml:space="preserve">ภย.  49838  </t>
  </si>
</sst>
</file>

<file path=xl/styles.xml><?xml version="1.0" encoding="utf-8"?>
<styleSheet xmlns="http://schemas.openxmlformats.org/spreadsheetml/2006/main">
  <numFmts count="29">
    <numFmt numFmtId="5" formatCode="#,##0\ &quot;฿&quot;_);\(#,##0\ &quot;฿&quot;\)"/>
    <numFmt numFmtId="6" formatCode="#,##0\ &quot;฿&quot;_);[Red]\(#,##0\ &quot;฿&quot;\)"/>
    <numFmt numFmtId="7" formatCode="#,##0.00\ &quot;฿&quot;_);\(#,##0.00\ &quot;฿&quot;\)"/>
    <numFmt numFmtId="8" formatCode="#,##0.00\ &quot;฿&quot;_);[Red]\(#,##0.00\ &quot;฿&quot;\)"/>
    <numFmt numFmtId="42" formatCode="_ * #,##0_)\ &quot;฿&quot;_ ;_ * \(#,##0\)\ &quot;฿&quot;_ ;_ * &quot;-&quot;_)\ &quot;฿&quot;_ ;_ @_ "/>
    <numFmt numFmtId="41" formatCode="_ * #,##0_)\ _฿_ ;_ * \(#,##0\)\ _฿_ ;_ * &quot;-&quot;_)\ _฿_ ;_ @_ "/>
    <numFmt numFmtId="44" formatCode="_ * #,##0.00_)\ &quot;฿&quot;_ ;_ * \(#,##0.00\)\ &quot;฿&quot;_ ;_ * &quot;-&quot;??_)\ &quot;฿&quot;_ ;_ @_ "/>
    <numFmt numFmtId="43" formatCode="_ * #,##0.00_)\ _฿_ ;_ * \(#,##0.00\)\ _฿_ ;_ * &quot;-&quot;??_)\ _฿_ ;_ @_ 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0.0"/>
    <numFmt numFmtId="196" formatCode="0.000"/>
    <numFmt numFmtId="197" formatCode="\=t\odชyy\(d/m/yy\)"/>
    <numFmt numFmtId="198" formatCode="[$-1070000]d/m/yy;@"/>
    <numFmt numFmtId="199" formatCode="_(* #,##0_);_(* \(#,##0\);_(* &quot;-&quot;??_);_(@_)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_-* #,##0.0_-;\-* #,##0.0_-;_-* &quot;-&quot;??_-;_-@_-"/>
  </numFmts>
  <fonts count="108">
    <font>
      <sz val="16"/>
      <color theme="1"/>
      <name val="AngsanaUPC"/>
      <family val="2"/>
    </font>
    <font>
      <sz val="16"/>
      <color indexed="8"/>
      <name val="AngsanaUPC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b/>
      <sz val="16"/>
      <color indexed="8"/>
      <name val="Angsana New"/>
      <family val="1"/>
    </font>
    <font>
      <sz val="18"/>
      <color indexed="8"/>
      <name val="AngsanaUPC"/>
      <family val="1"/>
    </font>
    <font>
      <vertAlign val="subscript"/>
      <sz val="16"/>
      <color indexed="8"/>
      <name val="AngsanaUPC"/>
      <family val="1"/>
    </font>
    <font>
      <vertAlign val="subscript"/>
      <sz val="18"/>
      <color indexed="8"/>
      <name val="AngsanaUPC"/>
      <family val="1"/>
    </font>
    <font>
      <sz val="16"/>
      <color indexed="9"/>
      <name val="AngsanaUPC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4"/>
      <color indexed="8"/>
      <name val="Angsana New"/>
      <family val="1"/>
    </font>
    <font>
      <u val="single"/>
      <sz val="16"/>
      <color indexed="10"/>
      <name val="AngsanaUPC"/>
      <family val="2"/>
    </font>
    <font>
      <b/>
      <sz val="16"/>
      <color indexed="36"/>
      <name val="AngsanaUPC"/>
      <family val="1"/>
    </font>
    <font>
      <sz val="14"/>
      <color indexed="8"/>
      <name val="AngsanaUPC"/>
      <family val="2"/>
    </font>
    <font>
      <u val="single"/>
      <sz val="16"/>
      <color indexed="36"/>
      <name val="AngsanaUPC"/>
      <family val="2"/>
    </font>
    <font>
      <u val="single"/>
      <sz val="14"/>
      <color indexed="8"/>
      <name val="AngsanaUPC"/>
      <family val="2"/>
    </font>
    <font>
      <u val="single"/>
      <sz val="16"/>
      <color indexed="8"/>
      <name val="AngsanaUPC"/>
      <family val="2"/>
    </font>
    <font>
      <sz val="12"/>
      <color indexed="8"/>
      <name val="AngsanaUPC"/>
      <family val="2"/>
    </font>
    <font>
      <u val="single"/>
      <sz val="14"/>
      <color indexed="36"/>
      <name val="AngsanaUPC"/>
      <family val="2"/>
    </font>
    <font>
      <b/>
      <u val="single"/>
      <sz val="16"/>
      <color indexed="30"/>
      <name val="AngsanaUPC"/>
      <family val="1"/>
    </font>
    <font>
      <sz val="15"/>
      <color indexed="8"/>
      <name val="AngsanaUPC"/>
      <family val="2"/>
    </font>
    <font>
      <b/>
      <sz val="16"/>
      <color indexed="30"/>
      <name val="AngsanaUPC"/>
      <family val="1"/>
    </font>
    <font>
      <b/>
      <u val="single"/>
      <sz val="16"/>
      <color indexed="8"/>
      <name val="AngsanaUPC"/>
      <family val="1"/>
    </font>
    <font>
      <b/>
      <sz val="14"/>
      <color indexed="30"/>
      <name val="Angsana New"/>
      <family val="1"/>
    </font>
    <font>
      <sz val="14"/>
      <color indexed="10"/>
      <name val="Angsana New"/>
      <family val="1"/>
    </font>
    <font>
      <b/>
      <sz val="16"/>
      <color indexed="13"/>
      <name val="AngsanaUPC"/>
      <family val="1"/>
    </font>
    <font>
      <b/>
      <u val="single"/>
      <sz val="16"/>
      <color indexed="60"/>
      <name val="AngsanaUPC"/>
      <family val="1"/>
    </font>
    <font>
      <sz val="12"/>
      <color indexed="13"/>
      <name val="AngsanaUPC"/>
      <family val="2"/>
    </font>
    <font>
      <b/>
      <u val="single"/>
      <sz val="14"/>
      <color indexed="40"/>
      <name val="AngsanaUPC"/>
      <family val="1"/>
    </font>
    <font>
      <u val="single"/>
      <sz val="14"/>
      <color indexed="40"/>
      <name val="AngsanaUPC"/>
      <family val="2"/>
    </font>
    <font>
      <b/>
      <u val="singleAccounting"/>
      <sz val="16"/>
      <color indexed="60"/>
      <name val="AngsanaUPC"/>
      <family val="1"/>
    </font>
    <font>
      <b/>
      <u val="single"/>
      <sz val="15"/>
      <color indexed="30"/>
      <name val="AngsanaUPC"/>
      <family val="2"/>
    </font>
    <font>
      <b/>
      <u val="single"/>
      <sz val="20"/>
      <color indexed="60"/>
      <name val="AngsanaUPC"/>
      <family val="1"/>
    </font>
    <font>
      <b/>
      <u val="single"/>
      <sz val="12"/>
      <color indexed="60"/>
      <name val="AngsanaUPC"/>
      <family val="1"/>
    </font>
    <font>
      <b/>
      <sz val="14"/>
      <color indexed="17"/>
      <name val="AngsanaUPC"/>
      <family val="1"/>
    </font>
    <font>
      <b/>
      <sz val="14"/>
      <color indexed="36"/>
      <name val="Angsana New"/>
      <family val="1"/>
    </font>
    <font>
      <b/>
      <u val="single"/>
      <sz val="14"/>
      <color indexed="40"/>
      <name val="Angsana New"/>
      <family val="1"/>
    </font>
    <font>
      <b/>
      <sz val="14"/>
      <color indexed="40"/>
      <name val="Angsana New"/>
      <family val="1"/>
    </font>
    <font>
      <b/>
      <u val="single"/>
      <sz val="16"/>
      <color indexed="55"/>
      <name val="AngsanaUPC"/>
      <family val="1"/>
    </font>
    <font>
      <b/>
      <sz val="14"/>
      <color indexed="13"/>
      <name val="Angsana New"/>
      <family val="1"/>
    </font>
    <font>
      <u val="single"/>
      <sz val="14"/>
      <color indexed="30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u val="single"/>
      <sz val="16"/>
      <color rgb="FFFF0000"/>
      <name val="AngsanaUPC"/>
      <family val="2"/>
    </font>
    <font>
      <b/>
      <sz val="16"/>
      <color rgb="FF7030A0"/>
      <name val="AngsanaUPC"/>
      <family val="1"/>
    </font>
    <font>
      <sz val="14"/>
      <color theme="1"/>
      <name val="AngsanaUPC"/>
      <family val="2"/>
    </font>
    <font>
      <u val="single"/>
      <sz val="16"/>
      <color rgb="FF7030A0"/>
      <name val="AngsanaUPC"/>
      <family val="2"/>
    </font>
    <font>
      <u val="single"/>
      <sz val="14"/>
      <color theme="1"/>
      <name val="AngsanaUPC"/>
      <family val="2"/>
    </font>
    <font>
      <u val="single"/>
      <sz val="16"/>
      <color theme="1"/>
      <name val="AngsanaUPC"/>
      <family val="2"/>
    </font>
    <font>
      <sz val="12"/>
      <color theme="1"/>
      <name val="AngsanaUPC"/>
      <family val="2"/>
    </font>
    <font>
      <u val="single"/>
      <sz val="14"/>
      <color rgb="FF7030A0"/>
      <name val="AngsanaUPC"/>
      <family val="2"/>
    </font>
    <font>
      <b/>
      <u val="single"/>
      <sz val="16"/>
      <color rgb="FF0070C0"/>
      <name val="AngsanaUPC"/>
      <family val="1"/>
    </font>
    <font>
      <sz val="15"/>
      <color theme="1"/>
      <name val="AngsanaUPC"/>
      <family val="2"/>
    </font>
    <font>
      <b/>
      <sz val="16"/>
      <color rgb="FF0070C0"/>
      <name val="AngsanaUPC"/>
      <family val="1"/>
    </font>
    <font>
      <b/>
      <u val="single"/>
      <sz val="16"/>
      <color theme="1"/>
      <name val="AngsanaUPC"/>
      <family val="1"/>
    </font>
    <font>
      <b/>
      <sz val="14"/>
      <color rgb="FF0070C0"/>
      <name val="Angsana New"/>
      <family val="1"/>
    </font>
    <font>
      <sz val="14"/>
      <color rgb="FFFF0000"/>
      <name val="Angsana New"/>
      <family val="1"/>
    </font>
    <font>
      <b/>
      <sz val="16"/>
      <color rgb="FFFFFF00"/>
      <name val="AngsanaUPC"/>
      <family val="1"/>
    </font>
    <font>
      <b/>
      <u val="single"/>
      <sz val="14"/>
      <color rgb="FF00B0F0"/>
      <name val="Angsana New"/>
      <family val="1"/>
    </font>
    <font>
      <b/>
      <sz val="14"/>
      <color rgb="FF7030A0"/>
      <name val="Angsana New"/>
      <family val="1"/>
    </font>
    <font>
      <b/>
      <sz val="14"/>
      <color rgb="FF00B0F0"/>
      <name val="Angsana New"/>
      <family val="1"/>
    </font>
    <font>
      <b/>
      <sz val="14"/>
      <color rgb="FF92D050"/>
      <name val="Angsana New"/>
      <family val="1"/>
    </font>
    <font>
      <u val="single"/>
      <sz val="14"/>
      <color rgb="FF0070C0"/>
      <name val="AngsanaUPC"/>
      <family val="2"/>
    </font>
    <font>
      <b/>
      <sz val="14"/>
      <color rgb="FF00B050"/>
      <name val="AngsanaUPC"/>
      <family val="1"/>
    </font>
    <font>
      <b/>
      <u val="single"/>
      <sz val="16"/>
      <color theme="0" tint="-0.3499799966812134"/>
      <name val="AngsanaUPC"/>
      <family val="1"/>
    </font>
    <font>
      <u val="single"/>
      <sz val="14"/>
      <color rgb="FF00B0F0"/>
      <name val="AngsanaUPC"/>
      <family val="2"/>
    </font>
    <font>
      <b/>
      <u val="single"/>
      <sz val="15"/>
      <color rgb="FF0070C0"/>
      <name val="AngsanaUPC"/>
      <family val="2"/>
    </font>
    <font>
      <b/>
      <u val="single"/>
      <sz val="20"/>
      <color rgb="FFC00000"/>
      <name val="AngsanaUPC"/>
      <family val="1"/>
    </font>
    <font>
      <b/>
      <u val="single"/>
      <sz val="12"/>
      <color rgb="FFC00000"/>
      <name val="AngsanaUPC"/>
      <family val="1"/>
    </font>
    <font>
      <b/>
      <u val="single"/>
      <sz val="16"/>
      <color rgb="FFC00000"/>
      <name val="AngsanaUPC"/>
      <family val="1"/>
    </font>
    <font>
      <b/>
      <u val="singleAccounting"/>
      <sz val="16"/>
      <color rgb="FFC00000"/>
      <name val="AngsanaUPC"/>
      <family val="1"/>
    </font>
    <font>
      <b/>
      <u val="single"/>
      <sz val="14"/>
      <color rgb="FF00B0F0"/>
      <name val="AngsanaUPC"/>
      <family val="1"/>
    </font>
    <font>
      <sz val="12"/>
      <color rgb="FFFFFF00"/>
      <name val="AngsanaUPC"/>
      <family val="2"/>
    </font>
    <font>
      <b/>
      <sz val="8"/>
      <name val="Angsan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>
        <color indexed="63"/>
      </left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/>
    </border>
    <border>
      <left style="medium"/>
      <right/>
      <top style="medium"/>
      <bottom style="thin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/>
      <bottom style="hair"/>
    </border>
    <border>
      <left style="hair"/>
      <right style="thin"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 style="hair"/>
      <bottom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right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/>
    </xf>
    <xf numFmtId="0" fontId="75" fillId="0" borderId="14" xfId="0" applyFont="1" applyBorder="1" applyAlignment="1">
      <alignment/>
    </xf>
    <xf numFmtId="0" fontId="75" fillId="0" borderId="15" xfId="0" applyFont="1" applyBorder="1" applyAlignment="1">
      <alignment/>
    </xf>
    <xf numFmtId="0" fontId="75" fillId="0" borderId="16" xfId="0" applyFont="1" applyBorder="1" applyAlignment="1">
      <alignment horizontal="right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right" vertical="center"/>
    </xf>
    <xf numFmtId="1" fontId="75" fillId="0" borderId="18" xfId="0" applyNumberFormat="1" applyFont="1" applyBorder="1" applyAlignment="1">
      <alignment horizontal="right" vertical="center"/>
    </xf>
    <xf numFmtId="0" fontId="75" fillId="0" borderId="19" xfId="0" applyFont="1" applyBorder="1" applyAlignment="1">
      <alignment horizontal="center" vertical="center"/>
    </xf>
    <xf numFmtId="0" fontId="75" fillId="0" borderId="20" xfId="0" applyFont="1" applyBorder="1" applyAlignment="1">
      <alignment horizontal="right" vertical="center"/>
    </xf>
    <xf numFmtId="0" fontId="75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22" fontId="75" fillId="0" borderId="0" xfId="0" applyNumberFormat="1" applyFont="1" applyAlignment="1">
      <alignment/>
    </xf>
    <xf numFmtId="0" fontId="75" fillId="0" borderId="0" xfId="0" applyFont="1" applyAlignment="1">
      <alignment vertical="center"/>
    </xf>
    <xf numFmtId="0" fontId="76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0" fillId="0" borderId="0" xfId="0" applyBorder="1" applyAlignment="1">
      <alignment/>
    </xf>
    <xf numFmtId="196" fontId="77" fillId="0" borderId="0" xfId="42" applyNumberFormat="1" applyFont="1" applyBorder="1" applyAlignment="1">
      <alignment/>
    </xf>
    <xf numFmtId="196" fontId="77" fillId="0" borderId="0" xfId="42" applyNumberFormat="1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196" fontId="80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76" fillId="0" borderId="32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3" fillId="0" borderId="0" xfId="0" applyFont="1" applyBorder="1" applyAlignment="1">
      <alignment/>
    </xf>
    <xf numFmtId="0" fontId="79" fillId="33" borderId="0" xfId="0" applyFont="1" applyFill="1" applyBorder="1" applyAlignment="1">
      <alignment vertical="center"/>
    </xf>
    <xf numFmtId="194" fontId="0" fillId="33" borderId="0" xfId="42" applyFont="1" applyFill="1" applyBorder="1" applyAlignment="1">
      <alignment/>
    </xf>
    <xf numFmtId="0" fontId="79" fillId="33" borderId="33" xfId="0" applyFont="1" applyFill="1" applyBorder="1" applyAlignment="1">
      <alignment horizontal="left" vertical="center"/>
    </xf>
    <xf numFmtId="0" fontId="79" fillId="33" borderId="34" xfId="0" applyFont="1" applyFill="1" applyBorder="1" applyAlignment="1">
      <alignment horizontal="left" vertical="center"/>
    </xf>
    <xf numFmtId="0" fontId="79" fillId="33" borderId="34" xfId="0" applyFont="1" applyFill="1" applyBorder="1" applyAlignment="1">
      <alignment horizontal="left"/>
    </xf>
    <xf numFmtId="2" fontId="8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4" xfId="0" applyFill="1" applyBorder="1" applyAlignment="1">
      <alignment/>
    </xf>
    <xf numFmtId="0" fontId="79" fillId="33" borderId="36" xfId="0" applyFont="1" applyFill="1" applyBorder="1" applyAlignment="1">
      <alignment vertical="center"/>
    </xf>
    <xf numFmtId="0" fontId="79" fillId="33" borderId="28" xfId="0" applyFont="1" applyFill="1" applyBorder="1" applyAlignment="1">
      <alignment vertical="center"/>
    </xf>
    <xf numFmtId="0" fontId="83" fillId="33" borderId="28" xfId="0" applyFont="1" applyFill="1" applyBorder="1" applyAlignment="1">
      <alignment/>
    </xf>
    <xf numFmtId="194" fontId="0" fillId="33" borderId="30" xfId="42" applyFont="1" applyFill="1" applyBorder="1" applyAlignment="1">
      <alignment/>
    </xf>
    <xf numFmtId="0" fontId="0" fillId="33" borderId="30" xfId="0" applyFill="1" applyBorder="1" applyAlignment="1">
      <alignment/>
    </xf>
    <xf numFmtId="0" fontId="78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0" xfId="0" applyFont="1" applyFill="1" applyBorder="1" applyAlignment="1">
      <alignment/>
    </xf>
    <xf numFmtId="0" fontId="78" fillId="33" borderId="28" xfId="0" applyFont="1" applyFill="1" applyBorder="1" applyAlignment="1">
      <alignment/>
    </xf>
    <xf numFmtId="0" fontId="0" fillId="33" borderId="0" xfId="0" applyFill="1" applyBorder="1" applyAlignment="1" quotePrefix="1">
      <alignment horizontal="center" vertical="center"/>
    </xf>
    <xf numFmtId="0" fontId="85" fillId="33" borderId="0" xfId="0" applyFont="1" applyFill="1" applyBorder="1" applyAlignment="1">
      <alignment/>
    </xf>
    <xf numFmtId="0" fontId="79" fillId="33" borderId="28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0" fontId="79" fillId="33" borderId="31" xfId="0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76" fillId="33" borderId="37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>
      <alignment horizontal="center" vertical="center"/>
    </xf>
    <xf numFmtId="0" fontId="82" fillId="33" borderId="37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79" fillId="33" borderId="28" xfId="0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79" fillId="33" borderId="31" xfId="0" applyFont="1" applyFill="1" applyBorder="1" applyAlignment="1">
      <alignment horizontal="center" vertical="center"/>
    </xf>
    <xf numFmtId="0" fontId="79" fillId="33" borderId="39" xfId="0" applyFont="1" applyFill="1" applyBorder="1" applyAlignment="1">
      <alignment horizontal="left" vertical="center"/>
    </xf>
    <xf numFmtId="0" fontId="0" fillId="33" borderId="39" xfId="0" applyFill="1" applyBorder="1" applyAlignment="1">
      <alignment/>
    </xf>
    <xf numFmtId="0" fontId="86" fillId="33" borderId="11" xfId="0" applyFont="1" applyFill="1" applyBorder="1" applyAlignment="1">
      <alignment/>
    </xf>
    <xf numFmtId="0" fontId="86" fillId="33" borderId="26" xfId="0" applyFont="1" applyFill="1" applyBorder="1" applyAlignment="1">
      <alignment/>
    </xf>
    <xf numFmtId="0" fontId="86" fillId="33" borderId="26" xfId="0" applyFont="1" applyFill="1" applyBorder="1" applyAlignment="1">
      <alignment horizontal="left" vertical="center"/>
    </xf>
    <xf numFmtId="0" fontId="86" fillId="33" borderId="12" xfId="0" applyFont="1" applyFill="1" applyBorder="1" applyAlignment="1">
      <alignment/>
    </xf>
    <xf numFmtId="0" fontId="86" fillId="33" borderId="40" xfId="0" applyFont="1" applyFill="1" applyBorder="1" applyAlignment="1">
      <alignment/>
    </xf>
    <xf numFmtId="0" fontId="86" fillId="33" borderId="40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94" fontId="0" fillId="33" borderId="0" xfId="42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83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2" fontId="73" fillId="33" borderId="0" xfId="0" applyNumberFormat="1" applyFont="1" applyFill="1" applyBorder="1" applyAlignment="1">
      <alignment horizontal="center" vertical="center"/>
    </xf>
    <xf numFmtId="194" fontId="73" fillId="33" borderId="0" xfId="42" applyFont="1" applyFill="1" applyBorder="1" applyAlignment="1">
      <alignment/>
    </xf>
    <xf numFmtId="0" fontId="73" fillId="33" borderId="0" xfId="0" applyFont="1" applyFill="1" applyBorder="1" applyAlignment="1">
      <alignment/>
    </xf>
    <xf numFmtId="0" fontId="73" fillId="33" borderId="0" xfId="0" applyFont="1" applyFill="1" applyBorder="1" applyAlignment="1">
      <alignment/>
    </xf>
    <xf numFmtId="200" fontId="87" fillId="33" borderId="41" xfId="0" applyNumberFormat="1" applyFont="1" applyFill="1" applyBorder="1" applyAlignment="1">
      <alignment horizontal="center" vertical="center"/>
    </xf>
    <xf numFmtId="0" fontId="87" fillId="33" borderId="41" xfId="0" applyFont="1" applyFill="1" applyBorder="1" applyAlignment="1">
      <alignment horizontal="center" vertical="center"/>
    </xf>
    <xf numFmtId="200" fontId="87" fillId="33" borderId="42" xfId="0" applyNumberFormat="1" applyFont="1" applyFill="1" applyBorder="1" applyAlignment="1">
      <alignment/>
    </xf>
    <xf numFmtId="0" fontId="87" fillId="33" borderId="42" xfId="0" applyFont="1" applyFill="1" applyBorder="1" applyAlignment="1">
      <alignment/>
    </xf>
    <xf numFmtId="2" fontId="0" fillId="33" borderId="0" xfId="0" applyNumberFormat="1" applyFill="1" applyBorder="1" applyAlignment="1">
      <alignment horizontal="left" vertical="center"/>
    </xf>
    <xf numFmtId="0" fontId="88" fillId="33" borderId="0" xfId="0" applyFont="1" applyFill="1" applyBorder="1" applyAlignment="1">
      <alignment/>
    </xf>
    <xf numFmtId="0" fontId="89" fillId="34" borderId="43" xfId="0" applyFont="1" applyFill="1" applyBorder="1" applyAlignment="1">
      <alignment horizontal="center" vertical="center"/>
    </xf>
    <xf numFmtId="0" fontId="89" fillId="34" borderId="44" xfId="0" applyFont="1" applyFill="1" applyBorder="1" applyAlignment="1">
      <alignment horizontal="center" vertical="center"/>
    </xf>
    <xf numFmtId="0" fontId="89" fillId="34" borderId="45" xfId="0" applyFont="1" applyFill="1" applyBorder="1" applyAlignment="1">
      <alignment horizontal="center" vertical="center"/>
    </xf>
    <xf numFmtId="2" fontId="90" fillId="34" borderId="17" xfId="0" applyNumberFormat="1" applyFont="1" applyFill="1" applyBorder="1" applyAlignment="1">
      <alignment horizontal="center" vertical="center"/>
    </xf>
    <xf numFmtId="2" fontId="90" fillId="34" borderId="19" xfId="0" applyNumberFormat="1" applyFont="1" applyFill="1" applyBorder="1" applyAlignment="1">
      <alignment horizontal="center" vertical="center"/>
    </xf>
    <xf numFmtId="2" fontId="90" fillId="34" borderId="46" xfId="0" applyNumberFormat="1" applyFont="1" applyFill="1" applyBorder="1" applyAlignment="1">
      <alignment horizontal="center" vertical="center"/>
    </xf>
    <xf numFmtId="0" fontId="81" fillId="34" borderId="26" xfId="0" applyFont="1" applyFill="1" applyBorder="1" applyAlignment="1">
      <alignment horizontal="left" vertical="center"/>
    </xf>
    <xf numFmtId="0" fontId="86" fillId="34" borderId="26" xfId="0" applyFont="1" applyFill="1" applyBorder="1" applyAlignment="1">
      <alignment/>
    </xf>
    <xf numFmtId="0" fontId="86" fillId="34" borderId="40" xfId="0" applyFont="1" applyFill="1" applyBorder="1" applyAlignment="1">
      <alignment/>
    </xf>
    <xf numFmtId="0" fontId="91" fillId="33" borderId="30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2" fontId="73" fillId="33" borderId="27" xfId="0" applyNumberFormat="1" applyFont="1" applyFill="1" applyBorder="1" applyAlignment="1">
      <alignment horizontal="center" vertical="center"/>
    </xf>
    <xf numFmtId="0" fontId="75" fillId="34" borderId="47" xfId="0" applyFont="1" applyFill="1" applyBorder="1" applyAlignment="1">
      <alignment horizontal="center" vertical="center"/>
    </xf>
    <xf numFmtId="0" fontId="75" fillId="34" borderId="48" xfId="0" applyFont="1" applyFill="1" applyBorder="1" applyAlignment="1">
      <alignment horizontal="center" vertical="center"/>
    </xf>
    <xf numFmtId="0" fontId="75" fillId="34" borderId="49" xfId="0" applyFont="1" applyFill="1" applyBorder="1" applyAlignment="1">
      <alignment horizontal="center" vertical="center"/>
    </xf>
    <xf numFmtId="196" fontId="0" fillId="33" borderId="0" xfId="0" applyNumberFormat="1" applyFill="1" applyBorder="1" applyAlignment="1" quotePrefix="1">
      <alignment/>
    </xf>
    <xf numFmtId="0" fontId="4" fillId="0" borderId="50" xfId="0" applyFont="1" applyFill="1" applyBorder="1" applyAlignment="1">
      <alignment horizontal="center" vertical="center"/>
    </xf>
    <xf numFmtId="0" fontId="76" fillId="0" borderId="51" xfId="0" applyFont="1" applyBorder="1" applyAlignment="1">
      <alignment horizontal="center"/>
    </xf>
    <xf numFmtId="0" fontId="76" fillId="0" borderId="42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76" fillId="0" borderId="50" xfId="0" applyFont="1" applyFill="1" applyBorder="1" applyAlignment="1" applyProtection="1">
      <alignment horizontal="center" vertical="center"/>
      <protection locked="0"/>
    </xf>
    <xf numFmtId="0" fontId="76" fillId="0" borderId="51" xfId="0" applyFont="1" applyFill="1" applyBorder="1" applyAlignment="1" applyProtection="1">
      <alignment horizontal="center" vertical="center"/>
      <protection locked="0"/>
    </xf>
    <xf numFmtId="196" fontId="92" fillId="33" borderId="26" xfId="0" applyNumberFormat="1" applyFont="1" applyFill="1" applyBorder="1" applyAlignment="1" applyProtection="1">
      <alignment horizontal="center" vertical="center"/>
      <protection hidden="1"/>
    </xf>
    <xf numFmtId="0" fontId="92" fillId="33" borderId="26" xfId="0" applyFont="1" applyFill="1" applyBorder="1" applyAlignment="1" applyProtection="1">
      <alignment horizontal="center" vertical="center"/>
      <protection hidden="1"/>
    </xf>
    <xf numFmtId="0" fontId="92" fillId="33" borderId="14" xfId="0" applyFont="1" applyFill="1" applyBorder="1" applyAlignment="1" applyProtection="1">
      <alignment horizontal="center" vertical="center"/>
      <protection hidden="1"/>
    </xf>
    <xf numFmtId="196" fontId="92" fillId="33" borderId="25" xfId="0" applyNumberFormat="1" applyFont="1" applyFill="1" applyBorder="1" applyAlignment="1" applyProtection="1">
      <alignment horizontal="center" vertical="center"/>
      <protection hidden="1"/>
    </xf>
    <xf numFmtId="0" fontId="92" fillId="33" borderId="25" xfId="0" applyFont="1" applyFill="1" applyBorder="1" applyAlignment="1" applyProtection="1">
      <alignment horizontal="center" vertical="center"/>
      <protection hidden="1"/>
    </xf>
    <xf numFmtId="0" fontId="92" fillId="33" borderId="13" xfId="0" applyFont="1" applyFill="1" applyBorder="1" applyAlignment="1" applyProtection="1">
      <alignment horizontal="center" vertical="center"/>
      <protection hidden="1"/>
    </xf>
    <xf numFmtId="196" fontId="93" fillId="34" borderId="25" xfId="0" applyNumberFormat="1" applyFont="1" applyFill="1" applyBorder="1" applyAlignment="1">
      <alignment horizontal="center"/>
    </xf>
    <xf numFmtId="196" fontId="94" fillId="34" borderId="26" xfId="0" applyNumberFormat="1" applyFont="1" applyFill="1" applyBorder="1" applyAlignment="1">
      <alignment horizontal="center"/>
    </xf>
    <xf numFmtId="196" fontId="89" fillId="34" borderId="26" xfId="0" applyNumberFormat="1" applyFont="1" applyFill="1" applyBorder="1" applyAlignment="1">
      <alignment horizontal="center"/>
    </xf>
    <xf numFmtId="196" fontId="93" fillId="34" borderId="26" xfId="0" applyNumberFormat="1" applyFont="1" applyFill="1" applyBorder="1" applyAlignment="1">
      <alignment horizontal="center"/>
    </xf>
    <xf numFmtId="0" fontId="82" fillId="33" borderId="37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28" xfId="0" applyFont="1" applyFill="1" applyBorder="1" applyAlignment="1">
      <alignment horizontal="center" vertical="center"/>
    </xf>
    <xf numFmtId="0" fontId="76" fillId="0" borderId="52" xfId="0" applyFont="1" applyFill="1" applyBorder="1" applyAlignment="1" applyProtection="1">
      <alignment horizontal="center" vertical="center"/>
      <protection locked="0"/>
    </xf>
    <xf numFmtId="0" fontId="95" fillId="34" borderId="53" xfId="0" applyFont="1" applyFill="1" applyBorder="1" applyAlignment="1">
      <alignment horizontal="center" vertical="center"/>
    </xf>
    <xf numFmtId="0" fontId="95" fillId="34" borderId="54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95" fillId="34" borderId="26" xfId="0" applyFont="1" applyFill="1" applyBorder="1" applyAlignment="1">
      <alignment horizontal="center" vertical="center"/>
    </xf>
    <xf numFmtId="196" fontId="95" fillId="34" borderId="10" xfId="0" applyNumberFormat="1" applyFont="1" applyFill="1" applyBorder="1" applyAlignment="1">
      <alignment horizontal="center"/>
    </xf>
    <xf numFmtId="196" fontId="95" fillId="34" borderId="25" xfId="0" applyNumberFormat="1" applyFont="1" applyFill="1" applyBorder="1" applyAlignment="1">
      <alignment horizontal="center"/>
    </xf>
    <xf numFmtId="196" fontId="95" fillId="34" borderId="48" xfId="0" applyNumberFormat="1" applyFont="1" applyFill="1" applyBorder="1" applyAlignment="1">
      <alignment horizontal="center"/>
    </xf>
    <xf numFmtId="196" fontId="95" fillId="34" borderId="55" xfId="0" applyNumberFormat="1" applyFont="1" applyFill="1" applyBorder="1" applyAlignment="1">
      <alignment horizontal="center"/>
    </xf>
    <xf numFmtId="0" fontId="92" fillId="33" borderId="54" xfId="0" applyFont="1" applyFill="1" applyBorder="1" applyAlignment="1" applyProtection="1">
      <alignment horizontal="center" vertical="center"/>
      <protection hidden="1"/>
    </xf>
    <xf numFmtId="0" fontId="92" fillId="33" borderId="56" xfId="0" applyFont="1" applyFill="1" applyBorder="1" applyAlignment="1" applyProtection="1">
      <alignment horizontal="center" vertical="center"/>
      <protection hidden="1"/>
    </xf>
    <xf numFmtId="196" fontId="95" fillId="34" borderId="11" xfId="0" applyNumberFormat="1" applyFont="1" applyFill="1" applyBorder="1" applyAlignment="1">
      <alignment horizontal="center"/>
    </xf>
    <xf numFmtId="196" fontId="95" fillId="34" borderId="26" xfId="0" applyNumberFormat="1" applyFont="1" applyFill="1" applyBorder="1" applyAlignment="1">
      <alignment horizontal="center"/>
    </xf>
    <xf numFmtId="196" fontId="94" fillId="34" borderId="25" xfId="0" applyNumberFormat="1" applyFont="1" applyFill="1" applyBorder="1" applyAlignment="1">
      <alignment horizontal="center"/>
    </xf>
    <xf numFmtId="196" fontId="89" fillId="34" borderId="25" xfId="0" applyNumberFormat="1" applyFont="1" applyFill="1" applyBorder="1" applyAlignment="1">
      <alignment horizontal="center"/>
    </xf>
    <xf numFmtId="0" fontId="94" fillId="34" borderId="26" xfId="0" applyFont="1" applyFill="1" applyBorder="1" applyAlignment="1">
      <alignment horizontal="center" vertical="center"/>
    </xf>
    <xf numFmtId="0" fontId="89" fillId="34" borderId="26" xfId="0" applyFont="1" applyFill="1" applyBorder="1" applyAlignment="1">
      <alignment horizontal="center" vertical="center"/>
    </xf>
    <xf numFmtId="0" fontId="93" fillId="34" borderId="26" xfId="0" applyFont="1" applyFill="1" applyBorder="1" applyAlignment="1">
      <alignment horizontal="center" vertical="center"/>
    </xf>
    <xf numFmtId="0" fontId="94" fillId="34" borderId="54" xfId="0" applyFont="1" applyFill="1" applyBorder="1" applyAlignment="1">
      <alignment horizontal="center" vertical="center"/>
    </xf>
    <xf numFmtId="0" fontId="89" fillId="34" borderId="54" xfId="0" applyFont="1" applyFill="1" applyBorder="1" applyAlignment="1">
      <alignment horizontal="center" vertical="center"/>
    </xf>
    <xf numFmtId="0" fontId="93" fillId="34" borderId="54" xfId="0" applyFont="1" applyFill="1" applyBorder="1" applyAlignment="1">
      <alignment horizontal="center" vertical="center"/>
    </xf>
    <xf numFmtId="0" fontId="92" fillId="33" borderId="57" xfId="0" applyFont="1" applyFill="1" applyBorder="1" applyAlignment="1" applyProtection="1">
      <alignment horizontal="center" vertical="center"/>
      <protection hidden="1"/>
    </xf>
    <xf numFmtId="0" fontId="79" fillId="33" borderId="26" xfId="0" applyFont="1" applyFill="1" applyBorder="1" applyAlignment="1">
      <alignment horizontal="left" vertical="center"/>
    </xf>
    <xf numFmtId="0" fontId="75" fillId="33" borderId="58" xfId="0" applyFont="1" applyFill="1" applyBorder="1" applyAlignment="1">
      <alignment horizontal="left"/>
    </xf>
    <xf numFmtId="0" fontId="75" fillId="33" borderId="26" xfId="0" applyFont="1" applyFill="1" applyBorder="1" applyAlignment="1">
      <alignment horizontal="left"/>
    </xf>
    <xf numFmtId="0" fontId="96" fillId="33" borderId="26" xfId="0" applyFont="1" applyFill="1" applyBorder="1" applyAlignment="1" applyProtection="1">
      <alignment horizontal="center" vertical="center"/>
      <protection hidden="1"/>
    </xf>
    <xf numFmtId="0" fontId="81" fillId="34" borderId="26" xfId="0" applyFont="1" applyFill="1" applyBorder="1" applyAlignment="1">
      <alignment horizontal="center" vertical="center"/>
    </xf>
    <xf numFmtId="2" fontId="81" fillId="34" borderId="26" xfId="0" applyNumberFormat="1" applyFont="1" applyFill="1" applyBorder="1" applyAlignment="1">
      <alignment horizontal="center" vertical="center"/>
    </xf>
    <xf numFmtId="0" fontId="95" fillId="34" borderId="59" xfId="0" applyFont="1" applyFill="1" applyBorder="1" applyAlignment="1">
      <alignment horizontal="center" vertical="center"/>
    </xf>
    <xf numFmtId="0" fontId="95" fillId="34" borderId="60" xfId="0" applyFont="1" applyFill="1" applyBorder="1" applyAlignment="1">
      <alignment horizontal="center" vertical="center"/>
    </xf>
    <xf numFmtId="0" fontId="79" fillId="33" borderId="26" xfId="0" applyFont="1" applyFill="1" applyBorder="1" applyAlignment="1">
      <alignment horizontal="left"/>
    </xf>
    <xf numFmtId="2" fontId="84" fillId="34" borderId="26" xfId="0" applyNumberFormat="1" applyFont="1" applyFill="1" applyBorder="1" applyAlignment="1">
      <alignment horizontal="center" vertical="center"/>
    </xf>
    <xf numFmtId="0" fontId="78" fillId="33" borderId="61" xfId="0" applyFont="1" applyFill="1" applyBorder="1" applyAlignment="1">
      <alignment horizontal="center"/>
    </xf>
    <xf numFmtId="0" fontId="78" fillId="33" borderId="62" xfId="0" applyFont="1" applyFill="1" applyBorder="1" applyAlignment="1">
      <alignment horizontal="center"/>
    </xf>
    <xf numFmtId="0" fontId="78" fillId="33" borderId="63" xfId="0" applyFont="1" applyFill="1" applyBorder="1" applyAlignment="1">
      <alignment horizontal="center"/>
    </xf>
    <xf numFmtId="0" fontId="79" fillId="33" borderId="64" xfId="0" applyFont="1" applyFill="1" applyBorder="1" applyAlignment="1">
      <alignment horizontal="left" vertical="center"/>
    </xf>
    <xf numFmtId="0" fontId="0" fillId="33" borderId="65" xfId="0" applyFill="1" applyBorder="1" applyAlignment="1">
      <alignment horizontal="center"/>
    </xf>
    <xf numFmtId="0" fontId="79" fillId="33" borderId="58" xfId="0" applyFont="1" applyFill="1" applyBorder="1" applyAlignment="1">
      <alignment horizontal="left" vertical="center"/>
    </xf>
    <xf numFmtId="0" fontId="97" fillId="33" borderId="40" xfId="0" applyFont="1" applyFill="1" applyBorder="1" applyAlignment="1" applyProtection="1">
      <alignment horizontal="center"/>
      <protection hidden="1"/>
    </xf>
    <xf numFmtId="0" fontId="0" fillId="33" borderId="37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98" fillId="34" borderId="0" xfId="42" applyNumberFormat="1" applyFont="1" applyFill="1" applyBorder="1" applyAlignment="1">
      <alignment horizontal="center" vertical="center"/>
    </xf>
    <xf numFmtId="194" fontId="98" fillId="34" borderId="30" xfId="42" applyFont="1" applyFill="1" applyBorder="1" applyAlignment="1">
      <alignment horizontal="center" vertical="center"/>
    </xf>
    <xf numFmtId="196" fontId="97" fillId="33" borderId="40" xfId="0" applyNumberFormat="1" applyFont="1" applyFill="1" applyBorder="1" applyAlignment="1" applyProtection="1">
      <alignment horizontal="center"/>
      <protection hidden="1"/>
    </xf>
    <xf numFmtId="196" fontId="97" fillId="33" borderId="26" xfId="0" applyNumberFormat="1" applyFont="1" applyFill="1" applyBorder="1" applyAlignment="1" applyProtection="1">
      <alignment horizontal="center"/>
      <protection hidden="1"/>
    </xf>
    <xf numFmtId="0" fontId="0" fillId="33" borderId="12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88" fillId="0" borderId="66" xfId="0" applyFont="1" applyBorder="1" applyAlignment="1">
      <alignment horizontal="center" vertical="center"/>
    </xf>
    <xf numFmtId="0" fontId="88" fillId="0" borderId="39" xfId="0" applyFont="1" applyBorder="1" applyAlignment="1">
      <alignment horizontal="center" vertical="center"/>
    </xf>
    <xf numFmtId="0" fontId="79" fillId="33" borderId="33" xfId="0" applyFont="1" applyFill="1" applyBorder="1" applyAlignment="1">
      <alignment horizontal="center"/>
    </xf>
    <xf numFmtId="0" fontId="79" fillId="33" borderId="34" xfId="0" applyFont="1" applyFill="1" applyBorder="1" applyAlignment="1">
      <alignment horizontal="center"/>
    </xf>
    <xf numFmtId="194" fontId="85" fillId="33" borderId="0" xfId="42" applyFont="1" applyFill="1" applyBorder="1" applyAlignment="1" applyProtection="1">
      <alignment horizontal="center"/>
      <protection hidden="1"/>
    </xf>
    <xf numFmtId="0" fontId="94" fillId="34" borderId="60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194" fontId="99" fillId="33" borderId="27" xfId="42" applyFont="1" applyFill="1" applyBorder="1" applyAlignment="1" applyProtection="1">
      <alignment horizontal="center" vertical="center"/>
      <protection hidden="1"/>
    </xf>
    <xf numFmtId="194" fontId="99" fillId="33" borderId="0" xfId="42" applyFont="1" applyFill="1" applyBorder="1" applyAlignment="1" applyProtection="1">
      <alignment horizontal="center" vertical="center"/>
      <protection hidden="1"/>
    </xf>
    <xf numFmtId="0" fontId="79" fillId="33" borderId="60" xfId="0" applyFont="1" applyFill="1" applyBorder="1" applyAlignment="1">
      <alignment horizontal="left"/>
    </xf>
    <xf numFmtId="2" fontId="84" fillId="34" borderId="60" xfId="0" applyNumberFormat="1" applyFont="1" applyFill="1" applyBorder="1" applyAlignment="1">
      <alignment horizontal="center" vertical="center"/>
    </xf>
    <xf numFmtId="0" fontId="79" fillId="33" borderId="60" xfId="0" applyFont="1" applyFill="1" applyBorder="1" applyAlignment="1">
      <alignment horizontal="left" vertical="center"/>
    </xf>
    <xf numFmtId="0" fontId="79" fillId="33" borderId="67" xfId="0" applyFont="1" applyFill="1" applyBorder="1" applyAlignment="1">
      <alignment horizontal="left" vertical="center"/>
    </xf>
    <xf numFmtId="0" fontId="79" fillId="33" borderId="68" xfId="0" applyFont="1" applyFill="1" applyBorder="1" applyAlignment="1">
      <alignment horizontal="left" vertical="center"/>
    </xf>
    <xf numFmtId="0" fontId="79" fillId="33" borderId="3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89" fillId="34" borderId="60" xfId="0" applyFont="1" applyFill="1" applyBorder="1" applyAlignment="1">
      <alignment horizontal="center" vertical="center"/>
    </xf>
    <xf numFmtId="0" fontId="93" fillId="34" borderId="60" xfId="0" applyFont="1" applyFill="1" applyBorder="1" applyAlignment="1">
      <alignment horizontal="center" vertical="center"/>
    </xf>
    <xf numFmtId="0" fontId="92" fillId="33" borderId="60" xfId="0" applyFont="1" applyFill="1" applyBorder="1" applyAlignment="1" applyProtection="1">
      <alignment horizontal="center" vertical="center"/>
      <protection hidden="1"/>
    </xf>
    <xf numFmtId="0" fontId="92" fillId="33" borderId="69" xfId="0" applyFont="1" applyFill="1" applyBorder="1" applyAlignment="1" applyProtection="1">
      <alignment horizontal="center" vertical="center"/>
      <protection hidden="1"/>
    </xf>
    <xf numFmtId="0" fontId="0" fillId="33" borderId="56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196" fontId="0" fillId="33" borderId="65" xfId="0" applyNumberFormat="1" applyFill="1" applyBorder="1" applyAlignment="1">
      <alignment horizontal="center"/>
    </xf>
    <xf numFmtId="196" fontId="0" fillId="33" borderId="71" xfId="0" applyNumberFormat="1" applyFill="1" applyBorder="1" applyAlignment="1">
      <alignment horizontal="center"/>
    </xf>
    <xf numFmtId="196" fontId="97" fillId="33" borderId="72" xfId="0" applyNumberFormat="1" applyFont="1" applyFill="1" applyBorder="1" applyAlignment="1" applyProtection="1">
      <alignment horizontal="center" vertical="center"/>
      <protection hidden="1"/>
    </xf>
    <xf numFmtId="196" fontId="97" fillId="33" borderId="73" xfId="0" applyNumberFormat="1" applyFont="1" applyFill="1" applyBorder="1" applyAlignment="1" applyProtection="1">
      <alignment horizontal="center" vertical="center"/>
      <protection hidden="1"/>
    </xf>
    <xf numFmtId="196" fontId="97" fillId="33" borderId="74" xfId="0" applyNumberFormat="1" applyFont="1" applyFill="1" applyBorder="1" applyAlignment="1" applyProtection="1">
      <alignment horizontal="center" vertical="center"/>
      <protection hidden="1"/>
    </xf>
    <xf numFmtId="196" fontId="97" fillId="33" borderId="75" xfId="0" applyNumberFormat="1" applyFont="1" applyFill="1" applyBorder="1" applyAlignment="1" applyProtection="1">
      <alignment horizontal="center" vertical="center"/>
      <protection hidden="1"/>
    </xf>
    <xf numFmtId="196" fontId="97" fillId="33" borderId="76" xfId="0" applyNumberFormat="1" applyFont="1" applyFill="1" applyBorder="1" applyAlignment="1" applyProtection="1">
      <alignment horizontal="center" vertical="center"/>
      <protection hidden="1"/>
    </xf>
    <xf numFmtId="196" fontId="97" fillId="33" borderId="77" xfId="0" applyNumberFormat="1" applyFont="1" applyFill="1" applyBorder="1" applyAlignment="1" applyProtection="1">
      <alignment horizontal="center" vertical="center"/>
      <protection hidden="1"/>
    </xf>
    <xf numFmtId="0" fontId="83" fillId="0" borderId="0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00" fillId="33" borderId="40" xfId="0" applyFont="1" applyFill="1" applyBorder="1" applyAlignment="1" applyProtection="1">
      <alignment horizontal="center"/>
      <protection hidden="1"/>
    </xf>
    <xf numFmtId="0" fontId="100" fillId="33" borderId="78" xfId="0" applyFont="1" applyFill="1" applyBorder="1" applyAlignment="1" applyProtection="1">
      <alignment horizontal="center"/>
      <protection hidden="1"/>
    </xf>
    <xf numFmtId="0" fontId="101" fillId="0" borderId="79" xfId="0" applyFont="1" applyBorder="1" applyAlignment="1">
      <alignment horizontal="center"/>
    </xf>
    <xf numFmtId="0" fontId="101" fillId="0" borderId="80" xfId="0" applyFont="1" applyBorder="1" applyAlignment="1">
      <alignment horizontal="center"/>
    </xf>
    <xf numFmtId="22" fontId="102" fillId="0" borderId="80" xfId="0" applyNumberFormat="1" applyFont="1" applyBorder="1" applyAlignment="1">
      <alignment horizontal="center"/>
    </xf>
    <xf numFmtId="22" fontId="102" fillId="0" borderId="81" xfId="0" applyNumberFormat="1" applyFont="1" applyBorder="1" applyAlignment="1">
      <alignment horizont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3" fillId="33" borderId="25" xfId="0" applyFont="1" applyFill="1" applyBorder="1" applyAlignment="1">
      <alignment horizontal="center" vertical="center"/>
    </xf>
    <xf numFmtId="0" fontId="83" fillId="33" borderId="88" xfId="0" applyFont="1" applyFill="1" applyBorder="1" applyAlignment="1">
      <alignment horizontal="center" vertical="center"/>
    </xf>
    <xf numFmtId="0" fontId="83" fillId="33" borderId="26" xfId="0" applyFont="1" applyFill="1" applyBorder="1" applyAlignment="1">
      <alignment horizontal="center"/>
    </xf>
    <xf numFmtId="0" fontId="83" fillId="33" borderId="26" xfId="0" applyFont="1" applyFill="1" applyBorder="1" applyAlignment="1">
      <alignment horizontal="center" vertical="center"/>
    </xf>
    <xf numFmtId="0" fontId="83" fillId="33" borderId="57" xfId="0" applyFont="1" applyFill="1" applyBorder="1" applyAlignment="1">
      <alignment horizontal="center" vertical="center"/>
    </xf>
    <xf numFmtId="194" fontId="86" fillId="33" borderId="40" xfId="42" applyFont="1" applyFill="1" applyBorder="1" applyAlignment="1" applyProtection="1">
      <alignment horizontal="center"/>
      <protection hidden="1"/>
    </xf>
    <xf numFmtId="0" fontId="86" fillId="33" borderId="40" xfId="0" applyFont="1" applyFill="1" applyBorder="1" applyAlignment="1" applyProtection="1">
      <alignment horizontal="center"/>
      <protection hidden="1"/>
    </xf>
    <xf numFmtId="0" fontId="100" fillId="33" borderId="26" xfId="0" applyFont="1" applyFill="1" applyBorder="1" applyAlignment="1" applyProtection="1">
      <alignment horizontal="center"/>
      <protection hidden="1"/>
    </xf>
    <xf numFmtId="0" fontId="100" fillId="33" borderId="57" xfId="0" applyFont="1" applyFill="1" applyBorder="1" applyAlignment="1" applyProtection="1">
      <alignment horizontal="center"/>
      <protection hidden="1"/>
    </xf>
    <xf numFmtId="0" fontId="103" fillId="33" borderId="0" xfId="0" applyFont="1" applyFill="1" applyBorder="1" applyAlignment="1" applyProtection="1">
      <alignment horizontal="center"/>
      <protection hidden="1"/>
    </xf>
    <xf numFmtId="0" fontId="86" fillId="34" borderId="26" xfId="0" applyFont="1" applyFill="1" applyBorder="1" applyAlignment="1">
      <alignment horizontal="center"/>
    </xf>
    <xf numFmtId="194" fontId="86" fillId="33" borderId="26" xfId="42" applyFont="1" applyFill="1" applyBorder="1" applyAlignment="1" applyProtection="1">
      <alignment horizontal="center"/>
      <protection hidden="1"/>
    </xf>
    <xf numFmtId="0" fontId="86" fillId="33" borderId="26" xfId="0" applyFont="1" applyFill="1" applyBorder="1" applyAlignment="1" applyProtection="1">
      <alignment horizontal="center"/>
      <protection hidden="1"/>
    </xf>
    <xf numFmtId="0" fontId="83" fillId="33" borderId="25" xfId="0" applyFont="1" applyFill="1" applyBorder="1" applyAlignment="1">
      <alignment horizontal="center"/>
    </xf>
    <xf numFmtId="0" fontId="86" fillId="34" borderId="4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94" fontId="104" fillId="33" borderId="0" xfId="0" applyNumberFormat="1" applyFont="1" applyFill="1" applyBorder="1" applyAlignment="1" applyProtection="1">
      <alignment horizontal="center" vertical="center"/>
      <protection hidden="1"/>
    </xf>
    <xf numFmtId="0" fontId="104" fillId="33" borderId="0" xfId="0" applyFont="1" applyFill="1" applyBorder="1" applyAlignment="1" applyProtection="1">
      <alignment horizontal="center" vertical="center"/>
      <protection hidden="1"/>
    </xf>
    <xf numFmtId="194" fontId="103" fillId="33" borderId="0" xfId="42" applyFont="1" applyFill="1" applyBorder="1" applyAlignment="1" applyProtection="1">
      <alignment horizontal="center"/>
      <protection hidden="1"/>
    </xf>
    <xf numFmtId="0" fontId="83" fillId="33" borderId="0" xfId="0" applyFont="1" applyFill="1" applyBorder="1" applyAlignment="1">
      <alignment horizontal="center" vertical="center"/>
    </xf>
    <xf numFmtId="194" fontId="105" fillId="33" borderId="0" xfId="42" applyFont="1" applyFill="1" applyBorder="1" applyAlignment="1">
      <alignment horizontal="center" vertical="center"/>
    </xf>
    <xf numFmtId="200" fontId="103" fillId="33" borderId="0" xfId="42" applyNumberFormat="1" applyFont="1" applyFill="1" applyBorder="1" applyAlignment="1" applyProtection="1">
      <alignment horizontal="center"/>
      <protection hidden="1"/>
    </xf>
    <xf numFmtId="22" fontId="106" fillId="33" borderId="0" xfId="0" applyNumberFormat="1" applyFont="1" applyFill="1" applyBorder="1" applyAlignment="1">
      <alignment horizontal="left" vertical="center"/>
    </xf>
    <xf numFmtId="22" fontId="106" fillId="33" borderId="28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62</xdr:row>
      <xdr:rowOff>295275</xdr:rowOff>
    </xdr:from>
    <xdr:to>
      <xdr:col>11</xdr:col>
      <xdr:colOff>0</xdr:colOff>
      <xdr:row>68</xdr:row>
      <xdr:rowOff>19050</xdr:rowOff>
    </xdr:to>
    <xdr:sp>
      <xdr:nvSpPr>
        <xdr:cNvPr id="1" name="ลูกศรเชื่อมต่อแบบตรง 15"/>
        <xdr:cNvSpPr>
          <a:spLocks/>
        </xdr:cNvSpPr>
      </xdr:nvSpPr>
      <xdr:spPr>
        <a:xfrm rot="5400000">
          <a:off x="2447925" y="18164175"/>
          <a:ext cx="1219200" cy="1495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63</xdr:row>
      <xdr:rowOff>295275</xdr:rowOff>
    </xdr:from>
    <xdr:to>
      <xdr:col>11</xdr:col>
      <xdr:colOff>0</xdr:colOff>
      <xdr:row>68</xdr:row>
      <xdr:rowOff>66675</xdr:rowOff>
    </xdr:to>
    <xdr:sp>
      <xdr:nvSpPr>
        <xdr:cNvPr id="2" name="ลูกศรเชื่อมต่อแบบตรง 17"/>
        <xdr:cNvSpPr>
          <a:spLocks/>
        </xdr:cNvSpPr>
      </xdr:nvSpPr>
      <xdr:spPr>
        <a:xfrm rot="5400000">
          <a:off x="2667000" y="18459450"/>
          <a:ext cx="1000125" cy="1247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H11" sqref="H11"/>
    </sheetView>
  </sheetViews>
  <sheetFormatPr defaultColWidth="9.140625" defaultRowHeight="23.25"/>
  <cols>
    <col min="1" max="1" width="5.140625" style="4" customWidth="1"/>
    <col min="2" max="2" width="42.8515625" style="1" customWidth="1"/>
    <col min="3" max="3" width="9.8515625" style="5" customWidth="1"/>
    <col min="4" max="4" width="12.00390625" style="4" customWidth="1"/>
    <col min="5" max="5" width="14.140625" style="1" customWidth="1"/>
    <col min="6" max="6" width="12.140625" style="1" bestFit="1" customWidth="1"/>
    <col min="7" max="15" width="9.140625" style="1" customWidth="1"/>
    <col min="16" max="16" width="14.28125" style="1" customWidth="1"/>
    <col min="17" max="16384" width="9.140625" style="1" customWidth="1"/>
  </cols>
  <sheetData>
    <row r="1" spans="1:7" ht="24.75" customHeight="1">
      <c r="A1" s="149" t="s">
        <v>0</v>
      </c>
      <c r="B1" s="150"/>
      <c r="C1" s="150"/>
      <c r="D1" s="150"/>
      <c r="E1" s="151"/>
      <c r="F1" s="37">
        <f ca="1">NOW()</f>
        <v>39935.66691712963</v>
      </c>
      <c r="G1" s="3"/>
    </row>
    <row r="2" spans="1:8" ht="24.75" customHeight="1">
      <c r="A2" s="6">
        <v>1</v>
      </c>
      <c r="B2" s="9" t="s">
        <v>1</v>
      </c>
      <c r="C2" s="12"/>
      <c r="D2" s="12">
        <v>180</v>
      </c>
      <c r="E2" s="13" t="s">
        <v>2</v>
      </c>
      <c r="H2" s="38"/>
    </row>
    <row r="3" spans="1:8" ht="24.75" customHeight="1">
      <c r="A3" s="7">
        <v>2</v>
      </c>
      <c r="B3" s="10" t="s">
        <v>3</v>
      </c>
      <c r="C3" s="14"/>
      <c r="D3" s="15">
        <f>D2*0.375</f>
        <v>67.5</v>
      </c>
      <c r="E3" s="16" t="s">
        <v>2</v>
      </c>
      <c r="H3" s="38"/>
    </row>
    <row r="4" spans="1:8" ht="24.75" customHeight="1">
      <c r="A4" s="7">
        <v>3</v>
      </c>
      <c r="B4" s="10" t="s">
        <v>4</v>
      </c>
      <c r="C4" s="14"/>
      <c r="D4" s="14">
        <v>2400</v>
      </c>
      <c r="E4" s="16" t="s">
        <v>2</v>
      </c>
      <c r="H4" s="38"/>
    </row>
    <row r="5" spans="1:8" ht="24.75" customHeight="1">
      <c r="A5" s="7">
        <v>4</v>
      </c>
      <c r="B5" s="10" t="s">
        <v>5</v>
      </c>
      <c r="C5" s="14"/>
      <c r="D5" s="14">
        <f>D4*0.5</f>
        <v>1200</v>
      </c>
      <c r="E5" s="16" t="s">
        <v>2</v>
      </c>
      <c r="H5" s="38"/>
    </row>
    <row r="6" spans="1:8" ht="24.75" customHeight="1">
      <c r="A6" s="7">
        <v>5</v>
      </c>
      <c r="B6" s="10" t="s">
        <v>6</v>
      </c>
      <c r="C6" s="14"/>
      <c r="D6" s="14">
        <v>11</v>
      </c>
      <c r="E6" s="16" t="s">
        <v>2</v>
      </c>
      <c r="H6" s="38"/>
    </row>
    <row r="7" spans="1:8" ht="24.75" customHeight="1">
      <c r="A7" s="7">
        <v>6</v>
      </c>
      <c r="B7" s="10" t="s">
        <v>7</v>
      </c>
      <c r="C7" s="14"/>
      <c r="D7" s="14">
        <v>3000</v>
      </c>
      <c r="E7" s="16" t="s">
        <v>2</v>
      </c>
      <c r="H7" s="38"/>
    </row>
    <row r="8" spans="1:8" ht="24.75" customHeight="1">
      <c r="A8" s="7">
        <v>7</v>
      </c>
      <c r="B8" s="10" t="s">
        <v>8</v>
      </c>
      <c r="C8" s="14"/>
      <c r="D8" s="14">
        <f>D7*0.5</f>
        <v>1500</v>
      </c>
      <c r="E8" s="16" t="s">
        <v>2</v>
      </c>
      <c r="H8" s="38"/>
    </row>
    <row r="9" spans="1:8" ht="24.75" customHeight="1">
      <c r="A9" s="7">
        <v>8</v>
      </c>
      <c r="B9" s="10" t="s">
        <v>9</v>
      </c>
      <c r="C9" s="14"/>
      <c r="D9" s="14">
        <v>25</v>
      </c>
      <c r="E9" s="16" t="s">
        <v>2</v>
      </c>
      <c r="F9" s="2"/>
      <c r="H9" s="38"/>
    </row>
    <row r="10" spans="1:5" ht="24.75" customHeight="1">
      <c r="A10" s="7">
        <v>9</v>
      </c>
      <c r="B10" s="10" t="s">
        <v>10</v>
      </c>
      <c r="C10" s="14"/>
      <c r="D10" s="14">
        <v>150</v>
      </c>
      <c r="E10" s="16" t="s">
        <v>11</v>
      </c>
    </row>
    <row r="11" spans="1:5" ht="24.75" customHeight="1">
      <c r="A11" s="7">
        <v>10</v>
      </c>
      <c r="B11" s="10" t="s">
        <v>12</v>
      </c>
      <c r="C11" s="14"/>
      <c r="D11" s="14">
        <v>180</v>
      </c>
      <c r="E11" s="16" t="s">
        <v>11</v>
      </c>
    </row>
    <row r="12" spans="1:5" ht="24.75" customHeight="1">
      <c r="A12" s="7">
        <v>11</v>
      </c>
      <c r="B12" s="10" t="s">
        <v>13</v>
      </c>
      <c r="C12" s="14"/>
      <c r="D12" s="14">
        <v>120</v>
      </c>
      <c r="E12" s="16" t="s">
        <v>11</v>
      </c>
    </row>
    <row r="13" spans="1:5" ht="24.75" customHeight="1">
      <c r="A13" s="7">
        <v>12</v>
      </c>
      <c r="B13" s="10" t="s">
        <v>14</v>
      </c>
      <c r="C13" s="14"/>
      <c r="D13" s="14">
        <v>100</v>
      </c>
      <c r="E13" s="16" t="s">
        <v>11</v>
      </c>
    </row>
    <row r="14" spans="1:5" ht="24.75" customHeight="1">
      <c r="A14" s="7">
        <v>13</v>
      </c>
      <c r="B14" s="10" t="s">
        <v>15</v>
      </c>
      <c r="C14" s="14"/>
      <c r="D14" s="14">
        <v>100</v>
      </c>
      <c r="E14" s="16" t="s">
        <v>11</v>
      </c>
    </row>
    <row r="15" spans="1:5" ht="24.75" customHeight="1">
      <c r="A15" s="7">
        <v>14</v>
      </c>
      <c r="B15" s="10" t="s">
        <v>16</v>
      </c>
      <c r="C15" s="14"/>
      <c r="D15" s="14">
        <v>2400</v>
      </c>
      <c r="E15" s="16" t="s">
        <v>11</v>
      </c>
    </row>
    <row r="16" spans="1:5" ht="24.75" customHeight="1">
      <c r="A16" s="7">
        <v>15</v>
      </c>
      <c r="B16" s="10" t="s">
        <v>17</v>
      </c>
      <c r="C16" s="14"/>
      <c r="D16" s="14">
        <v>2500</v>
      </c>
      <c r="E16" s="16" t="s">
        <v>11</v>
      </c>
    </row>
    <row r="17" spans="1:5" ht="24.75" customHeight="1">
      <c r="A17" s="7">
        <v>16</v>
      </c>
      <c r="B17" s="10" t="s">
        <v>18</v>
      </c>
      <c r="C17" s="14"/>
      <c r="D17" s="14">
        <v>1300</v>
      </c>
      <c r="E17" s="16" t="s">
        <v>11</v>
      </c>
    </row>
    <row r="18" spans="1:5" ht="24.75" customHeight="1">
      <c r="A18" s="7">
        <v>17</v>
      </c>
      <c r="B18" s="10" t="s">
        <v>19</v>
      </c>
      <c r="C18" s="14"/>
      <c r="D18" s="14">
        <v>900</v>
      </c>
      <c r="E18" s="16" t="s">
        <v>11</v>
      </c>
    </row>
    <row r="19" spans="1:5" ht="24.75" customHeight="1">
      <c r="A19" s="7">
        <v>18</v>
      </c>
      <c r="B19" s="10" t="s">
        <v>20</v>
      </c>
      <c r="C19" s="14"/>
      <c r="D19" s="14">
        <v>2040000</v>
      </c>
      <c r="E19" s="16" t="s">
        <v>11</v>
      </c>
    </row>
    <row r="20" spans="1:5" ht="24.75" customHeight="1">
      <c r="A20" s="7">
        <v>19</v>
      </c>
      <c r="B20" s="10" t="s">
        <v>21</v>
      </c>
      <c r="C20" s="14"/>
      <c r="D20" s="14">
        <v>1200</v>
      </c>
      <c r="E20" s="16" t="s">
        <v>11</v>
      </c>
    </row>
    <row r="21" spans="1:5" ht="24.75" customHeight="1">
      <c r="A21" s="7">
        <v>20</v>
      </c>
      <c r="B21" s="10" t="s">
        <v>22</v>
      </c>
      <c r="C21" s="14"/>
      <c r="D21" s="14">
        <v>700</v>
      </c>
      <c r="E21" s="16" t="s">
        <v>11</v>
      </c>
    </row>
    <row r="22" spans="1:5" ht="24.75" customHeight="1">
      <c r="A22" s="8">
        <v>21</v>
      </c>
      <c r="B22" s="11" t="s">
        <v>23</v>
      </c>
      <c r="C22" s="17"/>
      <c r="D22" s="17">
        <v>980</v>
      </c>
      <c r="E22" s="18" t="s">
        <v>11</v>
      </c>
    </row>
    <row r="23" spans="1:4" ht="24.75" customHeight="1">
      <c r="A23" s="1"/>
      <c r="C23" s="1"/>
      <c r="D23" s="1"/>
    </row>
    <row r="24" spans="1:4" ht="24.75" customHeight="1">
      <c r="A24" s="1"/>
      <c r="C24" s="1"/>
      <c r="D24" s="1"/>
    </row>
    <row r="25" spans="1:4" ht="24.75" customHeight="1">
      <c r="A25" s="1"/>
      <c r="C25" s="1"/>
      <c r="D25" s="1"/>
    </row>
    <row r="26" spans="1:4" ht="24.75" customHeight="1">
      <c r="A26" s="1"/>
      <c r="C26" s="1"/>
      <c r="D26" s="1"/>
    </row>
    <row r="27" spans="1:4" ht="24.75" customHeight="1">
      <c r="A27" s="1"/>
      <c r="C27" s="1"/>
      <c r="D27" s="1"/>
    </row>
    <row r="28" spans="1:4" ht="24.75" customHeight="1">
      <c r="A28" s="1"/>
      <c r="C28" s="1"/>
      <c r="D28" s="1"/>
    </row>
    <row r="29" spans="1:4" ht="24.75" customHeight="1">
      <c r="A29" s="1"/>
      <c r="C29" s="1"/>
      <c r="D29" s="1"/>
    </row>
    <row r="30" spans="1:4" ht="24.75" customHeight="1">
      <c r="A30" s="1"/>
      <c r="C30" s="1"/>
      <c r="D30" s="1"/>
    </row>
    <row r="31" spans="1:4" ht="24.75" customHeight="1">
      <c r="A31" s="1"/>
      <c r="C31" s="1"/>
      <c r="D31" s="1"/>
    </row>
    <row r="32" spans="1:4" ht="24.75" customHeight="1">
      <c r="A32" s="1"/>
      <c r="C32" s="1"/>
      <c r="D32" s="1"/>
    </row>
    <row r="33" spans="1:5" ht="24.75" customHeight="1">
      <c r="A33" s="148" t="s">
        <v>24</v>
      </c>
      <c r="B33" s="148"/>
      <c r="C33" s="148"/>
      <c r="D33" s="148"/>
      <c r="E33" s="34" t="s">
        <v>25</v>
      </c>
    </row>
    <row r="34" spans="1:5" ht="24.75" customHeight="1">
      <c r="A34" s="148"/>
      <c r="B34" s="148"/>
      <c r="C34" s="148"/>
      <c r="D34" s="148"/>
      <c r="E34" s="35" t="s">
        <v>26</v>
      </c>
    </row>
    <row r="35" spans="1:5" ht="24.75" customHeight="1">
      <c r="A35" s="31">
        <v>1</v>
      </c>
      <c r="B35" s="19" t="s">
        <v>27</v>
      </c>
      <c r="C35" s="20"/>
      <c r="D35" s="21"/>
      <c r="E35" s="22">
        <v>50</v>
      </c>
    </row>
    <row r="36" spans="1:5" ht="24.75" customHeight="1">
      <c r="A36" s="32">
        <v>2</v>
      </c>
      <c r="B36" s="23" t="s">
        <v>28</v>
      </c>
      <c r="C36" s="24"/>
      <c r="D36" s="25"/>
      <c r="E36" s="26">
        <v>100</v>
      </c>
    </row>
    <row r="37" spans="1:5" ht="24.75" customHeight="1">
      <c r="A37" s="32">
        <v>3</v>
      </c>
      <c r="B37" s="23" t="s">
        <v>29</v>
      </c>
      <c r="C37" s="24"/>
      <c r="D37" s="25"/>
      <c r="E37" s="26">
        <v>150</v>
      </c>
    </row>
    <row r="38" spans="1:5" ht="24.75" customHeight="1">
      <c r="A38" s="32">
        <v>4</v>
      </c>
      <c r="B38" s="23" t="s">
        <v>30</v>
      </c>
      <c r="C38" s="24"/>
      <c r="D38" s="25"/>
      <c r="E38" s="26">
        <v>200</v>
      </c>
    </row>
    <row r="39" spans="1:5" ht="24.75" customHeight="1">
      <c r="A39" s="32">
        <v>5</v>
      </c>
      <c r="B39" s="23" t="s">
        <v>31</v>
      </c>
      <c r="C39" s="24"/>
      <c r="D39" s="25"/>
      <c r="E39" s="26">
        <v>250</v>
      </c>
    </row>
    <row r="40" spans="1:5" ht="24.75" customHeight="1">
      <c r="A40" s="32">
        <v>6</v>
      </c>
      <c r="B40" s="23" t="s">
        <v>32</v>
      </c>
      <c r="C40" s="24"/>
      <c r="D40" s="25"/>
      <c r="E40" s="26">
        <v>300</v>
      </c>
    </row>
    <row r="41" spans="1:5" ht="24.75" customHeight="1">
      <c r="A41" s="32"/>
      <c r="B41" s="23" t="s">
        <v>33</v>
      </c>
      <c r="C41" s="24"/>
      <c r="D41" s="25"/>
      <c r="E41" s="26"/>
    </row>
    <row r="42" spans="1:5" ht="24.75" customHeight="1">
      <c r="A42" s="32"/>
      <c r="B42" s="23" t="s">
        <v>34</v>
      </c>
      <c r="C42" s="24"/>
      <c r="D42" s="25"/>
      <c r="E42" s="26">
        <v>300</v>
      </c>
    </row>
    <row r="43" spans="1:5" ht="24.75" customHeight="1">
      <c r="A43" s="32"/>
      <c r="B43" s="23" t="s">
        <v>35</v>
      </c>
      <c r="C43" s="24"/>
      <c r="D43" s="25"/>
      <c r="E43" s="26"/>
    </row>
    <row r="44" spans="1:5" ht="24.75" customHeight="1">
      <c r="A44" s="32">
        <v>7</v>
      </c>
      <c r="B44" s="23" t="s">
        <v>36</v>
      </c>
      <c r="C44" s="24"/>
      <c r="D44" s="25"/>
      <c r="E44" s="26">
        <v>400</v>
      </c>
    </row>
    <row r="45" spans="1:5" ht="24.75" customHeight="1">
      <c r="A45" s="32"/>
      <c r="B45" s="23" t="s">
        <v>37</v>
      </c>
      <c r="C45" s="24"/>
      <c r="D45" s="25"/>
      <c r="E45" s="26"/>
    </row>
    <row r="46" spans="1:5" ht="24.75" customHeight="1">
      <c r="A46" s="32"/>
      <c r="B46" s="23" t="s">
        <v>38</v>
      </c>
      <c r="C46" s="24"/>
      <c r="D46" s="25"/>
      <c r="E46" s="26">
        <v>400</v>
      </c>
    </row>
    <row r="47" spans="1:5" ht="24.75" customHeight="1">
      <c r="A47" s="32"/>
      <c r="B47" s="23" t="s">
        <v>39</v>
      </c>
      <c r="C47" s="24"/>
      <c r="D47" s="25"/>
      <c r="E47" s="26"/>
    </row>
    <row r="48" spans="1:5" ht="24.75" customHeight="1">
      <c r="A48" s="32">
        <v>8</v>
      </c>
      <c r="B48" s="23" t="s">
        <v>40</v>
      </c>
      <c r="C48" s="24"/>
      <c r="D48" s="25"/>
      <c r="E48" s="26">
        <v>500</v>
      </c>
    </row>
    <row r="49" spans="1:5" ht="24.75" customHeight="1">
      <c r="A49" s="32"/>
      <c r="B49" s="23" t="s">
        <v>41</v>
      </c>
      <c r="C49" s="24"/>
      <c r="D49" s="25"/>
      <c r="E49" s="26"/>
    </row>
    <row r="50" spans="1:5" ht="24.75" customHeight="1">
      <c r="A50" s="32"/>
      <c r="B50" s="23" t="s">
        <v>42</v>
      </c>
      <c r="C50" s="24"/>
      <c r="D50" s="25"/>
      <c r="E50" s="26">
        <v>500</v>
      </c>
    </row>
    <row r="51" spans="1:5" ht="24.75" customHeight="1">
      <c r="A51" s="32"/>
      <c r="B51" s="23" t="s">
        <v>43</v>
      </c>
      <c r="C51" s="24"/>
      <c r="D51" s="25"/>
      <c r="E51" s="26"/>
    </row>
    <row r="52" spans="1:5" ht="24.75" customHeight="1">
      <c r="A52" s="32">
        <v>9</v>
      </c>
      <c r="B52" s="23" t="s">
        <v>44</v>
      </c>
      <c r="C52" s="24"/>
      <c r="D52" s="25"/>
      <c r="E52" s="26">
        <v>600</v>
      </c>
    </row>
    <row r="53" spans="1:5" ht="24.75" customHeight="1">
      <c r="A53" s="33">
        <v>10</v>
      </c>
      <c r="B53" s="27" t="s">
        <v>45</v>
      </c>
      <c r="C53" s="28"/>
      <c r="D53" s="29"/>
      <c r="E53" s="30">
        <v>800</v>
      </c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</sheetData>
  <sheetProtection/>
  <mergeCells count="2">
    <mergeCell ref="A33:D34"/>
    <mergeCell ref="A1:E1"/>
  </mergeCells>
  <printOptions/>
  <pageMargins left="1.04" right="0.7" top="0.3" bottom="0.51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tabSelected="1" zoomScalePageLayoutView="0" workbookViewId="0" topLeftCell="A46">
      <selection activeCell="W32" sqref="W32"/>
    </sheetView>
  </sheetViews>
  <sheetFormatPr defaultColWidth="9.140625" defaultRowHeight="23.25"/>
  <cols>
    <col min="1" max="3" width="5.7109375" style="0" customWidth="1"/>
    <col min="4" max="4" width="4.7109375" style="0" customWidth="1"/>
    <col min="5" max="5" width="4.8515625" style="0" customWidth="1"/>
    <col min="6" max="18" width="4.7109375" style="0" customWidth="1"/>
    <col min="19" max="19" width="5.00390625" style="0" customWidth="1"/>
    <col min="20" max="23" width="4.7109375" style="0" customWidth="1"/>
    <col min="24" max="39" width="5.7109375" style="0" customWidth="1"/>
  </cols>
  <sheetData>
    <row r="1" spans="1:21" ht="30" thickBot="1">
      <c r="A1" s="251" t="s">
        <v>101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>
        <f ca="1">NOW()</f>
        <v>39935.66691712963</v>
      </c>
      <c r="Q1" s="253"/>
      <c r="R1" s="253"/>
      <c r="S1" s="253"/>
      <c r="T1" s="253"/>
      <c r="U1" s="254"/>
    </row>
    <row r="2" spans="1:21" ht="21.75" customHeight="1">
      <c r="A2" s="215" t="s">
        <v>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81"/>
      <c r="Q2" s="82"/>
      <c r="R2" s="82"/>
      <c r="S2" s="82"/>
      <c r="T2" s="82"/>
      <c r="U2" s="90"/>
    </row>
    <row r="3" spans="1:21" ht="21.75" customHeight="1">
      <c r="A3" s="71" t="s">
        <v>71</v>
      </c>
      <c r="B3" s="153" t="s">
        <v>73</v>
      </c>
      <c r="C3" s="167"/>
      <c r="D3" s="152" t="s">
        <v>75</v>
      </c>
      <c r="E3" s="152"/>
      <c r="F3" s="152"/>
      <c r="G3" s="152"/>
      <c r="H3" s="152" t="s">
        <v>77</v>
      </c>
      <c r="I3" s="152"/>
      <c r="J3" s="152"/>
      <c r="K3" s="152"/>
      <c r="L3" s="152" t="s">
        <v>76</v>
      </c>
      <c r="M3" s="152"/>
      <c r="N3" s="152"/>
      <c r="O3" s="153"/>
      <c r="P3" s="99"/>
      <c r="Q3" s="100"/>
      <c r="R3" s="100"/>
      <c r="S3" s="56"/>
      <c r="T3" s="56"/>
      <c r="U3" s="57"/>
    </row>
    <row r="4" spans="1:21" ht="21.75" customHeight="1">
      <c r="A4" s="39" t="s">
        <v>72</v>
      </c>
      <c r="B4" s="152" t="s">
        <v>74</v>
      </c>
      <c r="C4" s="152"/>
      <c r="D4" s="152" t="s">
        <v>69</v>
      </c>
      <c r="E4" s="152"/>
      <c r="F4" s="152" t="s">
        <v>70</v>
      </c>
      <c r="G4" s="152"/>
      <c r="H4" s="152" t="s">
        <v>69</v>
      </c>
      <c r="I4" s="152"/>
      <c r="J4" s="152" t="s">
        <v>70</v>
      </c>
      <c r="K4" s="152"/>
      <c r="L4" s="152" t="s">
        <v>69</v>
      </c>
      <c r="M4" s="152"/>
      <c r="N4" s="152" t="s">
        <v>70</v>
      </c>
      <c r="O4" s="153"/>
      <c r="P4" s="99"/>
      <c r="Q4" s="100"/>
      <c r="R4" s="100"/>
      <c r="S4" s="56"/>
      <c r="T4" s="56"/>
      <c r="U4" s="57"/>
    </row>
    <row r="5" spans="1:21" ht="21.75" customHeight="1">
      <c r="A5" s="132">
        <v>1</v>
      </c>
      <c r="B5" s="144" t="s">
        <v>78</v>
      </c>
      <c r="C5" s="135">
        <v>0.6</v>
      </c>
      <c r="D5" s="172">
        <v>0</v>
      </c>
      <c r="E5" s="173"/>
      <c r="F5" s="180">
        <v>0</v>
      </c>
      <c r="G5" s="180"/>
      <c r="H5" s="181">
        <v>-4</v>
      </c>
      <c r="I5" s="181"/>
      <c r="J5" s="160">
        <v>4</v>
      </c>
      <c r="K5" s="160"/>
      <c r="L5" s="157">
        <f>D5-H5</f>
        <v>4</v>
      </c>
      <c r="M5" s="158"/>
      <c r="N5" s="157">
        <f>F5-J5</f>
        <v>-4</v>
      </c>
      <c r="O5" s="159"/>
      <c r="P5" s="101"/>
      <c r="Q5" s="51"/>
      <c r="R5" s="51"/>
      <c r="S5" s="56"/>
      <c r="T5" s="56"/>
      <c r="U5" s="57"/>
    </row>
    <row r="6" spans="1:21" ht="21.75" customHeight="1">
      <c r="A6" s="133">
        <v>2</v>
      </c>
      <c r="B6" s="145" t="s">
        <v>78</v>
      </c>
      <c r="C6" s="136">
        <v>0.6</v>
      </c>
      <c r="D6" s="174">
        <v>0</v>
      </c>
      <c r="E6" s="175"/>
      <c r="F6" s="161">
        <v>0</v>
      </c>
      <c r="G6" s="161"/>
      <c r="H6" s="162">
        <v>5</v>
      </c>
      <c r="I6" s="162"/>
      <c r="J6" s="163">
        <v>-3</v>
      </c>
      <c r="K6" s="163"/>
      <c r="L6" s="154">
        <f>D6-H6</f>
        <v>-5</v>
      </c>
      <c r="M6" s="155"/>
      <c r="N6" s="154">
        <f>F6-J6</f>
        <v>3</v>
      </c>
      <c r="O6" s="156"/>
      <c r="P6" s="101"/>
      <c r="Q6" s="51"/>
      <c r="R6" s="51"/>
      <c r="S6" s="56"/>
      <c r="T6" s="56"/>
      <c r="U6" s="57"/>
    </row>
    <row r="7" spans="1:21" ht="21.75" customHeight="1">
      <c r="A7" s="133">
        <v>3</v>
      </c>
      <c r="B7" s="145" t="s">
        <v>78</v>
      </c>
      <c r="C7" s="136">
        <v>0.6</v>
      </c>
      <c r="D7" s="174">
        <v>0</v>
      </c>
      <c r="E7" s="175"/>
      <c r="F7" s="161">
        <v>0</v>
      </c>
      <c r="G7" s="161"/>
      <c r="H7" s="162">
        <v>16</v>
      </c>
      <c r="I7" s="162"/>
      <c r="J7" s="163">
        <v>7</v>
      </c>
      <c r="K7" s="163"/>
      <c r="L7" s="154">
        <f>D7-H7</f>
        <v>-16</v>
      </c>
      <c r="M7" s="155"/>
      <c r="N7" s="154">
        <f>F7-J7</f>
        <v>-7</v>
      </c>
      <c r="O7" s="156"/>
      <c r="P7" s="101"/>
      <c r="Q7" s="51"/>
      <c r="R7" s="51"/>
      <c r="S7" s="56"/>
      <c r="T7" s="56"/>
      <c r="U7" s="57"/>
    </row>
    <row r="8" spans="1:21" ht="21.75" customHeight="1">
      <c r="A8" s="133">
        <v>4</v>
      </c>
      <c r="B8" s="145" t="s">
        <v>78</v>
      </c>
      <c r="C8" s="136">
        <v>0.6</v>
      </c>
      <c r="D8" s="174">
        <v>0</v>
      </c>
      <c r="E8" s="175"/>
      <c r="F8" s="161">
        <v>0</v>
      </c>
      <c r="G8" s="161"/>
      <c r="H8" s="162">
        <v>11</v>
      </c>
      <c r="I8" s="162"/>
      <c r="J8" s="163">
        <v>6</v>
      </c>
      <c r="K8" s="163"/>
      <c r="L8" s="154">
        <f>D8-H8</f>
        <v>-11</v>
      </c>
      <c r="M8" s="155"/>
      <c r="N8" s="154">
        <f>F8-J8</f>
        <v>-6</v>
      </c>
      <c r="O8" s="156"/>
      <c r="P8" s="164" t="s">
        <v>84</v>
      </c>
      <c r="Q8" s="165"/>
      <c r="R8" s="165"/>
      <c r="S8" s="165"/>
      <c r="T8" s="165"/>
      <c r="U8" s="166"/>
    </row>
    <row r="9" spans="1:21" ht="21.75" customHeight="1">
      <c r="A9" s="133"/>
      <c r="B9" s="145" t="s">
        <v>78</v>
      </c>
      <c r="C9" s="136"/>
      <c r="D9" s="178"/>
      <c r="E9" s="179"/>
      <c r="F9" s="161"/>
      <c r="G9" s="161"/>
      <c r="H9" s="162"/>
      <c r="I9" s="162"/>
      <c r="J9" s="163"/>
      <c r="K9" s="163"/>
      <c r="L9" s="154">
        <v>0</v>
      </c>
      <c r="M9" s="155"/>
      <c r="N9" s="154">
        <f>F9-J9</f>
        <v>0</v>
      </c>
      <c r="O9" s="156"/>
      <c r="P9" s="102" t="s">
        <v>63</v>
      </c>
      <c r="Q9" s="67"/>
      <c r="R9" s="67"/>
      <c r="S9" s="68"/>
      <c r="T9" s="68"/>
      <c r="U9" s="69"/>
    </row>
    <row r="10" spans="1:28" ht="21.75" customHeight="1">
      <c r="A10" s="133"/>
      <c r="B10" s="145" t="s">
        <v>78</v>
      </c>
      <c r="C10" s="136"/>
      <c r="D10" s="168"/>
      <c r="E10" s="169"/>
      <c r="F10" s="185"/>
      <c r="G10" s="185"/>
      <c r="H10" s="186"/>
      <c r="I10" s="186"/>
      <c r="J10" s="187"/>
      <c r="K10" s="187"/>
      <c r="L10" s="176"/>
      <c r="M10" s="176"/>
      <c r="N10" s="176"/>
      <c r="O10" s="177"/>
      <c r="P10" s="103"/>
      <c r="Q10" s="67" t="s">
        <v>85</v>
      </c>
      <c r="R10" s="67"/>
      <c r="S10" s="68"/>
      <c r="T10" s="68"/>
      <c r="U10" s="69"/>
      <c r="Y10" s="52"/>
      <c r="AB10" s="72"/>
    </row>
    <row r="11" spans="1:23" ht="21.75" customHeight="1">
      <c r="A11" s="133"/>
      <c r="B11" s="145" t="s">
        <v>78</v>
      </c>
      <c r="C11" s="136"/>
      <c r="D11" s="170"/>
      <c r="E11" s="171"/>
      <c r="F11" s="182"/>
      <c r="G11" s="182"/>
      <c r="H11" s="183"/>
      <c r="I11" s="183"/>
      <c r="J11" s="184"/>
      <c r="K11" s="184"/>
      <c r="L11" s="155"/>
      <c r="M11" s="155"/>
      <c r="N11" s="155"/>
      <c r="O11" s="156"/>
      <c r="P11" s="103" t="s">
        <v>86</v>
      </c>
      <c r="Q11" s="67"/>
      <c r="R11" s="67"/>
      <c r="S11" s="68"/>
      <c r="T11" s="68"/>
      <c r="U11" s="69"/>
      <c r="W11" s="45"/>
    </row>
    <row r="12" spans="1:21" ht="21.75" customHeight="1">
      <c r="A12" s="133"/>
      <c r="B12" s="145" t="s">
        <v>78</v>
      </c>
      <c r="C12" s="136"/>
      <c r="D12" s="170"/>
      <c r="E12" s="171"/>
      <c r="F12" s="182"/>
      <c r="G12" s="182"/>
      <c r="H12" s="183"/>
      <c r="I12" s="183"/>
      <c r="J12" s="184"/>
      <c r="K12" s="184"/>
      <c r="L12" s="155"/>
      <c r="M12" s="155"/>
      <c r="N12" s="155"/>
      <c r="O12" s="156"/>
      <c r="P12" s="103" t="s">
        <v>87</v>
      </c>
      <c r="Q12" s="67"/>
      <c r="R12" s="67"/>
      <c r="S12" s="68"/>
      <c r="T12" s="68"/>
      <c r="U12" s="69"/>
    </row>
    <row r="13" spans="1:21" ht="21.75" customHeight="1">
      <c r="A13" s="133"/>
      <c r="B13" s="145" t="s">
        <v>78</v>
      </c>
      <c r="C13" s="136"/>
      <c r="D13" s="170"/>
      <c r="E13" s="171"/>
      <c r="F13" s="182"/>
      <c r="G13" s="182"/>
      <c r="H13" s="183"/>
      <c r="I13" s="183"/>
      <c r="J13" s="184"/>
      <c r="K13" s="184"/>
      <c r="L13" s="155"/>
      <c r="M13" s="155"/>
      <c r="N13" s="155"/>
      <c r="O13" s="156"/>
      <c r="P13" s="103" t="s">
        <v>102</v>
      </c>
      <c r="Q13" s="67"/>
      <c r="R13" s="67"/>
      <c r="S13" s="68"/>
      <c r="T13" s="68"/>
      <c r="U13" s="69"/>
    </row>
    <row r="14" spans="1:24" ht="21.75" customHeight="1">
      <c r="A14" s="133"/>
      <c r="B14" s="145" t="s">
        <v>78</v>
      </c>
      <c r="C14" s="136"/>
      <c r="D14" s="170"/>
      <c r="E14" s="171"/>
      <c r="F14" s="182"/>
      <c r="G14" s="182"/>
      <c r="H14" s="183"/>
      <c r="I14" s="183"/>
      <c r="J14" s="184"/>
      <c r="K14" s="184"/>
      <c r="L14" s="155"/>
      <c r="M14" s="155"/>
      <c r="N14" s="155"/>
      <c r="O14" s="156"/>
      <c r="P14" s="206" t="s">
        <v>103</v>
      </c>
      <c r="Q14" s="207"/>
      <c r="R14" s="207"/>
      <c r="S14" s="207"/>
      <c r="T14" s="207"/>
      <c r="U14" s="208"/>
      <c r="X14" s="45"/>
    </row>
    <row r="15" spans="1:33" ht="21.75" customHeight="1">
      <c r="A15" s="133"/>
      <c r="B15" s="145" t="s">
        <v>78</v>
      </c>
      <c r="C15" s="136"/>
      <c r="D15" s="170"/>
      <c r="E15" s="171"/>
      <c r="F15" s="182"/>
      <c r="G15" s="182"/>
      <c r="H15" s="183"/>
      <c r="I15" s="183"/>
      <c r="J15" s="184"/>
      <c r="K15" s="184"/>
      <c r="L15" s="155"/>
      <c r="M15" s="155"/>
      <c r="N15" s="155"/>
      <c r="O15" s="188"/>
      <c r="P15" s="67" t="s">
        <v>106</v>
      </c>
      <c r="Q15" s="56"/>
      <c r="R15" s="209">
        <v>150000</v>
      </c>
      <c r="S15" s="209"/>
      <c r="T15" s="209"/>
      <c r="U15" s="104" t="s">
        <v>105</v>
      </c>
      <c r="AA15" s="36"/>
      <c r="AB15" s="36"/>
      <c r="AC15" s="46"/>
      <c r="AD15" s="47"/>
      <c r="AE15" s="47"/>
      <c r="AF15" s="36"/>
      <c r="AG15" s="36"/>
    </row>
    <row r="16" spans="1:33" ht="21.75" customHeight="1" thickBot="1">
      <c r="A16" s="134"/>
      <c r="B16" s="146" t="s">
        <v>78</v>
      </c>
      <c r="C16" s="137"/>
      <c r="D16" s="195"/>
      <c r="E16" s="196"/>
      <c r="F16" s="220"/>
      <c r="G16" s="220"/>
      <c r="H16" s="233"/>
      <c r="I16" s="233"/>
      <c r="J16" s="234"/>
      <c r="K16" s="234"/>
      <c r="L16" s="235"/>
      <c r="M16" s="235"/>
      <c r="N16" s="235"/>
      <c r="O16" s="236"/>
      <c r="P16" s="105" t="s">
        <v>104</v>
      </c>
      <c r="Q16" s="59"/>
      <c r="R16" s="59"/>
      <c r="S16" s="210">
        <v>2.5</v>
      </c>
      <c r="T16" s="210"/>
      <c r="U16" s="106"/>
      <c r="AA16" s="36"/>
      <c r="AB16" s="36"/>
      <c r="AC16" s="46"/>
      <c r="AD16" s="47"/>
      <c r="AE16" s="47"/>
      <c r="AF16" s="36"/>
      <c r="AG16" s="36"/>
    </row>
    <row r="17" spans="1:33" ht="12" customHeight="1">
      <c r="A17" s="7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67"/>
      <c r="Q17" s="67"/>
      <c r="R17" s="67"/>
      <c r="S17" s="68"/>
      <c r="T17" s="68"/>
      <c r="U17" s="69"/>
      <c r="AA17" s="36"/>
      <c r="AB17" s="36"/>
      <c r="AC17" s="46"/>
      <c r="AD17" s="48"/>
      <c r="AE17" s="48"/>
      <c r="AF17" s="36"/>
      <c r="AG17" s="36"/>
    </row>
    <row r="18" spans="1:33" ht="21.75" customHeight="1">
      <c r="A18" s="55"/>
      <c r="B18" s="255" t="s">
        <v>96</v>
      </c>
      <c r="C18" s="256"/>
      <c r="D18" s="256"/>
      <c r="E18" s="256"/>
      <c r="F18" s="257"/>
      <c r="G18" s="203" t="s">
        <v>69</v>
      </c>
      <c r="H18" s="203"/>
      <c r="I18" s="203" t="s">
        <v>70</v>
      </c>
      <c r="J18" s="203"/>
      <c r="K18" s="203" t="s">
        <v>80</v>
      </c>
      <c r="L18" s="203"/>
      <c r="M18" s="203" t="s">
        <v>81</v>
      </c>
      <c r="N18" s="203"/>
      <c r="O18" s="203" t="s">
        <v>93</v>
      </c>
      <c r="P18" s="203"/>
      <c r="Q18" s="239" t="s">
        <v>94</v>
      </c>
      <c r="R18" s="240"/>
      <c r="S18" s="56"/>
      <c r="T18" s="147"/>
      <c r="U18" s="57"/>
      <c r="AA18" s="36"/>
      <c r="AB18" s="54"/>
      <c r="AC18" s="54"/>
      <c r="AD18" s="36"/>
      <c r="AE18" s="61"/>
      <c r="AF18" s="61"/>
      <c r="AG18" s="54"/>
    </row>
    <row r="19" spans="1:33" ht="21.75" customHeight="1">
      <c r="A19" s="55"/>
      <c r="B19" s="258"/>
      <c r="C19" s="259"/>
      <c r="D19" s="259"/>
      <c r="E19" s="259"/>
      <c r="F19" s="260"/>
      <c r="G19" s="237" t="s">
        <v>65</v>
      </c>
      <c r="H19" s="238"/>
      <c r="I19" s="237" t="s">
        <v>65</v>
      </c>
      <c r="J19" s="238"/>
      <c r="K19" s="237" t="s">
        <v>65</v>
      </c>
      <c r="L19" s="238"/>
      <c r="M19" s="237" t="s">
        <v>65</v>
      </c>
      <c r="N19" s="238"/>
      <c r="O19" s="237" t="s">
        <v>65</v>
      </c>
      <c r="P19" s="238"/>
      <c r="Q19" s="237" t="s">
        <v>65</v>
      </c>
      <c r="R19" s="261"/>
      <c r="S19" s="56"/>
      <c r="T19" s="56"/>
      <c r="U19" s="57"/>
      <c r="AA19" s="36"/>
      <c r="AB19" s="54"/>
      <c r="AC19" s="54"/>
      <c r="AD19" s="36"/>
      <c r="AE19" s="61"/>
      <c r="AF19" s="61"/>
      <c r="AG19" s="54"/>
    </row>
    <row r="20" spans="1:33" ht="21.75" customHeight="1">
      <c r="A20" s="55"/>
      <c r="B20" s="231" t="s">
        <v>95</v>
      </c>
      <c r="C20" s="232"/>
      <c r="D20" s="232"/>
      <c r="E20" s="232"/>
      <c r="F20" s="232"/>
      <c r="G20" s="212">
        <f>ROUND(SUM(D$5:E$16)/MAX($A5:$A16),3)</f>
        <v>0</v>
      </c>
      <c r="H20" s="212"/>
      <c r="I20" s="212">
        <f>ROUND(SUM(F$5:G$16)/MAX($A5:$A16),3)</f>
        <v>0</v>
      </c>
      <c r="J20" s="212"/>
      <c r="K20" s="212">
        <v>0</v>
      </c>
      <c r="L20" s="212"/>
      <c r="M20" s="212">
        <v>0</v>
      </c>
      <c r="N20" s="212"/>
      <c r="O20" s="241">
        <v>0</v>
      </c>
      <c r="P20" s="242"/>
      <c r="Q20" s="241">
        <f>SQRT((M21^2)+(K21^2))</f>
        <v>7.826237921249264</v>
      </c>
      <c r="R20" s="245"/>
      <c r="S20" s="56"/>
      <c r="T20" s="56"/>
      <c r="U20" s="57"/>
      <c r="AA20" s="54"/>
      <c r="AB20" s="54"/>
      <c r="AC20" s="54"/>
      <c r="AD20" s="36"/>
      <c r="AE20" s="61"/>
      <c r="AF20" s="61"/>
      <c r="AG20" s="54"/>
    </row>
    <row r="21" spans="1:33" ht="21.75" customHeight="1">
      <c r="A21" s="55"/>
      <c r="B21" s="213" t="s">
        <v>92</v>
      </c>
      <c r="C21" s="214"/>
      <c r="D21" s="214"/>
      <c r="E21" s="214"/>
      <c r="F21" s="214"/>
      <c r="G21" s="205">
        <f>ROUND(SUM(H5:I16)/MAX(A5:A16),3)</f>
        <v>7</v>
      </c>
      <c r="H21" s="205"/>
      <c r="I21" s="205">
        <f>ROUND(SUM(J5:K16)/MAX(A5:A16),3)</f>
        <v>3.5</v>
      </c>
      <c r="J21" s="205"/>
      <c r="K21" s="211">
        <f>ROUND(G20-G21,3)</f>
        <v>-7</v>
      </c>
      <c r="L21" s="211"/>
      <c r="M21" s="211">
        <f>ROUND(I20-I21,3)</f>
        <v>-3.5</v>
      </c>
      <c r="N21" s="211"/>
      <c r="O21" s="243"/>
      <c r="P21" s="244"/>
      <c r="Q21" s="243"/>
      <c r="R21" s="246"/>
      <c r="S21" s="56"/>
      <c r="T21" s="56"/>
      <c r="U21" s="57"/>
      <c r="AA21" s="36"/>
      <c r="AB21" s="54"/>
      <c r="AC21" s="54"/>
      <c r="AD21" s="54"/>
      <c r="AE21" s="61"/>
      <c r="AF21" s="61"/>
      <c r="AG21" s="54"/>
    </row>
    <row r="22" spans="1:33" ht="12.75" customHeight="1" thickBo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AA22" s="54"/>
      <c r="AB22" s="54"/>
      <c r="AC22" s="54"/>
      <c r="AD22" s="54"/>
      <c r="AE22" s="61"/>
      <c r="AF22" s="61"/>
      <c r="AG22" s="54"/>
    </row>
    <row r="23" spans="1:21" ht="21.75" customHeight="1">
      <c r="A23" s="199" t="s">
        <v>46</v>
      </c>
      <c r="B23" s="200"/>
      <c r="C23" s="200"/>
      <c r="D23" s="200"/>
      <c r="E23" s="200"/>
      <c r="F23" s="200"/>
      <c r="G23" s="200"/>
      <c r="H23" s="200"/>
      <c r="I23" s="201"/>
      <c r="J23" s="98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90"/>
    </row>
    <row r="24" spans="1:32" ht="21.75" customHeight="1">
      <c r="A24" s="190" t="s">
        <v>48</v>
      </c>
      <c r="B24" s="191"/>
      <c r="C24" s="191"/>
      <c r="D24" s="191"/>
      <c r="E24" s="138" t="s">
        <v>130</v>
      </c>
      <c r="F24" s="192">
        <f>IF(E24="SD30",3000,IF(E24="SD40",4000,IF(E24="SD50",5000,IF(E24="SR24",2400))))</f>
        <v>4000</v>
      </c>
      <c r="G24" s="192"/>
      <c r="H24" s="189" t="s">
        <v>2</v>
      </c>
      <c r="I24" s="202"/>
      <c r="J24" s="55"/>
      <c r="K24" s="56"/>
      <c r="L24" s="56" t="s">
        <v>88</v>
      </c>
      <c r="M24" s="56"/>
      <c r="N24" s="56"/>
      <c r="O24" s="56"/>
      <c r="P24" s="56"/>
      <c r="Q24" s="56"/>
      <c r="R24" s="56"/>
      <c r="S24" s="56"/>
      <c r="T24" s="88"/>
      <c r="U24" s="57"/>
      <c r="V24" s="36"/>
      <c r="W24" s="36"/>
      <c r="X24" s="63"/>
      <c r="Y24" s="63"/>
      <c r="Z24" s="63"/>
      <c r="AA24" s="63"/>
      <c r="AB24" s="63"/>
      <c r="AC24" s="64"/>
      <c r="AD24" s="64"/>
      <c r="AE24" s="62"/>
      <c r="AF24" s="62"/>
    </row>
    <row r="25" spans="1:32" ht="21.75" customHeight="1">
      <c r="A25" s="190" t="s">
        <v>1</v>
      </c>
      <c r="B25" s="191"/>
      <c r="C25" s="191"/>
      <c r="D25" s="191"/>
      <c r="E25" s="191"/>
      <c r="F25" s="193">
        <v>280</v>
      </c>
      <c r="G25" s="193"/>
      <c r="H25" s="189" t="s">
        <v>2</v>
      </c>
      <c r="I25" s="202"/>
      <c r="J25" s="55"/>
      <c r="K25" s="56" t="s">
        <v>91</v>
      </c>
      <c r="L25" s="56"/>
      <c r="M25" s="56"/>
      <c r="N25" s="56"/>
      <c r="O25" s="56"/>
      <c r="P25" s="56"/>
      <c r="Q25" s="56"/>
      <c r="R25" s="56"/>
      <c r="S25" s="91"/>
      <c r="T25" s="56"/>
      <c r="U25" s="92"/>
      <c r="V25" s="49"/>
      <c r="W25" s="49"/>
      <c r="X25" s="63"/>
      <c r="Y25" s="63"/>
      <c r="Z25" s="63"/>
      <c r="AA25" s="63"/>
      <c r="AB25" s="63"/>
      <c r="AC25" s="64"/>
      <c r="AD25" s="64"/>
      <c r="AE25" s="62"/>
      <c r="AF25" s="62"/>
    </row>
    <row r="26" spans="1:32" ht="21.75" customHeight="1">
      <c r="A26" s="204" t="s">
        <v>47</v>
      </c>
      <c r="B26" s="189"/>
      <c r="C26" s="189"/>
      <c r="D26" s="189" t="s">
        <v>49</v>
      </c>
      <c r="E26" s="189"/>
      <c r="F26" s="194">
        <v>0.4</v>
      </c>
      <c r="G26" s="194"/>
      <c r="H26" s="189" t="s">
        <v>65</v>
      </c>
      <c r="I26" s="202"/>
      <c r="J26" s="55"/>
      <c r="K26" s="93" t="s">
        <v>90</v>
      </c>
      <c r="L26" s="56" t="s">
        <v>97</v>
      </c>
      <c r="M26" s="56"/>
      <c r="N26" s="219">
        <f>ROUND(R15*MAX(A5:A16),2)</f>
        <v>600000</v>
      </c>
      <c r="O26" s="219"/>
      <c r="P26" s="219"/>
      <c r="Q26" s="219"/>
      <c r="R26" s="56" t="s">
        <v>64</v>
      </c>
      <c r="S26" s="56"/>
      <c r="T26" s="89"/>
      <c r="U26" s="57"/>
      <c r="V26" s="53"/>
      <c r="X26" s="65"/>
      <c r="Y26" s="66"/>
      <c r="Z26" s="66"/>
      <c r="AA26" s="66"/>
      <c r="AB26" s="66"/>
      <c r="AC26" s="64"/>
      <c r="AD26" s="64"/>
      <c r="AE26" s="62"/>
      <c r="AF26" s="62"/>
    </row>
    <row r="27" spans="1:24" ht="21.75" customHeight="1">
      <c r="A27" s="204"/>
      <c r="B27" s="189"/>
      <c r="C27" s="189"/>
      <c r="D27" s="189" t="s">
        <v>50</v>
      </c>
      <c r="E27" s="189"/>
      <c r="F27" s="194">
        <v>1</v>
      </c>
      <c r="G27" s="194"/>
      <c r="H27" s="189" t="s">
        <v>65</v>
      </c>
      <c r="I27" s="202"/>
      <c r="J27" s="55"/>
      <c r="K27" s="56"/>
      <c r="L27" s="56" t="s">
        <v>89</v>
      </c>
      <c r="M27" s="56"/>
      <c r="N27" s="94"/>
      <c r="O27" s="94"/>
      <c r="P27" s="94"/>
      <c r="Q27" s="94"/>
      <c r="R27" s="56"/>
      <c r="S27" s="56"/>
      <c r="T27" s="75"/>
      <c r="U27" s="95"/>
      <c r="V27" s="36"/>
      <c r="W27" s="36"/>
      <c r="X27" s="36"/>
    </row>
    <row r="28" spans="1:24" ht="21.75" customHeight="1">
      <c r="A28" s="204" t="s">
        <v>82</v>
      </c>
      <c r="B28" s="189"/>
      <c r="C28" s="189"/>
      <c r="D28" s="197" t="s">
        <v>49</v>
      </c>
      <c r="E28" s="197"/>
      <c r="F28" s="198">
        <v>3</v>
      </c>
      <c r="G28" s="198"/>
      <c r="H28" s="189" t="s">
        <v>65</v>
      </c>
      <c r="I28" s="202"/>
      <c r="J28" s="55"/>
      <c r="K28" s="96" t="s">
        <v>90</v>
      </c>
      <c r="L28" s="56" t="s">
        <v>98</v>
      </c>
      <c r="M28" s="56"/>
      <c r="N28" s="219">
        <f>ROUND(O35*G40*M40*S40/100,2)</f>
        <v>301964</v>
      </c>
      <c r="O28" s="219"/>
      <c r="P28" s="219"/>
      <c r="Q28" s="219"/>
      <c r="R28" s="56" t="s">
        <v>100</v>
      </c>
      <c r="S28" s="75"/>
      <c r="T28" s="75"/>
      <c r="U28" s="57"/>
      <c r="V28" s="36"/>
      <c r="W28" s="36"/>
      <c r="X28" s="36"/>
    </row>
    <row r="29" spans="1:24" ht="21.75" customHeight="1">
      <c r="A29" s="204"/>
      <c r="B29" s="189"/>
      <c r="C29" s="189"/>
      <c r="D29" s="197" t="s">
        <v>52</v>
      </c>
      <c r="E29" s="197"/>
      <c r="F29" s="198">
        <v>3</v>
      </c>
      <c r="G29" s="198"/>
      <c r="H29" s="189" t="s">
        <v>65</v>
      </c>
      <c r="I29" s="202"/>
      <c r="J29" s="55"/>
      <c r="K29" s="96" t="s">
        <v>90</v>
      </c>
      <c r="L29" s="56" t="s">
        <v>99</v>
      </c>
      <c r="M29" s="56"/>
      <c r="N29" s="219">
        <f>ROUND(O34*G40*M40*S40/100,2)</f>
        <v>301964</v>
      </c>
      <c r="O29" s="219"/>
      <c r="P29" s="219"/>
      <c r="Q29" s="219"/>
      <c r="R29" s="56" t="s">
        <v>100</v>
      </c>
      <c r="S29" s="56"/>
      <c r="T29" s="75"/>
      <c r="U29" s="57"/>
      <c r="V29" s="36"/>
      <c r="W29" s="36"/>
      <c r="X29" s="36"/>
    </row>
    <row r="30" spans="1:24" ht="21.75" customHeight="1" thickBot="1">
      <c r="A30" s="229"/>
      <c r="B30" s="227"/>
      <c r="C30" s="227"/>
      <c r="D30" s="225" t="s">
        <v>83</v>
      </c>
      <c r="E30" s="225"/>
      <c r="F30" s="226">
        <v>1.6</v>
      </c>
      <c r="G30" s="226"/>
      <c r="H30" s="227" t="s">
        <v>65</v>
      </c>
      <c r="I30" s="228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97"/>
      <c r="V30" s="36"/>
      <c r="W30" s="36"/>
      <c r="X30" s="36"/>
    </row>
    <row r="31" spans="1:24" ht="21.75" customHeight="1">
      <c r="A31" s="77"/>
      <c r="B31" s="78"/>
      <c r="C31" s="78"/>
      <c r="D31" s="79"/>
      <c r="E31" s="79"/>
      <c r="F31" s="80"/>
      <c r="G31" s="80"/>
      <c r="H31" s="78"/>
      <c r="I31" s="107"/>
      <c r="J31" s="108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36"/>
      <c r="W31" s="36"/>
      <c r="X31" s="36"/>
    </row>
    <row r="32" spans="1:24" ht="21.75" customHeight="1">
      <c r="A32" s="55"/>
      <c r="B32" s="56"/>
      <c r="C32" s="279" t="s">
        <v>114</v>
      </c>
      <c r="D32" s="280"/>
      <c r="E32" s="280"/>
      <c r="F32" s="280"/>
      <c r="G32" s="280"/>
      <c r="H32" s="280"/>
      <c r="I32" s="280"/>
      <c r="J32" s="43" t="s">
        <v>78</v>
      </c>
      <c r="K32" s="277" t="s">
        <v>107</v>
      </c>
      <c r="L32" s="277"/>
      <c r="M32" s="277" t="s">
        <v>108</v>
      </c>
      <c r="N32" s="277"/>
      <c r="O32" s="264" t="s">
        <v>111</v>
      </c>
      <c r="P32" s="265"/>
      <c r="Q32" s="56"/>
      <c r="R32" s="56"/>
      <c r="S32" s="56"/>
      <c r="T32" s="56"/>
      <c r="U32" s="84"/>
      <c r="V32" s="36"/>
      <c r="W32" s="36"/>
      <c r="X32" s="36"/>
    </row>
    <row r="33" spans="1:27" ht="19.5" customHeight="1">
      <c r="A33" s="55"/>
      <c r="B33" s="56"/>
      <c r="C33" s="281"/>
      <c r="D33" s="282"/>
      <c r="E33" s="282"/>
      <c r="F33" s="282"/>
      <c r="G33" s="282"/>
      <c r="H33" s="282"/>
      <c r="I33" s="282"/>
      <c r="J33" s="44" t="s">
        <v>68</v>
      </c>
      <c r="K33" s="266" t="s">
        <v>66</v>
      </c>
      <c r="L33" s="266"/>
      <c r="M33" s="266" t="s">
        <v>110</v>
      </c>
      <c r="N33" s="266"/>
      <c r="O33" s="267" t="s">
        <v>110</v>
      </c>
      <c r="P33" s="268"/>
      <c r="Q33" s="56"/>
      <c r="R33" s="56"/>
      <c r="S33" s="56"/>
      <c r="T33" s="56"/>
      <c r="U33" s="85"/>
      <c r="V33" s="36"/>
      <c r="W33" s="50"/>
      <c r="X33" s="50"/>
      <c r="Y33" s="36"/>
      <c r="Z33" s="36"/>
      <c r="AA33" s="36"/>
    </row>
    <row r="34" spans="1:27" ht="21.75" customHeight="1">
      <c r="A34" s="55"/>
      <c r="B34" s="56"/>
      <c r="C34" s="109" t="s">
        <v>112</v>
      </c>
      <c r="D34" s="110"/>
      <c r="E34" s="111"/>
      <c r="F34" s="110"/>
      <c r="G34" s="274">
        <v>27</v>
      </c>
      <c r="H34" s="274"/>
      <c r="I34" s="110" t="s">
        <v>109</v>
      </c>
      <c r="J34" s="139">
        <v>25</v>
      </c>
      <c r="K34" s="275">
        <f>ROUND(3.14*J34/10,2)</f>
        <v>7.85</v>
      </c>
      <c r="L34" s="275"/>
      <c r="M34" s="276">
        <f>ROUND(3.14*((J34/10)^2)/4,2)</f>
        <v>4.91</v>
      </c>
      <c r="N34" s="276"/>
      <c r="O34" s="271">
        <f>ROUND(M34*G34,2)</f>
        <v>132.57</v>
      </c>
      <c r="P34" s="272"/>
      <c r="Q34" s="56"/>
      <c r="R34" s="56"/>
      <c r="S34" s="56"/>
      <c r="T34" s="56"/>
      <c r="U34" s="85"/>
      <c r="V34" s="36"/>
      <c r="W34" s="50"/>
      <c r="X34" s="50"/>
      <c r="Y34" s="36"/>
      <c r="Z34" s="36"/>
      <c r="AA34" s="36"/>
    </row>
    <row r="35" spans="1:27" ht="21.75" customHeight="1">
      <c r="A35" s="55"/>
      <c r="B35" s="56"/>
      <c r="C35" s="112" t="s">
        <v>113</v>
      </c>
      <c r="D35" s="113"/>
      <c r="E35" s="114"/>
      <c r="F35" s="113"/>
      <c r="G35" s="278">
        <v>27</v>
      </c>
      <c r="H35" s="278"/>
      <c r="I35" s="113" t="s">
        <v>109</v>
      </c>
      <c r="J35" s="140">
        <v>25</v>
      </c>
      <c r="K35" s="269">
        <f>ROUND(3.14*J35/10,2)</f>
        <v>7.85</v>
      </c>
      <c r="L35" s="269"/>
      <c r="M35" s="270">
        <f>ROUND(3.14*((J35/10)^2)/4,2)</f>
        <v>4.91</v>
      </c>
      <c r="N35" s="270"/>
      <c r="O35" s="249">
        <f>ROUND(M35*G35,2)</f>
        <v>132.57</v>
      </c>
      <c r="P35" s="250"/>
      <c r="Q35" s="56"/>
      <c r="R35" s="56"/>
      <c r="S35" s="56"/>
      <c r="T35" s="56"/>
      <c r="U35" s="69"/>
      <c r="V35" s="36"/>
      <c r="W35" s="50"/>
      <c r="X35" s="50"/>
      <c r="Y35" s="36"/>
      <c r="Z35" s="36"/>
      <c r="AA35" s="36"/>
    </row>
    <row r="36" spans="1:26" ht="21.75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76"/>
      <c r="L36" s="76"/>
      <c r="M36" s="68"/>
      <c r="N36" s="142" t="s">
        <v>131</v>
      </c>
      <c r="O36" s="56"/>
      <c r="P36" s="56"/>
      <c r="Q36" s="56"/>
      <c r="R36" s="56"/>
      <c r="S36" s="289">
        <f ca="1">NOW()</f>
        <v>39935.66691712963</v>
      </c>
      <c r="T36" s="289"/>
      <c r="U36" s="290"/>
      <c r="V36" s="50"/>
      <c r="W36" s="36"/>
      <c r="X36" s="36"/>
      <c r="Y36" s="36"/>
      <c r="Z36" s="36"/>
    </row>
    <row r="37" spans="1:26" ht="24" thickBo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86"/>
      <c r="L37" s="86"/>
      <c r="M37" s="87"/>
      <c r="N37" s="87"/>
      <c r="O37" s="59"/>
      <c r="P37" s="141" t="s">
        <v>132</v>
      </c>
      <c r="Q37" s="59"/>
      <c r="R37" s="59"/>
      <c r="S37" s="59"/>
      <c r="T37" s="59"/>
      <c r="U37" s="60"/>
      <c r="V37" s="50"/>
      <c r="W37" s="36"/>
      <c r="X37" s="36"/>
      <c r="Y37" s="36"/>
      <c r="Z37" s="36"/>
    </row>
    <row r="38" spans="1:29" ht="23.25">
      <c r="A38" s="217" t="s">
        <v>59</v>
      </c>
      <c r="B38" s="218"/>
      <c r="C38" s="218" t="s">
        <v>60</v>
      </c>
      <c r="D38" s="218"/>
      <c r="E38" s="230" t="s">
        <v>53</v>
      </c>
      <c r="F38" s="230"/>
      <c r="G38" s="230" t="s">
        <v>54</v>
      </c>
      <c r="H38" s="230"/>
      <c r="I38" s="230" t="s">
        <v>55</v>
      </c>
      <c r="J38" s="230"/>
      <c r="K38" s="230" t="s">
        <v>56</v>
      </c>
      <c r="L38" s="230"/>
      <c r="M38" s="230" t="s">
        <v>57</v>
      </c>
      <c r="N38" s="230"/>
      <c r="O38" s="230" t="s">
        <v>58</v>
      </c>
      <c r="P38" s="230"/>
      <c r="Q38" s="248" t="s">
        <v>116</v>
      </c>
      <c r="R38" s="248"/>
      <c r="S38" s="248" t="s">
        <v>115</v>
      </c>
      <c r="T38" s="248"/>
      <c r="U38" s="90"/>
      <c r="W38" s="36"/>
      <c r="X38" s="36"/>
      <c r="Y38" s="36"/>
      <c r="Z38" s="36"/>
      <c r="AA38" s="36"/>
      <c r="AB38" s="36"/>
      <c r="AC38" s="36"/>
    </row>
    <row r="39" spans="1:21" ht="23.25">
      <c r="A39" s="221" t="s">
        <v>2</v>
      </c>
      <c r="B39" s="222"/>
      <c r="C39" s="222" t="s">
        <v>2</v>
      </c>
      <c r="D39" s="222"/>
      <c r="E39" s="222" t="s">
        <v>2</v>
      </c>
      <c r="F39" s="222"/>
      <c r="G39" s="222" t="s">
        <v>2</v>
      </c>
      <c r="H39" s="222"/>
      <c r="I39" s="222"/>
      <c r="J39" s="222"/>
      <c r="K39" s="222"/>
      <c r="L39" s="222"/>
      <c r="M39" s="222"/>
      <c r="N39" s="222"/>
      <c r="O39" s="222" t="s">
        <v>2</v>
      </c>
      <c r="P39" s="222"/>
      <c r="Q39" s="222" t="s">
        <v>66</v>
      </c>
      <c r="R39" s="222"/>
      <c r="S39" s="222" t="s">
        <v>66</v>
      </c>
      <c r="T39" s="222"/>
      <c r="U39" s="85"/>
    </row>
    <row r="40" spans="1:23" ht="23.25">
      <c r="A40" s="223">
        <v>2040000</v>
      </c>
      <c r="B40" s="224"/>
      <c r="C40" s="224">
        <f>ROUND(15210*SQRT(F25),2)</f>
        <v>254511.98</v>
      </c>
      <c r="D40" s="224"/>
      <c r="E40" s="224">
        <f>ROUND(F25*0.45,2)</f>
        <v>126</v>
      </c>
      <c r="F40" s="224"/>
      <c r="G40" s="224">
        <f>IF(F24&lt;=3000,0.5*F24,1700)</f>
        <v>1700</v>
      </c>
      <c r="H40" s="224"/>
      <c r="I40" s="224">
        <f>ROUND(A40/C40,2)</f>
        <v>8.02</v>
      </c>
      <c r="J40" s="224"/>
      <c r="K40" s="224">
        <f>1/(1+(G40/(I40*E40)))</f>
        <v>0.3728140725764798</v>
      </c>
      <c r="L40" s="224"/>
      <c r="M40" s="224">
        <f>1-(K40/3)</f>
        <v>0.8757286424745068</v>
      </c>
      <c r="N40" s="224"/>
      <c r="O40" s="224">
        <f>0.5*E40*K40*M40</f>
        <v>20.568489585385954</v>
      </c>
      <c r="P40" s="224"/>
      <c r="Q40" s="287">
        <v>7</v>
      </c>
      <c r="R40" s="287"/>
      <c r="S40" s="224">
        <f>ROUND((F30*100)-Q40,2)</f>
        <v>153</v>
      </c>
      <c r="T40" s="224"/>
      <c r="U40" s="118"/>
      <c r="V40" s="74"/>
      <c r="W40" s="36"/>
    </row>
    <row r="41" spans="1:23" ht="23.25">
      <c r="A41" s="55"/>
      <c r="B41" s="56"/>
      <c r="C41" s="56"/>
      <c r="D41" s="56"/>
      <c r="E41" s="56"/>
      <c r="F41" s="56"/>
      <c r="G41" s="56"/>
      <c r="H41" s="56"/>
      <c r="I41" s="76"/>
      <c r="J41" s="76"/>
      <c r="K41" s="68"/>
      <c r="L41" s="68"/>
      <c r="M41" s="56"/>
      <c r="N41" s="56"/>
      <c r="O41" s="56"/>
      <c r="P41" s="56"/>
      <c r="Q41" s="56"/>
      <c r="R41" s="56"/>
      <c r="S41" s="117"/>
      <c r="T41" s="56"/>
      <c r="U41" s="118"/>
      <c r="V41" s="36"/>
      <c r="W41" s="36"/>
    </row>
    <row r="42" spans="1:23" ht="23.25">
      <c r="A42" s="55"/>
      <c r="B42" s="131" t="s">
        <v>117</v>
      </c>
      <c r="C42" s="56"/>
      <c r="D42" s="56"/>
      <c r="E42" s="56"/>
      <c r="F42" s="56"/>
      <c r="G42" s="56"/>
      <c r="H42" s="56"/>
      <c r="I42" s="76"/>
      <c r="J42" s="76"/>
      <c r="K42" s="68"/>
      <c r="L42" s="68"/>
      <c r="M42" s="56"/>
      <c r="N42" s="56"/>
      <c r="O42" s="56"/>
      <c r="P42" s="56"/>
      <c r="Q42" s="56"/>
      <c r="R42" s="56"/>
      <c r="S42" s="117"/>
      <c r="T42" s="56"/>
      <c r="U42" s="118"/>
      <c r="V42" s="36"/>
      <c r="W42" s="36"/>
    </row>
    <row r="43" spans="1:23" ht="25.5">
      <c r="A43" s="55"/>
      <c r="B43" s="56"/>
      <c r="C43" s="56" t="s">
        <v>98</v>
      </c>
      <c r="D43" s="56"/>
      <c r="E43" s="219">
        <f>ROUND((N26*G21*0.01)+N28,2)</f>
        <v>343964</v>
      </c>
      <c r="F43" s="219"/>
      <c r="G43" s="219"/>
      <c r="H43" s="219"/>
      <c r="I43" s="56" t="s">
        <v>100</v>
      </c>
      <c r="J43" s="76"/>
      <c r="K43" s="68" t="s">
        <v>118</v>
      </c>
      <c r="L43" s="68"/>
      <c r="M43" s="283">
        <f>ROUND(E43-N28,2)</f>
        <v>42000</v>
      </c>
      <c r="N43" s="284"/>
      <c r="O43" s="284"/>
      <c r="P43" s="284"/>
      <c r="Q43" s="56" t="s">
        <v>100</v>
      </c>
      <c r="R43" s="56"/>
      <c r="S43" s="117"/>
      <c r="T43" s="56"/>
      <c r="U43" s="118"/>
      <c r="V43" s="36"/>
      <c r="W43" s="36"/>
    </row>
    <row r="44" spans="1:23" ht="25.5">
      <c r="A44" s="55"/>
      <c r="B44" s="56"/>
      <c r="C44" s="56" t="s">
        <v>99</v>
      </c>
      <c r="D44" s="56"/>
      <c r="E44" s="219">
        <f>ROUND((N26*I21*0.01)+N29,2)</f>
        <v>322964</v>
      </c>
      <c r="F44" s="219"/>
      <c r="G44" s="219"/>
      <c r="H44" s="219"/>
      <c r="I44" s="56" t="s">
        <v>100</v>
      </c>
      <c r="J44" s="76"/>
      <c r="K44" s="68" t="s">
        <v>118</v>
      </c>
      <c r="L44" s="68"/>
      <c r="M44" s="283">
        <f>ROUND(E44-N29,2)</f>
        <v>21000</v>
      </c>
      <c r="N44" s="284"/>
      <c r="O44" s="284"/>
      <c r="P44" s="284"/>
      <c r="Q44" s="56" t="s">
        <v>100</v>
      </c>
      <c r="R44" s="56"/>
      <c r="S44" s="117"/>
      <c r="T44" s="56"/>
      <c r="U44" s="118"/>
      <c r="V44" s="36"/>
      <c r="W44" s="36"/>
    </row>
    <row r="45" spans="1:23" ht="23.25">
      <c r="A45" s="55"/>
      <c r="B45" s="56"/>
      <c r="C45" s="56"/>
      <c r="D45" s="56"/>
      <c r="E45" s="56"/>
      <c r="F45" s="56"/>
      <c r="G45" s="56"/>
      <c r="H45" s="56"/>
      <c r="I45" s="76"/>
      <c r="J45" s="76"/>
      <c r="K45" s="68"/>
      <c r="L45" s="68"/>
      <c r="M45" s="56"/>
      <c r="N45" s="56"/>
      <c r="O45" s="56"/>
      <c r="P45" s="56"/>
      <c r="Q45" s="56"/>
      <c r="R45" s="56"/>
      <c r="S45" s="117"/>
      <c r="T45" s="56"/>
      <c r="U45" s="118"/>
      <c r="V45" s="36"/>
      <c r="W45" s="36"/>
    </row>
    <row r="46" spans="1:23" ht="23.25">
      <c r="A46" s="55"/>
      <c r="B46" s="131" t="s">
        <v>119</v>
      </c>
      <c r="C46" s="56"/>
      <c r="D46" s="56"/>
      <c r="E46" s="56"/>
      <c r="F46" s="56"/>
      <c r="G46" s="56"/>
      <c r="H46" s="56"/>
      <c r="I46" s="68"/>
      <c r="J46" s="68"/>
      <c r="K46" s="68"/>
      <c r="L46" s="68"/>
      <c r="M46" s="68"/>
      <c r="N46" s="68"/>
      <c r="O46" s="56"/>
      <c r="P46" s="56"/>
      <c r="Q46" s="56"/>
      <c r="R46" s="56"/>
      <c r="S46" s="117"/>
      <c r="T46" s="76"/>
      <c r="U46" s="118"/>
      <c r="V46" s="36"/>
      <c r="W46" s="36"/>
    </row>
    <row r="47" spans="1:23" ht="27.75">
      <c r="A47" s="55"/>
      <c r="B47" s="56"/>
      <c r="C47" s="91" t="s">
        <v>120</v>
      </c>
      <c r="D47" s="56"/>
      <c r="E47" s="56"/>
      <c r="F47" s="285">
        <f>ROUND((M43*100)/(G40*M40*S40),2)</f>
        <v>18.44</v>
      </c>
      <c r="G47" s="285"/>
      <c r="H47" s="286" t="s">
        <v>110</v>
      </c>
      <c r="I47" s="286"/>
      <c r="J47" s="115"/>
      <c r="K47" s="115"/>
      <c r="L47" s="115"/>
      <c r="M47" s="115"/>
      <c r="N47" s="115"/>
      <c r="O47" s="56"/>
      <c r="P47" s="56"/>
      <c r="Q47" s="56"/>
      <c r="R47" s="56"/>
      <c r="S47" s="117"/>
      <c r="T47" s="56"/>
      <c r="U47" s="118"/>
      <c r="V47" s="46"/>
      <c r="W47" s="46"/>
    </row>
    <row r="48" spans="1:23" ht="27.75">
      <c r="A48" s="55"/>
      <c r="B48" s="56"/>
      <c r="C48" s="91" t="s">
        <v>121</v>
      </c>
      <c r="D48" s="56"/>
      <c r="E48" s="56"/>
      <c r="F48" s="285">
        <f>ROUND((M44*100)/(G40*M40*S40),2)</f>
        <v>9.22</v>
      </c>
      <c r="G48" s="285"/>
      <c r="H48" s="286" t="s">
        <v>110</v>
      </c>
      <c r="I48" s="286"/>
      <c r="J48" s="115"/>
      <c r="K48" s="115"/>
      <c r="L48" s="115"/>
      <c r="M48" s="115"/>
      <c r="N48" s="115"/>
      <c r="O48" s="56"/>
      <c r="P48" s="56"/>
      <c r="Q48" s="56"/>
      <c r="R48" s="56"/>
      <c r="S48" s="117"/>
      <c r="T48" s="56"/>
      <c r="U48" s="118"/>
      <c r="V48" s="36"/>
      <c r="W48" s="36"/>
    </row>
    <row r="49" spans="1:34" ht="23.25">
      <c r="A49" s="55"/>
      <c r="B49" s="56"/>
      <c r="C49" s="56"/>
      <c r="D49" s="56"/>
      <c r="E49" s="56"/>
      <c r="F49" s="56"/>
      <c r="G49" s="56"/>
      <c r="H49" s="56"/>
      <c r="I49" s="76"/>
      <c r="J49" s="76"/>
      <c r="K49" s="68"/>
      <c r="L49" s="68"/>
      <c r="M49" s="56"/>
      <c r="N49" s="56"/>
      <c r="O49" s="56"/>
      <c r="P49" s="56"/>
      <c r="Q49" s="56"/>
      <c r="R49" s="56"/>
      <c r="S49" s="117"/>
      <c r="T49" s="56"/>
      <c r="U49" s="118"/>
      <c r="V49" s="36"/>
      <c r="W49" s="36"/>
      <c r="AB49" s="41"/>
      <c r="AC49" s="247"/>
      <c r="AD49" s="247"/>
      <c r="AE49" s="247"/>
      <c r="AF49" s="247"/>
      <c r="AG49" s="263"/>
      <c r="AH49" s="263"/>
    </row>
    <row r="50" spans="1:34" ht="23.25">
      <c r="A50" s="55"/>
      <c r="B50" s="131" t="s">
        <v>122</v>
      </c>
      <c r="C50" s="56"/>
      <c r="D50" s="56"/>
      <c r="E50" s="56"/>
      <c r="F50" s="56"/>
      <c r="G50" s="56"/>
      <c r="H50" s="56"/>
      <c r="I50" s="76"/>
      <c r="J50" s="76"/>
      <c r="K50" s="68"/>
      <c r="L50" s="68"/>
      <c r="M50" s="56"/>
      <c r="N50" s="56"/>
      <c r="O50" s="56"/>
      <c r="P50" s="56"/>
      <c r="Q50" s="56"/>
      <c r="R50" s="56"/>
      <c r="S50" s="117"/>
      <c r="T50" s="56"/>
      <c r="U50" s="118"/>
      <c r="V50" s="36"/>
      <c r="W50" s="36"/>
      <c r="AB50" s="73"/>
      <c r="AC50" s="262"/>
      <c r="AD50" s="262"/>
      <c r="AE50" s="262"/>
      <c r="AF50" s="262"/>
      <c r="AG50" s="263"/>
      <c r="AH50" s="263"/>
    </row>
    <row r="51" spans="1:34" ht="27.75">
      <c r="A51" s="55"/>
      <c r="B51" s="56"/>
      <c r="C51" s="91" t="s">
        <v>120</v>
      </c>
      <c r="D51" s="56"/>
      <c r="E51" s="56"/>
      <c r="F51" s="285">
        <f>ROUND(F47+O35,2)</f>
        <v>151.01</v>
      </c>
      <c r="G51" s="285"/>
      <c r="H51" s="286" t="s">
        <v>110</v>
      </c>
      <c r="I51" s="286"/>
      <c r="J51" s="76"/>
      <c r="K51" s="68"/>
      <c r="L51" s="68"/>
      <c r="M51" s="56"/>
      <c r="N51" s="56"/>
      <c r="O51" s="56"/>
      <c r="P51" s="56"/>
      <c r="Q51" s="56"/>
      <c r="R51" s="56"/>
      <c r="S51" s="117"/>
      <c r="T51" s="56"/>
      <c r="U51" s="118"/>
      <c r="V51" s="36"/>
      <c r="W51" s="36"/>
      <c r="AB51" s="36"/>
      <c r="AC51" s="36"/>
      <c r="AD51" s="36"/>
      <c r="AE51" s="36"/>
      <c r="AF51" s="36"/>
      <c r="AG51" s="36"/>
      <c r="AH51" s="36"/>
    </row>
    <row r="52" spans="1:31" ht="27.75">
      <c r="A52" s="55"/>
      <c r="B52" s="91" t="s">
        <v>123</v>
      </c>
      <c r="C52" s="56"/>
      <c r="D52" s="51" t="s">
        <v>124</v>
      </c>
      <c r="E52" s="288">
        <f>ROUNDUP(F51/M35,0)</f>
        <v>31</v>
      </c>
      <c r="F52" s="288"/>
      <c r="G52" s="119" t="s">
        <v>109</v>
      </c>
      <c r="H52" s="91" t="s">
        <v>125</v>
      </c>
      <c r="I52" s="68"/>
      <c r="J52" s="273">
        <f>ROUND(E52*M35,2)</f>
        <v>152.21</v>
      </c>
      <c r="K52" s="273"/>
      <c r="L52" s="119" t="s">
        <v>110</v>
      </c>
      <c r="M52" s="120" t="s">
        <v>126</v>
      </c>
      <c r="N52" s="56" t="s">
        <v>61</v>
      </c>
      <c r="O52" s="285">
        <f>ROUND(J52*G40*M40*S40/100,2)</f>
        <v>346699.4</v>
      </c>
      <c r="P52" s="285"/>
      <c r="Q52" s="285"/>
      <c r="R52" s="56" t="s">
        <v>100</v>
      </c>
      <c r="S52" s="56"/>
      <c r="T52" s="56"/>
      <c r="U52" s="57"/>
      <c r="Y52" s="36"/>
      <c r="Z52" s="36"/>
      <c r="AA52" s="36"/>
      <c r="AB52" s="36"/>
      <c r="AC52" s="36"/>
      <c r="AD52" s="36"/>
      <c r="AE52" s="36"/>
    </row>
    <row r="53" spans="1:23" ht="27.75">
      <c r="A53" s="55"/>
      <c r="B53" s="56"/>
      <c r="C53" s="91" t="s">
        <v>121</v>
      </c>
      <c r="D53" s="56"/>
      <c r="E53" s="56"/>
      <c r="F53" s="285">
        <f>ROUND(F48+O34,2)</f>
        <v>141.79</v>
      </c>
      <c r="G53" s="285"/>
      <c r="H53" s="286" t="s">
        <v>110</v>
      </c>
      <c r="I53" s="286"/>
      <c r="J53" s="76"/>
      <c r="K53" s="68"/>
      <c r="L53" s="68"/>
      <c r="M53" s="116"/>
      <c r="N53" s="116"/>
      <c r="O53" s="56"/>
      <c r="P53" s="56"/>
      <c r="Q53" s="56"/>
      <c r="R53" s="56"/>
      <c r="S53" s="117"/>
      <c r="T53" s="56"/>
      <c r="U53" s="118"/>
      <c r="V53" s="36"/>
      <c r="W53" s="36"/>
    </row>
    <row r="54" spans="1:23" ht="27.75">
      <c r="A54" s="55"/>
      <c r="B54" s="91" t="s">
        <v>123</v>
      </c>
      <c r="C54" s="56"/>
      <c r="D54" s="51" t="s">
        <v>124</v>
      </c>
      <c r="E54" s="288">
        <f>ROUNDUP(F53/M34,0)</f>
        <v>29</v>
      </c>
      <c r="F54" s="288"/>
      <c r="G54" s="119" t="s">
        <v>109</v>
      </c>
      <c r="H54" s="91" t="s">
        <v>125</v>
      </c>
      <c r="I54" s="68"/>
      <c r="J54" s="273">
        <f>ROUND(E54*M35,2)</f>
        <v>142.39</v>
      </c>
      <c r="K54" s="273"/>
      <c r="L54" s="119" t="s">
        <v>110</v>
      </c>
      <c r="M54" s="120" t="s">
        <v>126</v>
      </c>
      <c r="N54" s="56" t="s">
        <v>61</v>
      </c>
      <c r="O54" s="285">
        <f>ROUND(J54*G40*M40*S40/100,2)</f>
        <v>324331.7</v>
      </c>
      <c r="P54" s="285"/>
      <c r="Q54" s="285"/>
      <c r="R54" s="56" t="s">
        <v>100</v>
      </c>
      <c r="S54" s="56"/>
      <c r="T54" s="56"/>
      <c r="U54" s="57"/>
      <c r="V54" s="36"/>
      <c r="W54" s="36"/>
    </row>
    <row r="55" spans="1:21" ht="23.25">
      <c r="A55" s="55"/>
      <c r="B55" s="56"/>
      <c r="C55" s="56"/>
      <c r="D55" s="56"/>
      <c r="E55" s="56"/>
      <c r="F55" s="56"/>
      <c r="G55" s="56"/>
      <c r="H55" s="56"/>
      <c r="I55" s="76"/>
      <c r="J55" s="76"/>
      <c r="K55" s="68"/>
      <c r="L55" s="68"/>
      <c r="M55" s="56"/>
      <c r="N55" s="56"/>
      <c r="O55" s="56"/>
      <c r="P55" s="56"/>
      <c r="Q55" s="56"/>
      <c r="R55" s="56"/>
      <c r="S55" s="56"/>
      <c r="T55" s="56"/>
      <c r="U55" s="57"/>
    </row>
    <row r="56" spans="1:21" ht="23.25">
      <c r="A56" s="55"/>
      <c r="B56" s="56"/>
      <c r="C56" s="56"/>
      <c r="D56" s="56"/>
      <c r="E56" s="51"/>
      <c r="F56" s="121" t="s">
        <v>127</v>
      </c>
      <c r="G56" s="122">
        <f>F29</f>
        <v>3</v>
      </c>
      <c r="H56" s="121" t="s">
        <v>51</v>
      </c>
      <c r="I56" s="123"/>
      <c r="J56" s="76"/>
      <c r="K56" s="68"/>
      <c r="L56" s="68"/>
      <c r="M56" s="56"/>
      <c r="N56" s="68"/>
      <c r="O56" s="68"/>
      <c r="P56" s="56"/>
      <c r="Q56" s="56"/>
      <c r="R56" s="56"/>
      <c r="S56" s="56"/>
      <c r="T56" s="56"/>
      <c r="U56" s="57"/>
    </row>
    <row r="57" spans="1:21" ht="23.25">
      <c r="A57" s="55"/>
      <c r="B57" s="56"/>
      <c r="C57" s="56"/>
      <c r="D57" s="56"/>
      <c r="E57" s="56"/>
      <c r="F57" s="56"/>
      <c r="G57" s="56"/>
      <c r="H57" s="56"/>
      <c r="I57" s="76"/>
      <c r="J57" s="76"/>
      <c r="K57" s="68"/>
      <c r="L57" s="68"/>
      <c r="M57" s="56"/>
      <c r="N57" s="56"/>
      <c r="O57" s="56"/>
      <c r="P57" s="56"/>
      <c r="Q57" s="56"/>
      <c r="R57" s="56"/>
      <c r="S57" s="56"/>
      <c r="T57" s="56"/>
      <c r="U57" s="57"/>
    </row>
    <row r="58" spans="1:34" ht="23.25">
      <c r="A58" s="55"/>
      <c r="B58" s="56"/>
      <c r="C58" s="56"/>
      <c r="D58" s="56"/>
      <c r="E58" s="56"/>
      <c r="F58" s="56" t="s">
        <v>80</v>
      </c>
      <c r="G58" s="56"/>
      <c r="H58" s="56"/>
      <c r="I58" s="76"/>
      <c r="J58" s="76"/>
      <c r="K58" s="51"/>
      <c r="L58" s="51"/>
      <c r="M58" s="51"/>
      <c r="N58" s="56"/>
      <c r="O58" s="56"/>
      <c r="P58" s="56"/>
      <c r="Q58" s="56"/>
      <c r="R58" s="56"/>
      <c r="S58" s="56"/>
      <c r="T58" s="56"/>
      <c r="U58" s="57"/>
      <c r="AG58" s="42"/>
      <c r="AH58" s="42"/>
    </row>
    <row r="59" spans="1:21" ht="23.25">
      <c r="A59" s="55"/>
      <c r="B59" s="56"/>
      <c r="C59" s="56"/>
      <c r="D59" s="56"/>
      <c r="E59" s="56"/>
      <c r="F59" s="56"/>
      <c r="G59" s="56"/>
      <c r="H59" s="116" t="s">
        <v>81</v>
      </c>
      <c r="I59" s="76"/>
      <c r="J59" s="76"/>
      <c r="K59" s="121" t="s">
        <v>128</v>
      </c>
      <c r="L59" s="122">
        <f>F28</f>
        <v>3</v>
      </c>
      <c r="M59" s="121" t="s">
        <v>51</v>
      </c>
      <c r="N59" s="124"/>
      <c r="O59" s="56"/>
      <c r="P59" s="56"/>
      <c r="Q59" s="56"/>
      <c r="R59" s="56"/>
      <c r="S59" s="56"/>
      <c r="T59" s="56"/>
      <c r="U59" s="57"/>
    </row>
    <row r="60" spans="1:21" ht="23.25">
      <c r="A60" s="55"/>
      <c r="B60" s="56"/>
      <c r="C60" s="56"/>
      <c r="D60" s="56"/>
      <c r="E60" s="56"/>
      <c r="F60" s="56"/>
      <c r="G60" s="56"/>
      <c r="H60" s="56"/>
      <c r="I60" s="76"/>
      <c r="J60" s="56"/>
      <c r="K60" s="68"/>
      <c r="L60" s="125"/>
      <c r="M60" s="124"/>
      <c r="N60" s="124"/>
      <c r="O60" s="56"/>
      <c r="P60" s="56"/>
      <c r="Q60" s="56"/>
      <c r="R60" s="56"/>
      <c r="S60" s="56"/>
      <c r="T60" s="56"/>
      <c r="U60" s="57"/>
    </row>
    <row r="61" spans="1:21" ht="23.2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7"/>
    </row>
    <row r="62" spans="1:21" ht="23.2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7"/>
    </row>
    <row r="63" spans="1:21" ht="23.2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126">
        <f>E54</f>
        <v>29</v>
      </c>
      <c r="M63" s="127" t="s">
        <v>67</v>
      </c>
      <c r="N63" s="127">
        <f>J34</f>
        <v>25</v>
      </c>
      <c r="O63" s="127" t="s">
        <v>62</v>
      </c>
      <c r="P63" s="127"/>
      <c r="Q63" s="56"/>
      <c r="R63" s="56"/>
      <c r="S63" s="56"/>
      <c r="T63" s="56"/>
      <c r="U63" s="57"/>
    </row>
    <row r="64" spans="1:21" ht="23.2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128">
        <f>E52</f>
        <v>31</v>
      </c>
      <c r="M64" s="129" t="s">
        <v>67</v>
      </c>
      <c r="N64" s="129">
        <f>J35</f>
        <v>25</v>
      </c>
      <c r="O64" s="129" t="s">
        <v>62</v>
      </c>
      <c r="P64" s="129"/>
      <c r="Q64" s="124"/>
      <c r="R64" s="56"/>
      <c r="S64" s="56"/>
      <c r="T64" s="56"/>
      <c r="U64" s="57"/>
    </row>
    <row r="65" spans="1:21" ht="23.25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7"/>
    </row>
    <row r="66" spans="1:21" ht="23.25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7"/>
    </row>
    <row r="67" spans="1:21" ht="23.25">
      <c r="A67" s="70" t="s">
        <v>129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7"/>
    </row>
    <row r="68" spans="1:21" ht="23.25">
      <c r="A68" s="143">
        <f>F30</f>
        <v>1.6</v>
      </c>
      <c r="B68" s="130" t="s">
        <v>65</v>
      </c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7"/>
    </row>
    <row r="69" spans="1:21" ht="23.25">
      <c r="A69" s="55"/>
      <c r="B69" s="56"/>
      <c r="C69" s="56"/>
      <c r="D69" s="122">
        <v>0.1</v>
      </c>
      <c r="E69" s="121" t="s">
        <v>65</v>
      </c>
      <c r="F69" s="56"/>
      <c r="G69" s="56"/>
      <c r="H69" s="56"/>
      <c r="I69" s="56"/>
      <c r="J69" s="56"/>
      <c r="K69" s="56"/>
      <c r="L69" s="56"/>
      <c r="M69" s="56"/>
      <c r="N69" s="142" t="s">
        <v>131</v>
      </c>
      <c r="O69" s="56"/>
      <c r="P69" s="56"/>
      <c r="Q69" s="56"/>
      <c r="R69" s="56"/>
      <c r="S69" s="289">
        <f ca="1">NOW()</f>
        <v>39935.66691712963</v>
      </c>
      <c r="T69" s="289"/>
      <c r="U69" s="290"/>
    </row>
    <row r="70" spans="1:21" ht="24" thickBot="1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141" t="s">
        <v>132</v>
      </c>
      <c r="P70" s="59"/>
      <c r="Q70" s="59"/>
      <c r="R70" s="59"/>
      <c r="S70" s="59"/>
      <c r="T70" s="59"/>
      <c r="U70" s="60"/>
    </row>
    <row r="71" spans="1:21" ht="23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1:21" ht="23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1:21" ht="23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</sheetData>
  <sheetProtection password="EB69" sheet="1"/>
  <protectedRanges>
    <protectedRange sqref="R15 S16 C5:M16 A5:A16 E24 F25:G30 G34:H35 J34:J35 Q40" name="ช่วง1"/>
  </protectedRanges>
  <mergeCells count="213">
    <mergeCell ref="E54:F54"/>
    <mergeCell ref="J54:K54"/>
    <mergeCell ref="O54:Q54"/>
    <mergeCell ref="S69:U69"/>
    <mergeCell ref="S36:U36"/>
    <mergeCell ref="F53:G53"/>
    <mergeCell ref="H53:I53"/>
    <mergeCell ref="E52:F52"/>
    <mergeCell ref="O52:Q52"/>
    <mergeCell ref="F47:G47"/>
    <mergeCell ref="F48:G48"/>
    <mergeCell ref="H47:I47"/>
    <mergeCell ref="H48:I48"/>
    <mergeCell ref="F51:G51"/>
    <mergeCell ref="H51:I51"/>
    <mergeCell ref="Q39:R39"/>
    <mergeCell ref="Q40:R40"/>
    <mergeCell ref="E43:H43"/>
    <mergeCell ref="E44:H44"/>
    <mergeCell ref="M43:P43"/>
    <mergeCell ref="M44:P44"/>
    <mergeCell ref="G39:H39"/>
    <mergeCell ref="E39:F39"/>
    <mergeCell ref="E40:F40"/>
    <mergeCell ref="K40:L40"/>
    <mergeCell ref="E38:F38"/>
    <mergeCell ref="J52:K52"/>
    <mergeCell ref="G34:H34"/>
    <mergeCell ref="K34:L34"/>
    <mergeCell ref="M34:N34"/>
    <mergeCell ref="K32:L32"/>
    <mergeCell ref="M32:N32"/>
    <mergeCell ref="G35:H35"/>
    <mergeCell ref="C32:I33"/>
    <mergeCell ref="C38:D38"/>
    <mergeCell ref="K33:L33"/>
    <mergeCell ref="M33:N33"/>
    <mergeCell ref="O33:P33"/>
    <mergeCell ref="K35:L35"/>
    <mergeCell ref="M35:N35"/>
    <mergeCell ref="O34:P34"/>
    <mergeCell ref="I38:J38"/>
    <mergeCell ref="K38:L38"/>
    <mergeCell ref="I39:J39"/>
    <mergeCell ref="K39:L39"/>
    <mergeCell ref="I40:J40"/>
    <mergeCell ref="M38:N38"/>
    <mergeCell ref="M39:N39"/>
    <mergeCell ref="M40:N40"/>
    <mergeCell ref="AE50:AF50"/>
    <mergeCell ref="AC50:AD50"/>
    <mergeCell ref="AG50:AH50"/>
    <mergeCell ref="AG49:AH49"/>
    <mergeCell ref="O38:P38"/>
    <mergeCell ref="O40:P40"/>
    <mergeCell ref="O39:P39"/>
    <mergeCell ref="S39:T39"/>
    <mergeCell ref="S40:T40"/>
    <mergeCell ref="A1:O1"/>
    <mergeCell ref="P1:U1"/>
    <mergeCell ref="N28:Q28"/>
    <mergeCell ref="N29:Q29"/>
    <mergeCell ref="B18:F19"/>
    <mergeCell ref="G19:H19"/>
    <mergeCell ref="I19:J19"/>
    <mergeCell ref="K19:L19"/>
    <mergeCell ref="Q19:R19"/>
    <mergeCell ref="O18:P18"/>
    <mergeCell ref="Q18:R18"/>
    <mergeCell ref="O20:P21"/>
    <mergeCell ref="Q20:R21"/>
    <mergeCell ref="AE49:AF49"/>
    <mergeCell ref="AC49:AD49"/>
    <mergeCell ref="S38:T38"/>
    <mergeCell ref="Q38:R38"/>
    <mergeCell ref="O35:P35"/>
    <mergeCell ref="O32:P32"/>
    <mergeCell ref="N16:O16"/>
    <mergeCell ref="K20:L20"/>
    <mergeCell ref="M20:N20"/>
    <mergeCell ref="M19:N19"/>
    <mergeCell ref="O19:P19"/>
    <mergeCell ref="I18:J18"/>
    <mergeCell ref="A39:B39"/>
    <mergeCell ref="A40:B40"/>
    <mergeCell ref="D30:E30"/>
    <mergeCell ref="F30:G30"/>
    <mergeCell ref="H30:I30"/>
    <mergeCell ref="A28:C30"/>
    <mergeCell ref="G40:H40"/>
    <mergeCell ref="C39:D39"/>
    <mergeCell ref="C40:D40"/>
    <mergeCell ref="G38:H38"/>
    <mergeCell ref="B21:F21"/>
    <mergeCell ref="K18:L18"/>
    <mergeCell ref="A2:O2"/>
    <mergeCell ref="A38:B38"/>
    <mergeCell ref="G21:H21"/>
    <mergeCell ref="M18:N18"/>
    <mergeCell ref="N26:Q26"/>
    <mergeCell ref="I20:J20"/>
    <mergeCell ref="F16:G16"/>
    <mergeCell ref="B20:F20"/>
    <mergeCell ref="H29:I29"/>
    <mergeCell ref="P14:U14"/>
    <mergeCell ref="R15:T15"/>
    <mergeCell ref="S16:T16"/>
    <mergeCell ref="K21:L21"/>
    <mergeCell ref="M21:N21"/>
    <mergeCell ref="G20:H20"/>
    <mergeCell ref="H16:I16"/>
    <mergeCell ref="J16:K16"/>
    <mergeCell ref="L16:M16"/>
    <mergeCell ref="F27:G27"/>
    <mergeCell ref="H28:I28"/>
    <mergeCell ref="G18:H18"/>
    <mergeCell ref="H26:I26"/>
    <mergeCell ref="H27:I27"/>
    <mergeCell ref="A26:C27"/>
    <mergeCell ref="D26:E26"/>
    <mergeCell ref="I21:J21"/>
    <mergeCell ref="H24:I24"/>
    <mergeCell ref="H25:I25"/>
    <mergeCell ref="F14:G14"/>
    <mergeCell ref="D14:E14"/>
    <mergeCell ref="D15:E15"/>
    <mergeCell ref="D16:E16"/>
    <mergeCell ref="D28:E28"/>
    <mergeCell ref="D29:E29"/>
    <mergeCell ref="F28:G28"/>
    <mergeCell ref="F29:G29"/>
    <mergeCell ref="A24:D24"/>
    <mergeCell ref="A23:I23"/>
    <mergeCell ref="F15:G15"/>
    <mergeCell ref="H15:I15"/>
    <mergeCell ref="J15:K15"/>
    <mergeCell ref="L15:M15"/>
    <mergeCell ref="N15:O15"/>
    <mergeCell ref="D27:E27"/>
    <mergeCell ref="A25:E25"/>
    <mergeCell ref="F24:G24"/>
    <mergeCell ref="F25:G25"/>
    <mergeCell ref="F26:G26"/>
    <mergeCell ref="N9:O9"/>
    <mergeCell ref="N11:O11"/>
    <mergeCell ref="L12:M12"/>
    <mergeCell ref="N12:O12"/>
    <mergeCell ref="H14:I14"/>
    <mergeCell ref="J14:K14"/>
    <mergeCell ref="L14:M14"/>
    <mergeCell ref="N14:O14"/>
    <mergeCell ref="N13:O13"/>
    <mergeCell ref="J12:K12"/>
    <mergeCell ref="H6:I6"/>
    <mergeCell ref="F11:G11"/>
    <mergeCell ref="H11:I11"/>
    <mergeCell ref="J11:K11"/>
    <mergeCell ref="L11:M11"/>
    <mergeCell ref="F13:G13"/>
    <mergeCell ref="H13:I13"/>
    <mergeCell ref="J13:K13"/>
    <mergeCell ref="L13:M13"/>
    <mergeCell ref="L9:M9"/>
    <mergeCell ref="F10:G10"/>
    <mergeCell ref="H10:I10"/>
    <mergeCell ref="J10:K10"/>
    <mergeCell ref="F12:G12"/>
    <mergeCell ref="H12:I12"/>
    <mergeCell ref="F8:G8"/>
    <mergeCell ref="L10:M10"/>
    <mergeCell ref="N10:O10"/>
    <mergeCell ref="F9:G9"/>
    <mergeCell ref="D8:E8"/>
    <mergeCell ref="D9:E9"/>
    <mergeCell ref="H9:I9"/>
    <mergeCell ref="J9:K9"/>
    <mergeCell ref="H8:I8"/>
    <mergeCell ref="J8:K8"/>
    <mergeCell ref="D10:E10"/>
    <mergeCell ref="D11:E11"/>
    <mergeCell ref="D12:E12"/>
    <mergeCell ref="D13:E13"/>
    <mergeCell ref="D5:E5"/>
    <mergeCell ref="D6:E6"/>
    <mergeCell ref="D7:E7"/>
    <mergeCell ref="P8:U8"/>
    <mergeCell ref="B3:C3"/>
    <mergeCell ref="B4:C4"/>
    <mergeCell ref="D3:G3"/>
    <mergeCell ref="D4:E4"/>
    <mergeCell ref="F4:G4"/>
    <mergeCell ref="L3:O3"/>
    <mergeCell ref="H4:I4"/>
    <mergeCell ref="J4:K4"/>
    <mergeCell ref="H3:K3"/>
    <mergeCell ref="J5:K5"/>
    <mergeCell ref="F7:G7"/>
    <mergeCell ref="H7:I7"/>
    <mergeCell ref="J7:K7"/>
    <mergeCell ref="J6:K6"/>
    <mergeCell ref="L6:M6"/>
    <mergeCell ref="F6:G6"/>
    <mergeCell ref="F5:G5"/>
    <mergeCell ref="H5:I5"/>
    <mergeCell ref="L4:M4"/>
    <mergeCell ref="N4:O4"/>
    <mergeCell ref="L7:M7"/>
    <mergeCell ref="N7:O7"/>
    <mergeCell ref="L5:M5"/>
    <mergeCell ref="N8:O8"/>
    <mergeCell ref="N5:O5"/>
    <mergeCell ref="L8:M8"/>
    <mergeCell ref="N6:O6"/>
  </mergeCells>
  <printOptions/>
  <pageMargins left="0.43" right="0.25" top="0.25" bottom="0.51" header="0.24" footer="0.51"/>
  <pageSetup horizontalDpi="300" verticalDpi="300" orientation="portrait" paperSize="9" r:id="rId6"/>
  <drawing r:id="rId5"/>
  <legacyDrawing r:id="rId4"/>
  <oleObjects>
    <oleObject progId="AutoCAD.Drawing.16" shapeId="299369" r:id="rId2"/>
    <oleObject progId="AutoCAD.Drawing.16" shapeId="2993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vortex-pc</dc:creator>
  <cp:keywords/>
  <dc:description/>
  <cp:lastModifiedBy>PC080404</cp:lastModifiedBy>
  <cp:lastPrinted>2009-04-07T04:48:32Z</cp:lastPrinted>
  <dcterms:created xsi:type="dcterms:W3CDTF">2009-03-21T03:12:24Z</dcterms:created>
  <dcterms:modified xsi:type="dcterms:W3CDTF">2009-05-02T09:02:05Z</dcterms:modified>
  <cp:category/>
  <cp:version/>
  <cp:contentType/>
  <cp:contentStatus/>
</cp:coreProperties>
</file>