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'Sheet1'!$A$1:$K$119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iLLuSioN</author>
  </authors>
  <commentList>
    <comment ref="J32" authorId="0">
      <text>
        <r>
          <rPr>
            <sz val="14"/>
            <color indexed="10"/>
            <rFont val="AngsanaUPC"/>
            <family val="1"/>
          </rPr>
          <t>1.คอนกรีตกับดินเหนียวเปียก = 0.33
2.คอนกรีตกับทราย                  = 0.40
3.คอนกรีตกับกรวด                 = 0.60
4..คอนกรีตกับดินเหนียวแห้ง  = 0.50</t>
        </r>
      </text>
    </comment>
  </commentList>
</comments>
</file>

<file path=xl/sharedStrings.xml><?xml version="1.0" encoding="utf-8"?>
<sst xmlns="http://schemas.openxmlformats.org/spreadsheetml/2006/main" count="282" uniqueCount="115">
  <si>
    <t xml:space="preserve"> Project</t>
  </si>
  <si>
    <t>:</t>
  </si>
  <si>
    <t xml:space="preserve"> By</t>
  </si>
  <si>
    <t>Location:</t>
  </si>
  <si>
    <t xml:space="preserve"> A.</t>
  </si>
  <si>
    <t xml:space="preserve"> PROPERTIES OF MATERIALS AND DESIGN PARAMETERS</t>
  </si>
  <si>
    <t>SD-30</t>
  </si>
  <si>
    <t xml:space="preserve"> Yield strength of steel, fy</t>
  </si>
  <si>
    <t>ksc</t>
  </si>
  <si>
    <t>Allowble strength of steel,fs</t>
  </si>
  <si>
    <t>=</t>
  </si>
  <si>
    <t xml:space="preserve"> 0.50*fy ,min 1,700 ksc</t>
  </si>
  <si>
    <t>Modulus of elasticity of steel,Es</t>
  </si>
  <si>
    <t xml:space="preserve"> fc'</t>
  </si>
  <si>
    <t xml:space="preserve"> Factor</t>
  </si>
  <si>
    <t xml:space="preserve"> fc</t>
  </si>
  <si>
    <t xml:space="preserve"> Factor fc'</t>
  </si>
  <si>
    <t xml:space="preserve"> Ec</t>
  </si>
  <si>
    <t xml:space="preserve"> w^1.54,270*fc'^1/2</t>
  </si>
  <si>
    <t xml:space="preserve"> n</t>
  </si>
  <si>
    <t xml:space="preserve"> Es/Ec</t>
  </si>
  <si>
    <t xml:space="preserve"> k</t>
  </si>
  <si>
    <t xml:space="preserve"> 1/[1+fs/(n*fc)]</t>
  </si>
  <si>
    <t xml:space="preserve"> j</t>
  </si>
  <si>
    <t xml:space="preserve"> 1 - k/3</t>
  </si>
  <si>
    <t xml:space="preserve"> R</t>
  </si>
  <si>
    <t xml:space="preserve"> 1/2*fc*j*k</t>
  </si>
  <si>
    <t xml:space="preserve"> Maximum shear, Vmax</t>
  </si>
  <si>
    <t>B.</t>
  </si>
  <si>
    <t>m.</t>
  </si>
  <si>
    <r>
      <t xml:space="preserve"> Steel grade </t>
    </r>
    <r>
      <rPr>
        <sz val="16"/>
        <color indexed="14"/>
        <rFont val="AngsanaUPC"/>
        <family val="1"/>
      </rPr>
      <t>("SD-xx or" SR-xx)</t>
    </r>
  </si>
  <si>
    <t xml:space="preserve"> Maximum bending moment,Mmax</t>
  </si>
  <si>
    <r>
      <t>As , cm</t>
    </r>
    <r>
      <rPr>
        <vertAlign val="superscript"/>
        <sz val="16"/>
        <rFont val="AngsanaUPC"/>
        <family val="1"/>
      </rPr>
      <t>2</t>
    </r>
  </si>
  <si>
    <t xml:space="preserve"> @ , m.</t>
  </si>
  <si>
    <t>Dia , mm.</t>
  </si>
  <si>
    <t>Main bar</t>
  </si>
  <si>
    <t>Temperature bar</t>
  </si>
  <si>
    <t>Required</t>
  </si>
  <si>
    <t>Provided</t>
  </si>
  <si>
    <t>Mmax / fs*j*d</t>
  </si>
  <si>
    <r>
      <t>Asmin , cm</t>
    </r>
    <r>
      <rPr>
        <vertAlign val="superscript"/>
        <sz val="16"/>
        <rFont val="AngsanaUPC"/>
        <family val="1"/>
      </rPr>
      <t>2</t>
    </r>
  </si>
  <si>
    <r>
      <t>Ast , cm</t>
    </r>
    <r>
      <rPr>
        <vertAlign val="superscript"/>
        <sz val="16"/>
        <rFont val="AngsanaUPC"/>
        <family val="1"/>
      </rPr>
      <t>2</t>
    </r>
  </si>
  <si>
    <r>
      <t>V</t>
    </r>
    <r>
      <rPr>
        <u val="single"/>
        <sz val="16"/>
        <rFont val="AngsanaUPC"/>
        <family val="1"/>
      </rPr>
      <t xml:space="preserve">&lt; </t>
    </r>
    <r>
      <rPr>
        <sz val="16"/>
        <rFont val="AngsanaUPC"/>
        <family val="1"/>
      </rPr>
      <t>vc</t>
    </r>
  </si>
  <si>
    <t>Check bond ,cm</t>
  </si>
  <si>
    <t>Check shear ,ksc</t>
  </si>
  <si>
    <t>MAX 14/fy*b*d ,0.0015*b*d</t>
  </si>
  <si>
    <t>Wall No.</t>
  </si>
  <si>
    <t>Design of RC Retaining Walls , Elastic Theory</t>
  </si>
  <si>
    <t>C.</t>
  </si>
  <si>
    <t>Remark</t>
  </si>
  <si>
    <t xml:space="preserve">   INPUT    DATA</t>
  </si>
  <si>
    <t>0.0025*b*D</t>
  </si>
  <si>
    <r>
      <t>kg./m</t>
    </r>
    <r>
      <rPr>
        <vertAlign val="superscript"/>
        <sz val="16"/>
        <color indexed="8"/>
        <rFont val="AngsanaUPC"/>
        <family val="1"/>
      </rPr>
      <t>3</t>
    </r>
  </si>
  <si>
    <t xml:space="preserve"> </t>
  </si>
  <si>
    <t>Width of footing</t>
  </si>
  <si>
    <t>Thickness of footing</t>
  </si>
  <si>
    <t>Height of stem</t>
  </si>
  <si>
    <t>Width of toe</t>
  </si>
  <si>
    <t>~1/2-&gt;2/3 H.stem =</t>
  </si>
  <si>
    <t>~ 1/10 H.stem      =</t>
  </si>
  <si>
    <t>~1/4-&gt;1/3 W.footing =</t>
  </si>
  <si>
    <t>Width of heel</t>
  </si>
  <si>
    <t>Thickness of stem (Bottom)</t>
  </si>
  <si>
    <t>O.</t>
  </si>
  <si>
    <t>H1</t>
  </si>
  <si>
    <t>H2</t>
  </si>
  <si>
    <t>No.</t>
  </si>
  <si>
    <t>Weight</t>
  </si>
  <si>
    <t>Moment arm</t>
  </si>
  <si>
    <t>Moment</t>
  </si>
  <si>
    <t>Kg.</t>
  </si>
  <si>
    <t>Kg.-m.</t>
  </si>
  <si>
    <t>W1</t>
  </si>
  <si>
    <t>W2</t>
  </si>
  <si>
    <t>W3</t>
  </si>
  <si>
    <r>
      <t>kg./m</t>
    </r>
    <r>
      <rPr>
        <vertAlign val="superscript"/>
        <sz val="16"/>
        <color indexed="8"/>
        <rFont val="AngsanaUPC"/>
        <family val="1"/>
      </rPr>
      <t>2</t>
    </r>
  </si>
  <si>
    <t>Force</t>
  </si>
  <si>
    <t>Surcharge load , w'</t>
  </si>
  <si>
    <t>degree</t>
  </si>
  <si>
    <t>Ka*w'</t>
  </si>
  <si>
    <t>Ka*wh</t>
  </si>
  <si>
    <t>Sum Wv.</t>
  </si>
  <si>
    <t>Sum Mv.</t>
  </si>
  <si>
    <t>Sum Wh.</t>
  </si>
  <si>
    <t>Sum Mh.</t>
  </si>
  <si>
    <t>Soil bearing</t>
  </si>
  <si>
    <t xml:space="preserve"> SECTION &amp; LOADING</t>
  </si>
  <si>
    <r>
      <t>Ton/m</t>
    </r>
    <r>
      <rPr>
        <vertAlign val="superscript"/>
        <sz val="16"/>
        <color indexed="8"/>
        <rFont val="AngsanaUPC"/>
        <family val="1"/>
      </rPr>
      <t>2</t>
    </r>
  </si>
  <si>
    <t>STABILIZING MOMENT AROUND POINT O.</t>
  </si>
  <si>
    <t>D.</t>
  </si>
  <si>
    <t>CHECK  OVERTURNING &amp; SLIDING</t>
  </si>
  <si>
    <t>Overturning</t>
  </si>
  <si>
    <t>Sliding</t>
  </si>
  <si>
    <t>F.S.</t>
  </si>
  <si>
    <t>Coefficient of friction</t>
  </si>
  <si>
    <t>E.</t>
  </si>
  <si>
    <t>CHECK  BEARING</t>
  </si>
  <si>
    <r>
      <t>SMO</t>
    </r>
    <r>
      <rPr>
        <sz val="18"/>
        <color indexed="8"/>
        <rFont val="AngsanaUPC"/>
        <family val="1"/>
      </rPr>
      <t>=&gt;X=</t>
    </r>
    <r>
      <rPr>
        <sz val="18"/>
        <color indexed="8"/>
        <rFont val="Symbol"/>
        <family val="1"/>
      </rPr>
      <t xml:space="preserve"> </t>
    </r>
  </si>
  <si>
    <t>e =</t>
  </si>
  <si>
    <t>F.</t>
  </si>
  <si>
    <t>DESIGN WALL</t>
  </si>
  <si>
    <t>G.</t>
  </si>
  <si>
    <r>
      <t xml:space="preserve">Angle of internal friction , </t>
    </r>
    <r>
      <rPr>
        <sz val="16"/>
        <rFont val="Symbol"/>
        <family val="1"/>
      </rPr>
      <t>f</t>
    </r>
  </si>
  <si>
    <r>
      <t xml:space="preserve">Soil unit weight , </t>
    </r>
    <r>
      <rPr>
        <sz val="16"/>
        <rFont val="Symbol"/>
        <family val="1"/>
      </rPr>
      <t>g</t>
    </r>
  </si>
  <si>
    <t>Ka =</t>
  </si>
  <si>
    <t>DESIGN HEEL</t>
  </si>
  <si>
    <t>kg.</t>
  </si>
  <si>
    <t>kg-m.</t>
  </si>
  <si>
    <t>DESIGN TOE</t>
  </si>
  <si>
    <r>
      <t xml:space="preserve"> </t>
    </r>
    <r>
      <rPr>
        <sz val="16"/>
        <rFont val="Symbol"/>
        <family val="1"/>
      </rPr>
      <t>SO</t>
    </r>
    <r>
      <rPr>
        <sz val="16"/>
        <rFont val="AngsanaUPC"/>
        <family val="1"/>
      </rPr>
      <t xml:space="preserve"> = V/ u*j*d</t>
    </r>
  </si>
  <si>
    <r>
      <t>SO</t>
    </r>
    <r>
      <rPr>
        <sz val="16"/>
        <rFont val="AngsanaUPC"/>
        <family val="1"/>
      </rPr>
      <t xml:space="preserve"> = V/ u*j*d</t>
    </r>
  </si>
  <si>
    <t>Wall</t>
  </si>
  <si>
    <t>EX</t>
  </si>
  <si>
    <t>H.</t>
  </si>
  <si>
    <t>~ 020-&gt;0.25 m.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</si>
</sst>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/dd/yy_)"/>
    <numFmt numFmtId="188" formatCode="hh:mm\ AM/PM_)"/>
    <numFmt numFmtId="189" formatCode="#,##0_);\(#,##0\)"/>
    <numFmt numFmtId="190" formatCode="0.00_)"/>
    <numFmt numFmtId="191" formatCode="0.000_)"/>
    <numFmt numFmtId="192" formatCode="#,##0.00_);\(#,##0.00\)"/>
    <numFmt numFmtId="193" formatCode="0.0"/>
    <numFmt numFmtId="194" formatCode="0.000000"/>
    <numFmt numFmtId="195" formatCode="0.00000"/>
    <numFmt numFmtId="196" formatCode="0.0000"/>
    <numFmt numFmtId="197" formatCode="0.000"/>
    <numFmt numFmtId="198" formatCode="_-* #,##0.0_-;\-* #,##0.0_-;_-* &quot;-&quot;??_-;_-@_-"/>
    <numFmt numFmtId="199" formatCode="_-* #,##0_-;\-* #,##0_-;_-* &quot;-&quot;??_-;_-@_-"/>
    <numFmt numFmtId="200" formatCode="[$-41E]d\ mmmm\ yyyy"/>
    <numFmt numFmtId="201" formatCode="[&lt;=99999999][$-D000000]0\-####\-####;[$-D000000]#\-####\-####"/>
    <numFmt numFmtId="202" formatCode="_-* #,##0.000_-;\-* #,##0.000_-;_-* &quot;-&quot;??_-;_-@_-"/>
  </numFmts>
  <fonts count="31">
    <font>
      <sz val="14"/>
      <name val="AngsanaUPC"/>
      <family val="0"/>
    </font>
    <font>
      <b/>
      <sz val="18"/>
      <color indexed="9"/>
      <name val="AngsanaUPC"/>
      <family val="1"/>
    </font>
    <font>
      <b/>
      <sz val="20"/>
      <color indexed="10"/>
      <name val="AngsanaUPC"/>
      <family val="1"/>
    </font>
    <font>
      <sz val="16"/>
      <color indexed="9"/>
      <name val="AngsanaUPC"/>
      <family val="1"/>
    </font>
    <font>
      <sz val="16"/>
      <name val="AngsanaUPC"/>
      <family val="1"/>
    </font>
    <font>
      <sz val="16"/>
      <color indexed="12"/>
      <name val="AngsanaUPC"/>
      <family val="1"/>
    </font>
    <font>
      <sz val="16"/>
      <color indexed="8"/>
      <name val="AngsanaUPC"/>
      <family val="1"/>
    </font>
    <font>
      <i/>
      <sz val="16"/>
      <name val="AngsanaUPC"/>
      <family val="1"/>
    </font>
    <font>
      <sz val="14"/>
      <color indexed="8"/>
      <name val="AngsanaUPC"/>
      <family val="1"/>
    </font>
    <font>
      <i/>
      <sz val="16"/>
      <color indexed="12"/>
      <name val="AngsanaUPC"/>
      <family val="1"/>
    </font>
    <font>
      <sz val="18"/>
      <color indexed="10"/>
      <name val="AngsanaUPC"/>
      <family val="1"/>
    </font>
    <font>
      <sz val="16"/>
      <color indexed="14"/>
      <name val="AngsanaUPC"/>
      <family val="1"/>
    </font>
    <font>
      <vertAlign val="superscript"/>
      <sz val="16"/>
      <color indexed="8"/>
      <name val="AngsanaUPC"/>
      <family val="1"/>
    </font>
    <font>
      <b/>
      <sz val="18"/>
      <name val="AngsanaUPC"/>
      <family val="1"/>
    </font>
    <font>
      <sz val="14"/>
      <color indexed="12"/>
      <name val="AngsanaUPC"/>
      <family val="1"/>
    </font>
    <font>
      <b/>
      <sz val="18"/>
      <color indexed="10"/>
      <name val="AngsanaUPC"/>
      <family val="1"/>
    </font>
    <font>
      <vertAlign val="superscript"/>
      <sz val="16"/>
      <name val="AngsanaUPC"/>
      <family val="1"/>
    </font>
    <font>
      <u val="single"/>
      <sz val="16"/>
      <name val="AngsanaUPC"/>
      <family val="1"/>
    </font>
    <font>
      <b/>
      <sz val="12"/>
      <name val="AngsanaUPC"/>
      <family val="1"/>
    </font>
    <font>
      <sz val="16"/>
      <color indexed="10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6"/>
      <color indexed="14"/>
      <name val="AngsanaUPC"/>
      <family val="1"/>
    </font>
    <font>
      <sz val="18"/>
      <color indexed="8"/>
      <name val="AngsanaUPC"/>
      <family val="1"/>
    </font>
    <font>
      <sz val="14"/>
      <color indexed="10"/>
      <name val="AngsanaUPC"/>
      <family val="1"/>
    </font>
    <font>
      <sz val="14"/>
      <name val="Symbol"/>
      <family val="1"/>
    </font>
    <font>
      <sz val="18"/>
      <color indexed="8"/>
      <name val="Symbol"/>
      <family val="1"/>
    </font>
    <font>
      <sz val="16"/>
      <name val="Symbol"/>
      <family val="1"/>
    </font>
    <font>
      <b/>
      <sz val="18"/>
      <color indexed="12"/>
      <name val="AngsanaUPC"/>
      <family val="1"/>
    </font>
    <font>
      <b/>
      <sz val="16"/>
      <color indexed="8"/>
      <name val="AngsanaUPC"/>
      <family val="1"/>
    </font>
    <font>
      <b/>
      <sz val="8"/>
      <name val="AngsanaUP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Continuous"/>
      <protection hidden="1" locked="0"/>
    </xf>
    <xf numFmtId="0" fontId="3" fillId="2" borderId="1" xfId="0" applyFont="1" applyFill="1" applyBorder="1" applyAlignment="1" applyProtection="1">
      <alignment horizontal="centerContinuous"/>
      <protection hidden="1" locked="0"/>
    </xf>
    <xf numFmtId="0" fontId="1" fillId="2" borderId="2" xfId="0" applyFont="1" applyFill="1" applyBorder="1" applyAlignment="1" applyProtection="1">
      <alignment horizontal="centerContinuous"/>
      <protection hidden="1" locked="0"/>
    </xf>
    <xf numFmtId="0" fontId="3" fillId="2" borderId="3" xfId="0" applyFont="1" applyFill="1" applyBorder="1" applyAlignment="1" applyProtection="1">
      <alignment horizontal="centerContinuous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centerContinuous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187" fontId="4" fillId="0" borderId="0" xfId="0" applyNumberFormat="1" applyFont="1" applyAlignment="1" applyProtection="1">
      <alignment horizontal="center"/>
      <protection hidden="1" locked="0"/>
    </xf>
    <xf numFmtId="188" fontId="4" fillId="0" borderId="0" xfId="0" applyNumberFormat="1" applyFont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left"/>
      <protection hidden="1" locked="0"/>
    </xf>
    <xf numFmtId="0" fontId="5" fillId="3" borderId="4" xfId="0" applyFont="1" applyFill="1" applyBorder="1" applyAlignment="1" applyProtection="1">
      <alignment horizontal="center"/>
      <protection hidden="1" locked="0"/>
    </xf>
    <xf numFmtId="189" fontId="4" fillId="0" borderId="0" xfId="0" applyNumberFormat="1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0" fontId="5" fillId="3" borderId="5" xfId="0" applyFont="1" applyFill="1" applyBorder="1" applyAlignment="1" applyProtection="1">
      <alignment horizontal="center"/>
      <protection hidden="1" locked="0"/>
    </xf>
    <xf numFmtId="190" fontId="4" fillId="0" borderId="0" xfId="0" applyNumberFormat="1" applyFont="1" applyAlignment="1" applyProtection="1">
      <alignment horizontal="center"/>
      <protection hidden="1" locked="0"/>
    </xf>
    <xf numFmtId="191" fontId="4" fillId="0" borderId="0" xfId="0" applyNumberFormat="1" applyFont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right"/>
      <protection hidden="1" locked="0"/>
    </xf>
    <xf numFmtId="0" fontId="15" fillId="0" borderId="0" xfId="0" applyFont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0" fontId="17" fillId="0" borderId="0" xfId="0" applyFont="1" applyBorder="1" applyAlignment="1" applyProtection="1">
      <alignment horizontal="center"/>
      <protection hidden="1" locked="0"/>
    </xf>
    <xf numFmtId="0" fontId="4" fillId="0" borderId="4" xfId="0" applyFont="1" applyBorder="1" applyAlignment="1" applyProtection="1">
      <alignment/>
      <protection hidden="1" locked="0"/>
    </xf>
    <xf numFmtId="0" fontId="20" fillId="0" borderId="0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2" fontId="5" fillId="0" borderId="4" xfId="0" applyNumberFormat="1" applyFont="1" applyBorder="1" applyAlignment="1" applyProtection="1">
      <alignment horizontal="center"/>
      <protection hidden="1" locked="0"/>
    </xf>
    <xf numFmtId="2" fontId="4" fillId="0" borderId="0" xfId="0" applyNumberFormat="1" applyFont="1" applyAlignment="1" applyProtection="1">
      <alignment horizontal="center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2" fontId="4" fillId="0" borderId="0" xfId="0" applyNumberFormat="1" applyFont="1" applyAlignment="1" applyProtection="1">
      <alignment horizontal="left"/>
      <protection hidden="1" locked="0"/>
    </xf>
    <xf numFmtId="0" fontId="13" fillId="0" borderId="0" xfId="0" applyFont="1" applyAlignment="1" applyProtection="1">
      <alignment horizontal="right"/>
      <protection hidden="1" locked="0"/>
    </xf>
    <xf numFmtId="0" fontId="13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5" fillId="0" borderId="4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1" fontId="4" fillId="0" borderId="0" xfId="0" applyNumberFormat="1" applyFont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/>
      <protection hidden="1" locked="0"/>
    </xf>
    <xf numFmtId="0" fontId="19" fillId="0" borderId="0" xfId="0" applyFont="1" applyAlignment="1" applyProtection="1">
      <alignment/>
      <protection hidden="1" locked="0"/>
    </xf>
    <xf numFmtId="1" fontId="4" fillId="0" borderId="0" xfId="0" applyNumberFormat="1" applyFont="1" applyAlignment="1" applyProtection="1">
      <alignment horizontal="left"/>
      <protection hidden="1" locked="0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2" fontId="6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Font="1" applyAlignment="1" applyProtection="1">
      <alignment horizontal="center" vertical="center"/>
      <protection hidden="1" locked="0"/>
    </xf>
    <xf numFmtId="1" fontId="4" fillId="0" borderId="0" xfId="0" applyNumberFormat="1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4" fillId="0" borderId="6" xfId="0" applyFont="1" applyBorder="1" applyAlignment="1" applyProtection="1">
      <alignment horizontal="center"/>
      <protection hidden="1" locked="0"/>
    </xf>
    <xf numFmtId="0" fontId="4" fillId="0" borderId="7" xfId="0" applyFont="1" applyBorder="1" applyAlignment="1" applyProtection="1">
      <alignment horizontal="center"/>
      <protection hidden="1" locked="0"/>
    </xf>
    <xf numFmtId="0" fontId="4" fillId="0" borderId="7" xfId="0" applyFont="1" applyBorder="1" applyAlignment="1" applyProtection="1">
      <alignment/>
      <protection hidden="1" locked="0"/>
    </xf>
    <xf numFmtId="199" fontId="4" fillId="0" borderId="7" xfId="15" applyNumberFormat="1" applyFont="1" applyBorder="1" applyAlignment="1" applyProtection="1">
      <alignment horizontal="center"/>
      <protection hidden="1" locked="0"/>
    </xf>
    <xf numFmtId="2" fontId="4" fillId="0" borderId="0" xfId="0" applyNumberFormat="1" applyFont="1" applyAlignment="1" applyProtection="1">
      <alignment horizontal="right" vertical="center" indent="4"/>
      <protection hidden="1" locked="0"/>
    </xf>
    <xf numFmtId="2" fontId="4" fillId="0" borderId="7" xfId="0" applyNumberFormat="1" applyFont="1" applyBorder="1" applyAlignment="1" applyProtection="1">
      <alignment horizontal="center"/>
      <protection hidden="1" locked="0"/>
    </xf>
    <xf numFmtId="199" fontId="4" fillId="0" borderId="7" xfId="0" applyNumberFormat="1" applyFont="1" applyBorder="1" applyAlignment="1" applyProtection="1">
      <alignment/>
      <protection hidden="1" locked="0"/>
    </xf>
    <xf numFmtId="199" fontId="22" fillId="0" borderId="8" xfId="0" applyNumberFormat="1" applyFont="1" applyBorder="1" applyAlignment="1" applyProtection="1">
      <alignment horizontal="left"/>
      <protection hidden="1" locked="0"/>
    </xf>
    <xf numFmtId="199" fontId="22" fillId="0" borderId="8" xfId="0" applyNumberFormat="1" applyFont="1" applyBorder="1" applyAlignment="1" applyProtection="1">
      <alignment/>
      <protection hidden="1" locked="0"/>
    </xf>
    <xf numFmtId="199" fontId="22" fillId="0" borderId="0" xfId="0" applyNumberFormat="1" applyFont="1" applyBorder="1" applyAlignment="1" applyProtection="1">
      <alignment horizontal="left"/>
      <protection hidden="1" locked="0"/>
    </xf>
    <xf numFmtId="199" fontId="22" fillId="0" borderId="0" xfId="0" applyNumberFormat="1" applyFont="1" applyBorder="1" applyAlignment="1" applyProtection="1">
      <alignment/>
      <protection hidden="1" locked="0"/>
    </xf>
    <xf numFmtId="199" fontId="22" fillId="0" borderId="9" xfId="0" applyNumberFormat="1" applyFont="1" applyBorder="1" applyAlignment="1" applyProtection="1">
      <alignment horizontal="left"/>
      <protection hidden="1" locked="0"/>
    </xf>
    <xf numFmtId="199" fontId="22" fillId="0" borderId="9" xfId="0" applyNumberFormat="1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199" fontId="4" fillId="0" borderId="0" xfId="15" applyNumberFormat="1" applyFont="1" applyBorder="1" applyAlignment="1" applyProtection="1">
      <alignment horizontal="center"/>
      <protection hidden="1" locked="0"/>
    </xf>
    <xf numFmtId="2" fontId="4" fillId="0" borderId="0" xfId="0" applyNumberFormat="1" applyFont="1" applyBorder="1" applyAlignment="1" applyProtection="1">
      <alignment horizontal="center"/>
      <protection hidden="1" locked="0"/>
    </xf>
    <xf numFmtId="199" fontId="4" fillId="0" borderId="0" xfId="0" applyNumberFormat="1" applyFont="1" applyBorder="1" applyAlignment="1" applyProtection="1">
      <alignment/>
      <protection hidden="1" locked="0"/>
    </xf>
    <xf numFmtId="0" fontId="1" fillId="2" borderId="10" xfId="0" applyFont="1" applyFill="1" applyBorder="1" applyAlignment="1" applyProtection="1">
      <alignment horizontal="center"/>
      <protection hidden="1" locked="0"/>
    </xf>
    <xf numFmtId="0" fontId="23" fillId="0" borderId="0" xfId="0" applyFont="1" applyAlignment="1" applyProtection="1">
      <alignment/>
      <protection hidden="1" locked="0"/>
    </xf>
    <xf numFmtId="2" fontId="21" fillId="0" borderId="0" xfId="0" applyNumberFormat="1" applyFont="1" applyAlignment="1" applyProtection="1">
      <alignment/>
      <protection hidden="1" locked="0"/>
    </xf>
    <xf numFmtId="2" fontId="11" fillId="0" borderId="0" xfId="0" applyNumberFormat="1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horizontal="left"/>
      <protection hidden="1" locked="0"/>
    </xf>
    <xf numFmtId="0" fontId="6" fillId="3" borderId="0" xfId="0" applyFont="1" applyFill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2" fontId="4" fillId="0" borderId="0" xfId="0" applyNumberFormat="1" applyFont="1" applyAlignment="1" applyProtection="1">
      <alignment horizontal="left" vertical="top"/>
      <protection hidden="1" locked="0"/>
    </xf>
    <xf numFmtId="0" fontId="26" fillId="0" borderId="0" xfId="0" applyFont="1" applyAlignment="1" applyProtection="1">
      <alignment horizontal="right"/>
      <protection hidden="1" locked="0"/>
    </xf>
    <xf numFmtId="43" fontId="4" fillId="0" borderId="0" xfId="0" applyNumberFormat="1" applyFont="1" applyAlignment="1" applyProtection="1">
      <alignment horizontal="center"/>
      <protection hidden="1" locked="0"/>
    </xf>
    <xf numFmtId="43" fontId="4" fillId="0" borderId="0" xfId="0" applyNumberFormat="1" applyFont="1" applyAlignment="1" applyProtection="1">
      <alignment horizontal="right"/>
      <protection hidden="1" locked="0"/>
    </xf>
    <xf numFmtId="0" fontId="23" fillId="0" borderId="0" xfId="0" applyFont="1" applyAlignment="1" applyProtection="1">
      <alignment horizontal="right"/>
      <protection hidden="1" locked="0"/>
    </xf>
    <xf numFmtId="2" fontId="4" fillId="0" borderId="0" xfId="0" applyNumberFormat="1" applyFont="1" applyAlignment="1" applyProtection="1">
      <alignment horizontal="right"/>
      <protection hidden="1" locked="0"/>
    </xf>
    <xf numFmtId="0" fontId="15" fillId="0" borderId="0" xfId="0" applyFont="1" applyAlignment="1" applyProtection="1">
      <alignment horizontal="left"/>
      <protection hidden="1" locked="0"/>
    </xf>
    <xf numFmtId="1" fontId="4" fillId="0" borderId="0" xfId="0" applyNumberFormat="1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" fontId="6" fillId="0" borderId="0" xfId="0" applyNumberFormat="1" applyFont="1" applyAlignment="1" applyProtection="1">
      <alignment horizontal="left"/>
      <protection hidden="1" locked="0"/>
    </xf>
    <xf numFmtId="0" fontId="27" fillId="0" borderId="0" xfId="0" applyFont="1" applyAlignment="1" applyProtection="1">
      <alignment/>
      <protection hidden="1" locked="0"/>
    </xf>
    <xf numFmtId="2" fontId="4" fillId="0" borderId="0" xfId="0" applyNumberFormat="1" applyFont="1" applyAlignment="1" applyProtection="1">
      <alignment horizontal="center" textRotation="90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5" fillId="3" borderId="11" xfId="0" applyFont="1" applyFill="1" applyBorder="1" applyAlignment="1" applyProtection="1">
      <alignment/>
      <protection hidden="1" locked="0"/>
    </xf>
    <xf numFmtId="0" fontId="5" fillId="3" borderId="12" xfId="0" applyFont="1" applyFill="1" applyBorder="1" applyAlignment="1" applyProtection="1">
      <alignment/>
      <protection hidden="1" locked="0"/>
    </xf>
    <xf numFmtId="0" fontId="5" fillId="3" borderId="13" xfId="0" applyFont="1" applyFill="1" applyBorder="1" applyAlignment="1" applyProtection="1">
      <alignment/>
      <protection hidden="1" locked="0"/>
    </xf>
    <xf numFmtId="0" fontId="5" fillId="3" borderId="14" xfId="0" applyFont="1" applyFill="1" applyBorder="1" applyAlignment="1" applyProtection="1">
      <alignment/>
      <protection hidden="1" locked="0"/>
    </xf>
    <xf numFmtId="0" fontId="5" fillId="3" borderId="15" xfId="0" applyFont="1" applyFill="1" applyBorder="1" applyAlignment="1" applyProtection="1">
      <alignment/>
      <protection hidden="1" locked="0"/>
    </xf>
    <xf numFmtId="0" fontId="5" fillId="3" borderId="16" xfId="0" applyFont="1" applyFill="1" applyBorder="1" applyAlignment="1" applyProtection="1">
      <alignment/>
      <protection hidden="1" locked="0"/>
    </xf>
    <xf numFmtId="0" fontId="28" fillId="3" borderId="17" xfId="0" applyFont="1" applyFill="1" applyBorder="1" applyAlignment="1" applyProtection="1">
      <alignment/>
      <protection hidden="1" locked="0"/>
    </xf>
    <xf numFmtId="0" fontId="28" fillId="3" borderId="18" xfId="0" applyFont="1" applyFill="1" applyBorder="1" applyAlignment="1" applyProtection="1">
      <alignment/>
      <protection hidden="1" locked="0"/>
    </xf>
    <xf numFmtId="0" fontId="28" fillId="3" borderId="19" xfId="0" applyFont="1" applyFill="1" applyBorder="1" applyAlignment="1" applyProtection="1">
      <alignment/>
      <protection hidden="1" locked="0"/>
    </xf>
    <xf numFmtId="2" fontId="21" fillId="0" borderId="0" xfId="0" applyNumberFormat="1" applyFont="1" applyAlignment="1" applyProtection="1" quotePrefix="1">
      <alignment horizontal="left"/>
      <protection hidden="1" locked="0"/>
    </xf>
    <xf numFmtId="2" fontId="29" fillId="0" borderId="0" xfId="0" applyNumberFormat="1" applyFont="1" applyAlignment="1" applyProtection="1">
      <alignment horizontal="center"/>
      <protection hidden="1" locked="0"/>
    </xf>
    <xf numFmtId="2" fontId="4" fillId="0" borderId="0" xfId="0" applyNumberFormat="1" applyFont="1" applyAlignment="1" applyProtection="1">
      <alignment horizontal="left" textRotation="90"/>
      <protection hidden="1" locked="0"/>
    </xf>
    <xf numFmtId="0" fontId="28" fillId="3" borderId="18" xfId="0" applyFont="1" applyFill="1" applyBorder="1" applyAlignment="1" applyProtection="1">
      <alignment horizontal="left"/>
      <protection hidden="1" locked="0"/>
    </xf>
    <xf numFmtId="0" fontId="28" fillId="3" borderId="17" xfId="0" applyFont="1" applyFill="1" applyBorder="1" applyAlignment="1" applyProtection="1">
      <alignment horizontal="left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22" xfId="0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center" vertical="center"/>
      <protection hidden="1" locked="0"/>
    </xf>
    <xf numFmtId="0" fontId="28" fillId="3" borderId="19" xfId="0" applyFont="1" applyFill="1" applyBorder="1" applyAlignment="1" applyProtection="1">
      <alignment horizontal="lef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33</xdr:row>
      <xdr:rowOff>228600</xdr:rowOff>
    </xdr:from>
    <xdr:to>
      <xdr:col>5</xdr:col>
      <xdr:colOff>190500</xdr:colOff>
      <xdr:row>33</xdr:row>
      <xdr:rowOff>228600</xdr:rowOff>
    </xdr:to>
    <xdr:sp>
      <xdr:nvSpPr>
        <xdr:cNvPr id="1" name="Line 124"/>
        <xdr:cNvSpPr>
          <a:spLocks/>
        </xdr:cNvSpPr>
      </xdr:nvSpPr>
      <xdr:spPr>
        <a:xfrm>
          <a:off x="4543425" y="10525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33</xdr:row>
      <xdr:rowOff>228600</xdr:rowOff>
    </xdr:from>
    <xdr:to>
      <xdr:col>4</xdr:col>
      <xdr:colOff>561975</xdr:colOff>
      <xdr:row>39</xdr:row>
      <xdr:rowOff>276225</xdr:rowOff>
    </xdr:to>
    <xdr:sp>
      <xdr:nvSpPr>
        <xdr:cNvPr id="2" name="Line 125"/>
        <xdr:cNvSpPr>
          <a:spLocks/>
        </xdr:cNvSpPr>
      </xdr:nvSpPr>
      <xdr:spPr>
        <a:xfrm>
          <a:off x="4533900" y="105251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619125</xdr:colOff>
      <xdr:row>39</xdr:row>
      <xdr:rowOff>276225</xdr:rowOff>
    </xdr:from>
    <xdr:to>
      <xdr:col>4</xdr:col>
      <xdr:colOff>561975</xdr:colOff>
      <xdr:row>39</xdr:row>
      <xdr:rowOff>276225</xdr:rowOff>
    </xdr:to>
    <xdr:sp>
      <xdr:nvSpPr>
        <xdr:cNvPr id="3" name="Line 126"/>
        <xdr:cNvSpPr>
          <a:spLocks/>
        </xdr:cNvSpPr>
      </xdr:nvSpPr>
      <xdr:spPr>
        <a:xfrm>
          <a:off x="3914775" y="12344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47625</xdr:rowOff>
    </xdr:from>
    <xdr:to>
      <xdr:col>6</xdr:col>
      <xdr:colOff>485775</xdr:colOff>
      <xdr:row>41</xdr:row>
      <xdr:rowOff>47625</xdr:rowOff>
    </xdr:to>
    <xdr:sp>
      <xdr:nvSpPr>
        <xdr:cNvPr id="4" name="Line 129"/>
        <xdr:cNvSpPr>
          <a:spLocks/>
        </xdr:cNvSpPr>
      </xdr:nvSpPr>
      <xdr:spPr>
        <a:xfrm>
          <a:off x="3914775" y="12706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276225</xdr:rowOff>
    </xdr:from>
    <xdr:to>
      <xdr:col>6</xdr:col>
      <xdr:colOff>485775</xdr:colOff>
      <xdr:row>39</xdr:row>
      <xdr:rowOff>276225</xdr:rowOff>
    </xdr:to>
    <xdr:sp>
      <xdr:nvSpPr>
        <xdr:cNvPr id="5" name="Line 130"/>
        <xdr:cNvSpPr>
          <a:spLocks/>
        </xdr:cNvSpPr>
      </xdr:nvSpPr>
      <xdr:spPr>
        <a:xfrm>
          <a:off x="4924425" y="12344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238125</xdr:rowOff>
    </xdr:from>
    <xdr:to>
      <xdr:col>9</xdr:col>
      <xdr:colOff>314325</xdr:colOff>
      <xdr:row>41</xdr:row>
      <xdr:rowOff>66675</xdr:rowOff>
    </xdr:to>
    <xdr:sp>
      <xdr:nvSpPr>
        <xdr:cNvPr id="6" name="AutoShape 136"/>
        <xdr:cNvSpPr>
          <a:spLocks/>
        </xdr:cNvSpPr>
      </xdr:nvSpPr>
      <xdr:spPr>
        <a:xfrm>
          <a:off x="6781800" y="10534650"/>
          <a:ext cx="962025" cy="2190750"/>
        </a:xfrm>
        <a:prstGeom prst="rtTriangle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295275</xdr:colOff>
      <xdr:row>39</xdr:row>
      <xdr:rowOff>266700</xdr:rowOff>
    </xdr:from>
    <xdr:to>
      <xdr:col>9</xdr:col>
      <xdr:colOff>571500</xdr:colOff>
      <xdr:row>39</xdr:row>
      <xdr:rowOff>266700</xdr:rowOff>
    </xdr:to>
    <xdr:sp>
      <xdr:nvSpPr>
        <xdr:cNvPr id="7" name="Line 159"/>
        <xdr:cNvSpPr>
          <a:spLocks/>
        </xdr:cNvSpPr>
      </xdr:nvSpPr>
      <xdr:spPr>
        <a:xfrm flipH="1">
          <a:off x="7724775" y="12334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295275</xdr:colOff>
      <xdr:row>33</xdr:row>
      <xdr:rowOff>190500</xdr:rowOff>
    </xdr:from>
    <xdr:to>
      <xdr:col>2</xdr:col>
      <xdr:colOff>295275</xdr:colOff>
      <xdr:row>41</xdr:row>
      <xdr:rowOff>104775</xdr:rowOff>
    </xdr:to>
    <xdr:sp>
      <xdr:nvSpPr>
        <xdr:cNvPr id="8" name="Line 172"/>
        <xdr:cNvSpPr>
          <a:spLocks/>
        </xdr:cNvSpPr>
      </xdr:nvSpPr>
      <xdr:spPr>
        <a:xfrm>
          <a:off x="2914650" y="10487025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190500</xdr:rowOff>
    </xdr:from>
    <xdr:to>
      <xdr:col>2</xdr:col>
      <xdr:colOff>333375</xdr:colOff>
      <xdr:row>34</xdr:row>
      <xdr:rowOff>9525</xdr:rowOff>
    </xdr:to>
    <xdr:sp>
      <xdr:nvSpPr>
        <xdr:cNvPr id="9" name="Line 173"/>
        <xdr:cNvSpPr>
          <a:spLocks/>
        </xdr:cNvSpPr>
      </xdr:nvSpPr>
      <xdr:spPr>
        <a:xfrm flipV="1">
          <a:off x="2876550" y="10487025"/>
          <a:ext cx="762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1628775</xdr:colOff>
      <xdr:row>33</xdr:row>
      <xdr:rowOff>257175</xdr:rowOff>
    </xdr:from>
    <xdr:to>
      <xdr:col>2</xdr:col>
      <xdr:colOff>400050</xdr:colOff>
      <xdr:row>33</xdr:row>
      <xdr:rowOff>257175</xdr:rowOff>
    </xdr:to>
    <xdr:sp>
      <xdr:nvSpPr>
        <xdr:cNvPr id="10" name="Line 175"/>
        <xdr:cNvSpPr>
          <a:spLocks/>
        </xdr:cNvSpPr>
      </xdr:nvSpPr>
      <xdr:spPr>
        <a:xfrm>
          <a:off x="2305050" y="10553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257175</xdr:colOff>
      <xdr:row>39</xdr:row>
      <xdr:rowOff>161925</xdr:rowOff>
    </xdr:from>
    <xdr:to>
      <xdr:col>2</xdr:col>
      <xdr:colOff>333375</xdr:colOff>
      <xdr:row>39</xdr:row>
      <xdr:rowOff>276225</xdr:rowOff>
    </xdr:to>
    <xdr:sp>
      <xdr:nvSpPr>
        <xdr:cNvPr id="11" name="Line 176"/>
        <xdr:cNvSpPr>
          <a:spLocks/>
        </xdr:cNvSpPr>
      </xdr:nvSpPr>
      <xdr:spPr>
        <a:xfrm flipV="1">
          <a:off x="2876550" y="12230100"/>
          <a:ext cx="762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66675</xdr:colOff>
      <xdr:row>106</xdr:row>
      <xdr:rowOff>228600</xdr:rowOff>
    </xdr:from>
    <xdr:to>
      <xdr:col>4</xdr:col>
      <xdr:colOff>457200</xdr:colOff>
      <xdr:row>106</xdr:row>
      <xdr:rowOff>228600</xdr:rowOff>
    </xdr:to>
    <xdr:sp>
      <xdr:nvSpPr>
        <xdr:cNvPr id="12" name="Line 178"/>
        <xdr:cNvSpPr>
          <a:spLocks/>
        </xdr:cNvSpPr>
      </xdr:nvSpPr>
      <xdr:spPr>
        <a:xfrm>
          <a:off x="4038600" y="3408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66675</xdr:colOff>
      <xdr:row>106</xdr:row>
      <xdr:rowOff>228600</xdr:rowOff>
    </xdr:from>
    <xdr:to>
      <xdr:col>4</xdr:col>
      <xdr:colOff>66675</xdr:colOff>
      <xdr:row>112</xdr:row>
      <xdr:rowOff>276225</xdr:rowOff>
    </xdr:to>
    <xdr:sp>
      <xdr:nvSpPr>
        <xdr:cNvPr id="13" name="Line 179"/>
        <xdr:cNvSpPr>
          <a:spLocks/>
        </xdr:cNvSpPr>
      </xdr:nvSpPr>
      <xdr:spPr>
        <a:xfrm>
          <a:off x="4038600" y="340899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123825</xdr:colOff>
      <xdr:row>112</xdr:row>
      <xdr:rowOff>285750</xdr:rowOff>
    </xdr:from>
    <xdr:to>
      <xdr:col>4</xdr:col>
      <xdr:colOff>66675</xdr:colOff>
      <xdr:row>112</xdr:row>
      <xdr:rowOff>285750</xdr:rowOff>
    </xdr:to>
    <xdr:sp>
      <xdr:nvSpPr>
        <xdr:cNvPr id="14" name="Line 180"/>
        <xdr:cNvSpPr>
          <a:spLocks/>
        </xdr:cNvSpPr>
      </xdr:nvSpPr>
      <xdr:spPr>
        <a:xfrm>
          <a:off x="3419475" y="35918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123825</xdr:colOff>
      <xdr:row>114</xdr:row>
      <xdr:rowOff>95250</xdr:rowOff>
    </xdr:from>
    <xdr:to>
      <xdr:col>6</xdr:col>
      <xdr:colOff>419100</xdr:colOff>
      <xdr:row>114</xdr:row>
      <xdr:rowOff>95250</xdr:rowOff>
    </xdr:to>
    <xdr:sp>
      <xdr:nvSpPr>
        <xdr:cNvPr id="15" name="Line 183"/>
        <xdr:cNvSpPr>
          <a:spLocks/>
        </xdr:cNvSpPr>
      </xdr:nvSpPr>
      <xdr:spPr>
        <a:xfrm>
          <a:off x="3419475" y="363569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457200</xdr:colOff>
      <xdr:row>112</xdr:row>
      <xdr:rowOff>285750</xdr:rowOff>
    </xdr:from>
    <xdr:to>
      <xdr:col>6</xdr:col>
      <xdr:colOff>419100</xdr:colOff>
      <xdr:row>112</xdr:row>
      <xdr:rowOff>285750</xdr:rowOff>
    </xdr:to>
    <xdr:sp>
      <xdr:nvSpPr>
        <xdr:cNvPr id="16" name="Line 184"/>
        <xdr:cNvSpPr>
          <a:spLocks/>
        </xdr:cNvSpPr>
      </xdr:nvSpPr>
      <xdr:spPr>
        <a:xfrm>
          <a:off x="4429125" y="359187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106</xdr:row>
      <xdr:rowOff>95250</xdr:rowOff>
    </xdr:from>
    <xdr:to>
      <xdr:col>4</xdr:col>
      <xdr:colOff>495300</xdr:colOff>
      <xdr:row>106</xdr:row>
      <xdr:rowOff>95250</xdr:rowOff>
    </xdr:to>
    <xdr:sp>
      <xdr:nvSpPr>
        <xdr:cNvPr id="17" name="Line 185"/>
        <xdr:cNvSpPr>
          <a:spLocks/>
        </xdr:cNvSpPr>
      </xdr:nvSpPr>
      <xdr:spPr>
        <a:xfrm>
          <a:off x="3990975" y="33956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57150</xdr:colOff>
      <xdr:row>106</xdr:row>
      <xdr:rowOff>57150</xdr:rowOff>
    </xdr:from>
    <xdr:to>
      <xdr:col>4</xdr:col>
      <xdr:colOff>57150</xdr:colOff>
      <xdr:row>106</xdr:row>
      <xdr:rowOff>161925</xdr:rowOff>
    </xdr:to>
    <xdr:sp>
      <xdr:nvSpPr>
        <xdr:cNvPr id="18" name="Line 186"/>
        <xdr:cNvSpPr>
          <a:spLocks/>
        </xdr:cNvSpPr>
      </xdr:nvSpPr>
      <xdr:spPr>
        <a:xfrm>
          <a:off x="4029075" y="33918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457200</xdr:colOff>
      <xdr:row>106</xdr:row>
      <xdr:rowOff>57150</xdr:rowOff>
    </xdr:from>
    <xdr:to>
      <xdr:col>4</xdr:col>
      <xdr:colOff>457200</xdr:colOff>
      <xdr:row>106</xdr:row>
      <xdr:rowOff>161925</xdr:rowOff>
    </xdr:to>
    <xdr:sp>
      <xdr:nvSpPr>
        <xdr:cNvPr id="19" name="Line 187"/>
        <xdr:cNvSpPr>
          <a:spLocks/>
        </xdr:cNvSpPr>
      </xdr:nvSpPr>
      <xdr:spPr>
        <a:xfrm>
          <a:off x="4429125" y="33918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106</xdr:row>
      <xdr:rowOff>57150</xdr:rowOff>
    </xdr:from>
    <xdr:to>
      <xdr:col>4</xdr:col>
      <xdr:colOff>95250</xdr:colOff>
      <xdr:row>106</xdr:row>
      <xdr:rowOff>133350</xdr:rowOff>
    </xdr:to>
    <xdr:sp>
      <xdr:nvSpPr>
        <xdr:cNvPr id="20" name="Line 188"/>
        <xdr:cNvSpPr>
          <a:spLocks/>
        </xdr:cNvSpPr>
      </xdr:nvSpPr>
      <xdr:spPr>
        <a:xfrm flipV="1">
          <a:off x="3990975" y="33918525"/>
          <a:ext cx="762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419100</xdr:colOff>
      <xdr:row>106</xdr:row>
      <xdr:rowOff>57150</xdr:rowOff>
    </xdr:from>
    <xdr:to>
      <xdr:col>4</xdr:col>
      <xdr:colOff>495300</xdr:colOff>
      <xdr:row>106</xdr:row>
      <xdr:rowOff>133350</xdr:rowOff>
    </xdr:to>
    <xdr:sp>
      <xdr:nvSpPr>
        <xdr:cNvPr id="21" name="Line 189"/>
        <xdr:cNvSpPr>
          <a:spLocks/>
        </xdr:cNvSpPr>
      </xdr:nvSpPr>
      <xdr:spPr>
        <a:xfrm flipV="1">
          <a:off x="4391025" y="33918525"/>
          <a:ext cx="762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266700</xdr:colOff>
      <xdr:row>106</xdr:row>
      <xdr:rowOff>152400</xdr:rowOff>
    </xdr:from>
    <xdr:to>
      <xdr:col>2</xdr:col>
      <xdr:colOff>266700</xdr:colOff>
      <xdr:row>110</xdr:row>
      <xdr:rowOff>95250</xdr:rowOff>
    </xdr:to>
    <xdr:sp>
      <xdr:nvSpPr>
        <xdr:cNvPr id="22" name="Line 190"/>
        <xdr:cNvSpPr>
          <a:spLocks/>
        </xdr:cNvSpPr>
      </xdr:nvSpPr>
      <xdr:spPr>
        <a:xfrm>
          <a:off x="2886075" y="340137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106</xdr:row>
      <xdr:rowOff>228600</xdr:rowOff>
    </xdr:from>
    <xdr:to>
      <xdr:col>2</xdr:col>
      <xdr:colOff>361950</xdr:colOff>
      <xdr:row>106</xdr:row>
      <xdr:rowOff>228600</xdr:rowOff>
    </xdr:to>
    <xdr:sp>
      <xdr:nvSpPr>
        <xdr:cNvPr id="23" name="Line 191"/>
        <xdr:cNvSpPr>
          <a:spLocks/>
        </xdr:cNvSpPr>
      </xdr:nvSpPr>
      <xdr:spPr>
        <a:xfrm>
          <a:off x="2838450" y="34089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112</xdr:row>
      <xdr:rowOff>266700</xdr:rowOff>
    </xdr:from>
    <xdr:to>
      <xdr:col>2</xdr:col>
      <xdr:colOff>590550</xdr:colOff>
      <xdr:row>112</xdr:row>
      <xdr:rowOff>266700</xdr:rowOff>
    </xdr:to>
    <xdr:sp>
      <xdr:nvSpPr>
        <xdr:cNvPr id="24" name="Line 192"/>
        <xdr:cNvSpPr>
          <a:spLocks/>
        </xdr:cNvSpPr>
      </xdr:nvSpPr>
      <xdr:spPr>
        <a:xfrm>
          <a:off x="3067050" y="35899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228600</xdr:colOff>
      <xdr:row>106</xdr:row>
      <xdr:rowOff>180975</xdr:rowOff>
    </xdr:from>
    <xdr:to>
      <xdr:col>2</xdr:col>
      <xdr:colOff>314325</xdr:colOff>
      <xdr:row>106</xdr:row>
      <xdr:rowOff>266700</xdr:rowOff>
    </xdr:to>
    <xdr:sp>
      <xdr:nvSpPr>
        <xdr:cNvPr id="25" name="Line 198"/>
        <xdr:cNvSpPr>
          <a:spLocks/>
        </xdr:cNvSpPr>
      </xdr:nvSpPr>
      <xdr:spPr>
        <a:xfrm flipV="1">
          <a:off x="2847975" y="34042350"/>
          <a:ext cx="8572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457200</xdr:colOff>
      <xdr:row>112</xdr:row>
      <xdr:rowOff>219075</xdr:rowOff>
    </xdr:from>
    <xdr:to>
      <xdr:col>2</xdr:col>
      <xdr:colOff>552450</xdr:colOff>
      <xdr:row>112</xdr:row>
      <xdr:rowOff>304800</xdr:rowOff>
    </xdr:to>
    <xdr:sp>
      <xdr:nvSpPr>
        <xdr:cNvPr id="26" name="Line 199"/>
        <xdr:cNvSpPr>
          <a:spLocks/>
        </xdr:cNvSpPr>
      </xdr:nvSpPr>
      <xdr:spPr>
        <a:xfrm flipV="1">
          <a:off x="3076575" y="35852100"/>
          <a:ext cx="9525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219075</xdr:colOff>
      <xdr:row>114</xdr:row>
      <xdr:rowOff>28575</xdr:rowOff>
    </xdr:from>
    <xdr:to>
      <xdr:col>4</xdr:col>
      <xdr:colOff>371475</xdr:colOff>
      <xdr:row>114</xdr:row>
      <xdr:rowOff>28575</xdr:rowOff>
    </xdr:to>
    <xdr:sp>
      <xdr:nvSpPr>
        <xdr:cNvPr id="27" name="Line 235"/>
        <xdr:cNvSpPr>
          <a:spLocks/>
        </xdr:cNvSpPr>
      </xdr:nvSpPr>
      <xdr:spPr>
        <a:xfrm>
          <a:off x="3514725" y="36290250"/>
          <a:ext cx="8286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228600</xdr:colOff>
      <xdr:row>113</xdr:row>
      <xdr:rowOff>28575</xdr:rowOff>
    </xdr:from>
    <xdr:to>
      <xdr:col>6</xdr:col>
      <xdr:colOff>352425</xdr:colOff>
      <xdr:row>113</xdr:row>
      <xdr:rowOff>28575</xdr:rowOff>
    </xdr:to>
    <xdr:sp>
      <xdr:nvSpPr>
        <xdr:cNvPr id="28" name="Line 236"/>
        <xdr:cNvSpPr>
          <a:spLocks/>
        </xdr:cNvSpPr>
      </xdr:nvSpPr>
      <xdr:spPr>
        <a:xfrm>
          <a:off x="3524250" y="35994975"/>
          <a:ext cx="22288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123825</xdr:colOff>
      <xdr:row>107</xdr:row>
      <xdr:rowOff>9525</xdr:rowOff>
    </xdr:from>
    <xdr:to>
      <xdr:col>4</xdr:col>
      <xdr:colOff>381000</xdr:colOff>
      <xdr:row>107</xdr:row>
      <xdr:rowOff>9525</xdr:rowOff>
    </xdr:to>
    <xdr:sp>
      <xdr:nvSpPr>
        <xdr:cNvPr id="29" name="Line 240"/>
        <xdr:cNvSpPr>
          <a:spLocks/>
        </xdr:cNvSpPr>
      </xdr:nvSpPr>
      <xdr:spPr>
        <a:xfrm>
          <a:off x="4095750" y="34166175"/>
          <a:ext cx="257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114300</xdr:colOff>
      <xdr:row>114</xdr:row>
      <xdr:rowOff>114300</xdr:rowOff>
    </xdr:from>
    <xdr:to>
      <xdr:col>6</xdr:col>
      <xdr:colOff>428625</xdr:colOff>
      <xdr:row>114</xdr:row>
      <xdr:rowOff>200025</xdr:rowOff>
    </xdr:to>
    <xdr:sp>
      <xdr:nvSpPr>
        <xdr:cNvPr id="30" name="Rectangle 241"/>
        <xdr:cNvSpPr>
          <a:spLocks/>
        </xdr:cNvSpPr>
      </xdr:nvSpPr>
      <xdr:spPr>
        <a:xfrm>
          <a:off x="3409950" y="36375975"/>
          <a:ext cx="2419350" cy="857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114300</xdr:colOff>
      <xdr:row>114</xdr:row>
      <xdr:rowOff>190500</xdr:rowOff>
    </xdr:from>
    <xdr:to>
      <xdr:col>6</xdr:col>
      <xdr:colOff>428625</xdr:colOff>
      <xdr:row>115</xdr:row>
      <xdr:rowOff>9525</xdr:rowOff>
    </xdr:to>
    <xdr:sp>
      <xdr:nvSpPr>
        <xdr:cNvPr id="31" name="Rectangle 242"/>
        <xdr:cNvSpPr>
          <a:spLocks/>
        </xdr:cNvSpPr>
      </xdr:nvSpPr>
      <xdr:spPr>
        <a:xfrm>
          <a:off x="3409950" y="36452175"/>
          <a:ext cx="2419350" cy="15240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238125</xdr:colOff>
      <xdr:row>113</xdr:row>
      <xdr:rowOff>276225</xdr:rowOff>
    </xdr:from>
    <xdr:to>
      <xdr:col>5</xdr:col>
      <xdr:colOff>561975</xdr:colOff>
      <xdr:row>114</xdr:row>
      <xdr:rowOff>200025</xdr:rowOff>
    </xdr:to>
    <xdr:sp>
      <xdr:nvSpPr>
        <xdr:cNvPr id="32" name="TextBox 243"/>
        <xdr:cNvSpPr txBox="1">
          <a:spLocks noChangeArrowheads="1"/>
        </xdr:cNvSpPr>
      </xdr:nvSpPr>
      <xdr:spPr>
        <a:xfrm>
          <a:off x="4210050" y="36242625"/>
          <a:ext cx="1076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lean concrete</a:t>
          </a:r>
        </a:p>
      </xdr:txBody>
    </xdr:sp>
    <xdr:clientData/>
  </xdr:twoCellAnchor>
  <xdr:twoCellAnchor>
    <xdr:from>
      <xdr:col>4</xdr:col>
      <xdr:colOff>180975</xdr:colOff>
      <xdr:row>114</xdr:row>
      <xdr:rowOff>95250</xdr:rowOff>
    </xdr:from>
    <xdr:to>
      <xdr:col>6</xdr:col>
      <xdr:colOff>0</xdr:colOff>
      <xdr:row>115</xdr:row>
      <xdr:rowOff>9525</xdr:rowOff>
    </xdr:to>
    <xdr:sp>
      <xdr:nvSpPr>
        <xdr:cNvPr id="33" name="TextBox 244"/>
        <xdr:cNvSpPr txBox="1">
          <a:spLocks noChangeArrowheads="1"/>
        </xdr:cNvSpPr>
      </xdr:nvSpPr>
      <xdr:spPr>
        <a:xfrm>
          <a:off x="4152900" y="36356925"/>
          <a:ext cx="1247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compacted sand</a:t>
          </a:r>
        </a:p>
      </xdr:txBody>
    </xdr:sp>
    <xdr:clientData/>
  </xdr:twoCellAnchor>
  <xdr:twoCellAnchor>
    <xdr:from>
      <xdr:col>6</xdr:col>
      <xdr:colOff>590550</xdr:colOff>
      <xdr:row>114</xdr:row>
      <xdr:rowOff>19050</xdr:rowOff>
    </xdr:from>
    <xdr:to>
      <xdr:col>7</xdr:col>
      <xdr:colOff>85725</xdr:colOff>
      <xdr:row>114</xdr:row>
      <xdr:rowOff>19050</xdr:rowOff>
    </xdr:to>
    <xdr:sp>
      <xdr:nvSpPr>
        <xdr:cNvPr id="34" name="Line 245"/>
        <xdr:cNvSpPr>
          <a:spLocks/>
        </xdr:cNvSpPr>
      </xdr:nvSpPr>
      <xdr:spPr>
        <a:xfrm>
          <a:off x="5991225" y="36280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590550</xdr:colOff>
      <xdr:row>114</xdr:row>
      <xdr:rowOff>190500</xdr:rowOff>
    </xdr:from>
    <xdr:to>
      <xdr:col>7</xdr:col>
      <xdr:colOff>85725</xdr:colOff>
      <xdr:row>114</xdr:row>
      <xdr:rowOff>190500</xdr:rowOff>
    </xdr:to>
    <xdr:sp>
      <xdr:nvSpPr>
        <xdr:cNvPr id="35" name="Line 246"/>
        <xdr:cNvSpPr>
          <a:spLocks/>
        </xdr:cNvSpPr>
      </xdr:nvSpPr>
      <xdr:spPr>
        <a:xfrm>
          <a:off x="5991225" y="36452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590550</xdr:colOff>
      <xdr:row>114</xdr:row>
      <xdr:rowOff>104775</xdr:rowOff>
    </xdr:from>
    <xdr:to>
      <xdr:col>7</xdr:col>
      <xdr:colOff>85725</xdr:colOff>
      <xdr:row>114</xdr:row>
      <xdr:rowOff>104775</xdr:rowOff>
    </xdr:to>
    <xdr:sp>
      <xdr:nvSpPr>
        <xdr:cNvPr id="36" name="Line 247"/>
        <xdr:cNvSpPr>
          <a:spLocks/>
        </xdr:cNvSpPr>
      </xdr:nvSpPr>
      <xdr:spPr>
        <a:xfrm>
          <a:off x="5991225" y="36366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590550</xdr:colOff>
      <xdr:row>115</xdr:row>
      <xdr:rowOff>9525</xdr:rowOff>
    </xdr:from>
    <xdr:to>
      <xdr:col>7</xdr:col>
      <xdr:colOff>85725</xdr:colOff>
      <xdr:row>115</xdr:row>
      <xdr:rowOff>9525</xdr:rowOff>
    </xdr:to>
    <xdr:sp>
      <xdr:nvSpPr>
        <xdr:cNvPr id="37" name="Line 249"/>
        <xdr:cNvSpPr>
          <a:spLocks/>
        </xdr:cNvSpPr>
      </xdr:nvSpPr>
      <xdr:spPr>
        <a:xfrm>
          <a:off x="5991225" y="3660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113</xdr:row>
      <xdr:rowOff>285750</xdr:rowOff>
    </xdr:from>
    <xdr:to>
      <xdr:col>7</xdr:col>
      <xdr:colOff>19050</xdr:colOff>
      <xdr:row>115</xdr:row>
      <xdr:rowOff>66675</xdr:rowOff>
    </xdr:to>
    <xdr:sp>
      <xdr:nvSpPr>
        <xdr:cNvPr id="38" name="Line 250"/>
        <xdr:cNvSpPr>
          <a:spLocks/>
        </xdr:cNvSpPr>
      </xdr:nvSpPr>
      <xdr:spPr>
        <a:xfrm>
          <a:off x="6096000" y="362521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657225</xdr:colOff>
      <xdr:row>113</xdr:row>
      <xdr:rowOff>276225</xdr:rowOff>
    </xdr:from>
    <xdr:to>
      <xdr:col>7</xdr:col>
      <xdr:colOff>57150</xdr:colOff>
      <xdr:row>114</xdr:row>
      <xdr:rowOff>57150</xdr:rowOff>
    </xdr:to>
    <xdr:sp>
      <xdr:nvSpPr>
        <xdr:cNvPr id="39" name="Line 251"/>
        <xdr:cNvSpPr>
          <a:spLocks/>
        </xdr:cNvSpPr>
      </xdr:nvSpPr>
      <xdr:spPr>
        <a:xfrm flipV="1">
          <a:off x="6057900" y="36242625"/>
          <a:ext cx="762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657225</xdr:colOff>
      <xdr:row>114</xdr:row>
      <xdr:rowOff>57150</xdr:rowOff>
    </xdr:from>
    <xdr:to>
      <xdr:col>7</xdr:col>
      <xdr:colOff>57150</xdr:colOff>
      <xdr:row>114</xdr:row>
      <xdr:rowOff>133350</xdr:rowOff>
    </xdr:to>
    <xdr:sp>
      <xdr:nvSpPr>
        <xdr:cNvPr id="40" name="Line 252"/>
        <xdr:cNvSpPr>
          <a:spLocks/>
        </xdr:cNvSpPr>
      </xdr:nvSpPr>
      <xdr:spPr>
        <a:xfrm flipV="1">
          <a:off x="6057900" y="36318825"/>
          <a:ext cx="762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657225</xdr:colOff>
      <xdr:row>114</xdr:row>
      <xdr:rowOff>152400</xdr:rowOff>
    </xdr:from>
    <xdr:to>
      <xdr:col>7</xdr:col>
      <xdr:colOff>57150</xdr:colOff>
      <xdr:row>114</xdr:row>
      <xdr:rowOff>228600</xdr:rowOff>
    </xdr:to>
    <xdr:sp>
      <xdr:nvSpPr>
        <xdr:cNvPr id="41" name="Line 253"/>
        <xdr:cNvSpPr>
          <a:spLocks/>
        </xdr:cNvSpPr>
      </xdr:nvSpPr>
      <xdr:spPr>
        <a:xfrm flipV="1">
          <a:off x="6057900" y="36414075"/>
          <a:ext cx="762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657225</xdr:colOff>
      <xdr:row>114</xdr:row>
      <xdr:rowOff>304800</xdr:rowOff>
    </xdr:from>
    <xdr:to>
      <xdr:col>7</xdr:col>
      <xdr:colOff>57150</xdr:colOff>
      <xdr:row>115</xdr:row>
      <xdr:rowOff>47625</xdr:rowOff>
    </xdr:to>
    <xdr:sp>
      <xdr:nvSpPr>
        <xdr:cNvPr id="42" name="Line 254"/>
        <xdr:cNvSpPr>
          <a:spLocks/>
        </xdr:cNvSpPr>
      </xdr:nvSpPr>
      <xdr:spPr>
        <a:xfrm flipV="1">
          <a:off x="6057900" y="36566475"/>
          <a:ext cx="762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114300</xdr:colOff>
      <xdr:row>114</xdr:row>
      <xdr:rowOff>28575</xdr:rowOff>
    </xdr:from>
    <xdr:to>
      <xdr:col>7</xdr:col>
      <xdr:colOff>342900</xdr:colOff>
      <xdr:row>114</xdr:row>
      <xdr:rowOff>219075</xdr:rowOff>
    </xdr:to>
    <xdr:sp>
      <xdr:nvSpPr>
        <xdr:cNvPr id="43" name="TextBox 255"/>
        <xdr:cNvSpPr txBox="1">
          <a:spLocks noChangeArrowheads="1"/>
        </xdr:cNvSpPr>
      </xdr:nvSpPr>
      <xdr:spPr>
        <a:xfrm>
          <a:off x="6191250" y="362902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ngsanaUPC"/>
              <a:ea typeface="AngsanaUPC"/>
              <a:cs typeface="AngsanaUPC"/>
            </a:rPr>
            <a:t>0.05</a:t>
          </a:r>
        </a:p>
      </xdr:txBody>
    </xdr:sp>
    <xdr:clientData/>
  </xdr:twoCellAnchor>
  <xdr:twoCellAnchor>
    <xdr:from>
      <xdr:col>7</xdr:col>
      <xdr:colOff>104775</xdr:colOff>
      <xdr:row>113</xdr:row>
      <xdr:rowOff>228600</xdr:rowOff>
    </xdr:from>
    <xdr:to>
      <xdr:col>7</xdr:col>
      <xdr:colOff>333375</xdr:colOff>
      <xdr:row>114</xdr:row>
      <xdr:rowOff>123825</xdr:rowOff>
    </xdr:to>
    <xdr:sp>
      <xdr:nvSpPr>
        <xdr:cNvPr id="44" name="TextBox 256"/>
        <xdr:cNvSpPr txBox="1">
          <a:spLocks noChangeArrowheads="1"/>
        </xdr:cNvSpPr>
      </xdr:nvSpPr>
      <xdr:spPr>
        <a:xfrm>
          <a:off x="6181725" y="361950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ngsanaUPC"/>
              <a:ea typeface="AngsanaUPC"/>
              <a:cs typeface="AngsanaUPC"/>
            </a:rPr>
            <a:t>0.05</a:t>
          </a:r>
        </a:p>
      </xdr:txBody>
    </xdr:sp>
    <xdr:clientData/>
  </xdr:twoCellAnchor>
  <xdr:twoCellAnchor>
    <xdr:from>
      <xdr:col>7</xdr:col>
      <xdr:colOff>114300</xdr:colOff>
      <xdr:row>114</xdr:row>
      <xdr:rowOff>133350</xdr:rowOff>
    </xdr:from>
    <xdr:to>
      <xdr:col>7</xdr:col>
      <xdr:colOff>342900</xdr:colOff>
      <xdr:row>114</xdr:row>
      <xdr:rowOff>323850</xdr:rowOff>
    </xdr:to>
    <xdr:sp>
      <xdr:nvSpPr>
        <xdr:cNvPr id="45" name="TextBox 257"/>
        <xdr:cNvSpPr txBox="1">
          <a:spLocks noChangeArrowheads="1"/>
        </xdr:cNvSpPr>
      </xdr:nvSpPr>
      <xdr:spPr>
        <a:xfrm>
          <a:off x="6191250" y="36395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ngsanaUPC"/>
              <a:ea typeface="AngsanaUPC"/>
              <a:cs typeface="AngsanaUPC"/>
            </a:rPr>
            <a:t>0.10</a:t>
          </a:r>
        </a:p>
      </xdr:txBody>
    </xdr:sp>
    <xdr:clientData/>
  </xdr:twoCellAnchor>
  <xdr:twoCellAnchor>
    <xdr:from>
      <xdr:col>4</xdr:col>
      <xdr:colOff>314325</xdr:colOff>
      <xdr:row>107</xdr:row>
      <xdr:rowOff>47625</xdr:rowOff>
    </xdr:from>
    <xdr:to>
      <xdr:col>4</xdr:col>
      <xdr:colOff>361950</xdr:colOff>
      <xdr:row>107</xdr:row>
      <xdr:rowOff>95250</xdr:rowOff>
    </xdr:to>
    <xdr:sp>
      <xdr:nvSpPr>
        <xdr:cNvPr id="46" name="Oval 261"/>
        <xdr:cNvSpPr>
          <a:spLocks/>
        </xdr:cNvSpPr>
      </xdr:nvSpPr>
      <xdr:spPr>
        <a:xfrm>
          <a:off x="4286250" y="3420427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76200</xdr:colOff>
      <xdr:row>113</xdr:row>
      <xdr:rowOff>38100</xdr:rowOff>
    </xdr:from>
    <xdr:to>
      <xdr:col>5</xdr:col>
      <xdr:colOff>123825</xdr:colOff>
      <xdr:row>113</xdr:row>
      <xdr:rowOff>85725</xdr:rowOff>
    </xdr:to>
    <xdr:sp>
      <xdr:nvSpPr>
        <xdr:cNvPr id="47" name="Oval 276"/>
        <xdr:cNvSpPr>
          <a:spLocks/>
        </xdr:cNvSpPr>
      </xdr:nvSpPr>
      <xdr:spPr>
        <a:xfrm>
          <a:off x="4800600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361950</xdr:colOff>
      <xdr:row>113</xdr:row>
      <xdr:rowOff>38100</xdr:rowOff>
    </xdr:from>
    <xdr:to>
      <xdr:col>5</xdr:col>
      <xdr:colOff>409575</xdr:colOff>
      <xdr:row>113</xdr:row>
      <xdr:rowOff>85725</xdr:rowOff>
    </xdr:to>
    <xdr:sp>
      <xdr:nvSpPr>
        <xdr:cNvPr id="48" name="Oval 277"/>
        <xdr:cNvSpPr>
          <a:spLocks/>
        </xdr:cNvSpPr>
      </xdr:nvSpPr>
      <xdr:spPr>
        <a:xfrm>
          <a:off x="5086350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628650</xdr:colOff>
      <xdr:row>113</xdr:row>
      <xdr:rowOff>38100</xdr:rowOff>
    </xdr:from>
    <xdr:to>
      <xdr:col>6</xdr:col>
      <xdr:colOff>0</xdr:colOff>
      <xdr:row>113</xdr:row>
      <xdr:rowOff>85725</xdr:rowOff>
    </xdr:to>
    <xdr:sp>
      <xdr:nvSpPr>
        <xdr:cNvPr id="49" name="Oval 278"/>
        <xdr:cNvSpPr>
          <a:spLocks/>
        </xdr:cNvSpPr>
      </xdr:nvSpPr>
      <xdr:spPr>
        <a:xfrm>
          <a:off x="5353050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219075</xdr:colOff>
      <xdr:row>113</xdr:row>
      <xdr:rowOff>38100</xdr:rowOff>
    </xdr:from>
    <xdr:to>
      <xdr:col>6</xdr:col>
      <xdr:colOff>266700</xdr:colOff>
      <xdr:row>113</xdr:row>
      <xdr:rowOff>85725</xdr:rowOff>
    </xdr:to>
    <xdr:sp>
      <xdr:nvSpPr>
        <xdr:cNvPr id="50" name="Oval 279"/>
        <xdr:cNvSpPr>
          <a:spLocks/>
        </xdr:cNvSpPr>
      </xdr:nvSpPr>
      <xdr:spPr>
        <a:xfrm>
          <a:off x="5619750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257175</xdr:colOff>
      <xdr:row>113</xdr:row>
      <xdr:rowOff>257175</xdr:rowOff>
    </xdr:from>
    <xdr:to>
      <xdr:col>3</xdr:col>
      <xdr:colOff>304800</xdr:colOff>
      <xdr:row>114</xdr:row>
      <xdr:rowOff>9525</xdr:rowOff>
    </xdr:to>
    <xdr:sp>
      <xdr:nvSpPr>
        <xdr:cNvPr id="51" name="Oval 286"/>
        <xdr:cNvSpPr>
          <a:spLocks/>
        </xdr:cNvSpPr>
      </xdr:nvSpPr>
      <xdr:spPr>
        <a:xfrm>
          <a:off x="3552825" y="3622357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504825</xdr:colOff>
      <xdr:row>113</xdr:row>
      <xdr:rowOff>257175</xdr:rowOff>
    </xdr:from>
    <xdr:to>
      <xdr:col>3</xdr:col>
      <xdr:colOff>552450</xdr:colOff>
      <xdr:row>114</xdr:row>
      <xdr:rowOff>9525</xdr:rowOff>
    </xdr:to>
    <xdr:sp>
      <xdr:nvSpPr>
        <xdr:cNvPr id="52" name="Oval 287"/>
        <xdr:cNvSpPr>
          <a:spLocks/>
        </xdr:cNvSpPr>
      </xdr:nvSpPr>
      <xdr:spPr>
        <a:xfrm>
          <a:off x="3800475" y="3622357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76200</xdr:colOff>
      <xdr:row>113</xdr:row>
      <xdr:rowOff>257175</xdr:rowOff>
    </xdr:from>
    <xdr:to>
      <xdr:col>4</xdr:col>
      <xdr:colOff>123825</xdr:colOff>
      <xdr:row>114</xdr:row>
      <xdr:rowOff>9525</xdr:rowOff>
    </xdr:to>
    <xdr:sp>
      <xdr:nvSpPr>
        <xdr:cNvPr id="53" name="Oval 289"/>
        <xdr:cNvSpPr>
          <a:spLocks/>
        </xdr:cNvSpPr>
      </xdr:nvSpPr>
      <xdr:spPr>
        <a:xfrm>
          <a:off x="4048125" y="3622357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381000</xdr:colOff>
      <xdr:row>108</xdr:row>
      <xdr:rowOff>152400</xdr:rowOff>
    </xdr:from>
    <xdr:to>
      <xdr:col>5</xdr:col>
      <xdr:colOff>628650</xdr:colOff>
      <xdr:row>108</xdr:row>
      <xdr:rowOff>152400</xdr:rowOff>
    </xdr:to>
    <xdr:sp>
      <xdr:nvSpPr>
        <xdr:cNvPr id="54" name="Line 292"/>
        <xdr:cNvSpPr>
          <a:spLocks/>
        </xdr:cNvSpPr>
      </xdr:nvSpPr>
      <xdr:spPr>
        <a:xfrm>
          <a:off x="4352925" y="34604325"/>
          <a:ext cx="10001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381000</xdr:colOff>
      <xdr:row>109</xdr:row>
      <xdr:rowOff>76200</xdr:rowOff>
    </xdr:from>
    <xdr:to>
      <xdr:col>6</xdr:col>
      <xdr:colOff>19050</xdr:colOff>
      <xdr:row>109</xdr:row>
      <xdr:rowOff>76200</xdr:rowOff>
    </xdr:to>
    <xdr:sp>
      <xdr:nvSpPr>
        <xdr:cNvPr id="55" name="Line 294"/>
        <xdr:cNvSpPr>
          <a:spLocks/>
        </xdr:cNvSpPr>
      </xdr:nvSpPr>
      <xdr:spPr>
        <a:xfrm>
          <a:off x="4352925" y="34823400"/>
          <a:ext cx="10668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381000</xdr:colOff>
      <xdr:row>107</xdr:row>
      <xdr:rowOff>0</xdr:rowOff>
    </xdr:from>
    <xdr:to>
      <xdr:col>4</xdr:col>
      <xdr:colOff>381000</xdr:colOff>
      <xdr:row>114</xdr:row>
      <xdr:rowOff>38100</xdr:rowOff>
    </xdr:to>
    <xdr:sp>
      <xdr:nvSpPr>
        <xdr:cNvPr id="56" name="Line 324"/>
        <xdr:cNvSpPr>
          <a:spLocks/>
        </xdr:cNvSpPr>
      </xdr:nvSpPr>
      <xdr:spPr>
        <a:xfrm>
          <a:off x="4352925" y="34156650"/>
          <a:ext cx="0" cy="2143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314325</xdr:colOff>
      <xdr:row>108</xdr:row>
      <xdr:rowOff>47625</xdr:rowOff>
    </xdr:from>
    <xdr:to>
      <xdr:col>4</xdr:col>
      <xdr:colOff>361950</xdr:colOff>
      <xdr:row>108</xdr:row>
      <xdr:rowOff>95250</xdr:rowOff>
    </xdr:to>
    <xdr:sp>
      <xdr:nvSpPr>
        <xdr:cNvPr id="57" name="Oval 325"/>
        <xdr:cNvSpPr>
          <a:spLocks/>
        </xdr:cNvSpPr>
      </xdr:nvSpPr>
      <xdr:spPr>
        <a:xfrm>
          <a:off x="4286250" y="3449955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314325</xdr:colOff>
      <xdr:row>109</xdr:row>
      <xdr:rowOff>47625</xdr:rowOff>
    </xdr:from>
    <xdr:to>
      <xdr:col>4</xdr:col>
      <xdr:colOff>361950</xdr:colOff>
      <xdr:row>109</xdr:row>
      <xdr:rowOff>95250</xdr:rowOff>
    </xdr:to>
    <xdr:sp>
      <xdr:nvSpPr>
        <xdr:cNvPr id="58" name="Oval 326"/>
        <xdr:cNvSpPr>
          <a:spLocks/>
        </xdr:cNvSpPr>
      </xdr:nvSpPr>
      <xdr:spPr>
        <a:xfrm>
          <a:off x="4286250" y="3479482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314325</xdr:colOff>
      <xdr:row>110</xdr:row>
      <xdr:rowOff>47625</xdr:rowOff>
    </xdr:from>
    <xdr:to>
      <xdr:col>4</xdr:col>
      <xdr:colOff>361950</xdr:colOff>
      <xdr:row>110</xdr:row>
      <xdr:rowOff>95250</xdr:rowOff>
    </xdr:to>
    <xdr:sp>
      <xdr:nvSpPr>
        <xdr:cNvPr id="59" name="Oval 327"/>
        <xdr:cNvSpPr>
          <a:spLocks/>
        </xdr:cNvSpPr>
      </xdr:nvSpPr>
      <xdr:spPr>
        <a:xfrm>
          <a:off x="4286250" y="350901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314325</xdr:colOff>
      <xdr:row>111</xdr:row>
      <xdr:rowOff>47625</xdr:rowOff>
    </xdr:from>
    <xdr:to>
      <xdr:col>4</xdr:col>
      <xdr:colOff>361950</xdr:colOff>
      <xdr:row>111</xdr:row>
      <xdr:rowOff>95250</xdr:rowOff>
    </xdr:to>
    <xdr:sp>
      <xdr:nvSpPr>
        <xdr:cNvPr id="60" name="Oval 328"/>
        <xdr:cNvSpPr>
          <a:spLocks/>
        </xdr:cNvSpPr>
      </xdr:nvSpPr>
      <xdr:spPr>
        <a:xfrm>
          <a:off x="4286250" y="3538537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314325</xdr:colOff>
      <xdr:row>111</xdr:row>
      <xdr:rowOff>285750</xdr:rowOff>
    </xdr:from>
    <xdr:to>
      <xdr:col>4</xdr:col>
      <xdr:colOff>361950</xdr:colOff>
      <xdr:row>112</xdr:row>
      <xdr:rowOff>38100</xdr:rowOff>
    </xdr:to>
    <xdr:sp>
      <xdr:nvSpPr>
        <xdr:cNvPr id="61" name="Oval 329"/>
        <xdr:cNvSpPr>
          <a:spLocks/>
        </xdr:cNvSpPr>
      </xdr:nvSpPr>
      <xdr:spPr>
        <a:xfrm>
          <a:off x="4286250" y="35623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314325</xdr:colOff>
      <xdr:row>112</xdr:row>
      <xdr:rowOff>266700</xdr:rowOff>
    </xdr:from>
    <xdr:to>
      <xdr:col>4</xdr:col>
      <xdr:colOff>361950</xdr:colOff>
      <xdr:row>112</xdr:row>
      <xdr:rowOff>314325</xdr:rowOff>
    </xdr:to>
    <xdr:sp>
      <xdr:nvSpPr>
        <xdr:cNvPr id="62" name="Oval 330"/>
        <xdr:cNvSpPr>
          <a:spLocks/>
        </xdr:cNvSpPr>
      </xdr:nvSpPr>
      <xdr:spPr>
        <a:xfrm>
          <a:off x="4286250" y="3589972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457200</xdr:colOff>
      <xdr:row>106</xdr:row>
      <xdr:rowOff>228600</xdr:rowOff>
    </xdr:from>
    <xdr:to>
      <xdr:col>4</xdr:col>
      <xdr:colOff>457200</xdr:colOff>
      <xdr:row>112</xdr:row>
      <xdr:rowOff>276225</xdr:rowOff>
    </xdr:to>
    <xdr:sp>
      <xdr:nvSpPr>
        <xdr:cNvPr id="63" name="Line 332"/>
        <xdr:cNvSpPr>
          <a:spLocks/>
        </xdr:cNvSpPr>
      </xdr:nvSpPr>
      <xdr:spPr>
        <a:xfrm>
          <a:off x="4429125" y="340899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552450</xdr:colOff>
      <xdr:row>113</xdr:row>
      <xdr:rowOff>38100</xdr:rowOff>
    </xdr:from>
    <xdr:to>
      <xdr:col>4</xdr:col>
      <xdr:colOff>600075</xdr:colOff>
      <xdr:row>113</xdr:row>
      <xdr:rowOff>85725</xdr:rowOff>
    </xdr:to>
    <xdr:sp>
      <xdr:nvSpPr>
        <xdr:cNvPr id="64" name="Oval 333"/>
        <xdr:cNvSpPr>
          <a:spLocks/>
        </xdr:cNvSpPr>
      </xdr:nvSpPr>
      <xdr:spPr>
        <a:xfrm>
          <a:off x="4524375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200025</xdr:colOff>
      <xdr:row>33</xdr:row>
      <xdr:rowOff>228600</xdr:rowOff>
    </xdr:from>
    <xdr:to>
      <xdr:col>5</xdr:col>
      <xdr:colOff>200025</xdr:colOff>
      <xdr:row>39</xdr:row>
      <xdr:rowOff>276225</xdr:rowOff>
    </xdr:to>
    <xdr:sp>
      <xdr:nvSpPr>
        <xdr:cNvPr id="65" name="Line 336"/>
        <xdr:cNvSpPr>
          <a:spLocks/>
        </xdr:cNvSpPr>
      </xdr:nvSpPr>
      <xdr:spPr>
        <a:xfrm>
          <a:off x="4924425" y="105251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38100</xdr:colOff>
      <xdr:row>38</xdr:row>
      <xdr:rowOff>247650</xdr:rowOff>
    </xdr:from>
    <xdr:to>
      <xdr:col>3</xdr:col>
      <xdr:colOff>38100</xdr:colOff>
      <xdr:row>40</xdr:row>
      <xdr:rowOff>9525</xdr:rowOff>
    </xdr:to>
    <xdr:sp>
      <xdr:nvSpPr>
        <xdr:cNvPr id="66" name="Line 339"/>
        <xdr:cNvSpPr>
          <a:spLocks/>
        </xdr:cNvSpPr>
      </xdr:nvSpPr>
      <xdr:spPr>
        <a:xfrm>
          <a:off x="3333750" y="120205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219075</xdr:colOff>
      <xdr:row>39</xdr:row>
      <xdr:rowOff>228600</xdr:rowOff>
    </xdr:from>
    <xdr:to>
      <xdr:col>3</xdr:col>
      <xdr:colOff>190500</xdr:colOff>
      <xdr:row>39</xdr:row>
      <xdr:rowOff>228600</xdr:rowOff>
    </xdr:to>
    <xdr:sp>
      <xdr:nvSpPr>
        <xdr:cNvPr id="67" name="Line 340"/>
        <xdr:cNvSpPr>
          <a:spLocks/>
        </xdr:cNvSpPr>
      </xdr:nvSpPr>
      <xdr:spPr>
        <a:xfrm>
          <a:off x="2838450" y="1229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657225</xdr:colOff>
      <xdr:row>39</xdr:row>
      <xdr:rowOff>0</xdr:rowOff>
    </xdr:from>
    <xdr:to>
      <xdr:col>3</xdr:col>
      <xdr:colOff>180975</xdr:colOff>
      <xdr:row>39</xdr:row>
      <xdr:rowOff>0</xdr:rowOff>
    </xdr:to>
    <xdr:sp>
      <xdr:nvSpPr>
        <xdr:cNvPr id="68" name="Line 341"/>
        <xdr:cNvSpPr>
          <a:spLocks/>
        </xdr:cNvSpPr>
      </xdr:nvSpPr>
      <xdr:spPr>
        <a:xfrm>
          <a:off x="3276600" y="12068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161925</xdr:rowOff>
    </xdr:from>
    <xdr:to>
      <xdr:col>3</xdr:col>
      <xdr:colOff>85725</xdr:colOff>
      <xdr:row>39</xdr:row>
      <xdr:rowOff>276225</xdr:rowOff>
    </xdr:to>
    <xdr:sp>
      <xdr:nvSpPr>
        <xdr:cNvPr id="69" name="Line 342"/>
        <xdr:cNvSpPr>
          <a:spLocks/>
        </xdr:cNvSpPr>
      </xdr:nvSpPr>
      <xdr:spPr>
        <a:xfrm flipV="1">
          <a:off x="3305175" y="12230100"/>
          <a:ext cx="762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666750</xdr:colOff>
      <xdr:row>38</xdr:row>
      <xdr:rowOff>247650</xdr:rowOff>
    </xdr:from>
    <xdr:to>
      <xdr:col>3</xdr:col>
      <xdr:colOff>66675</xdr:colOff>
      <xdr:row>39</xdr:row>
      <xdr:rowOff>66675</xdr:rowOff>
    </xdr:to>
    <xdr:sp>
      <xdr:nvSpPr>
        <xdr:cNvPr id="70" name="Line 343"/>
        <xdr:cNvSpPr>
          <a:spLocks/>
        </xdr:cNvSpPr>
      </xdr:nvSpPr>
      <xdr:spPr>
        <a:xfrm flipV="1">
          <a:off x="3286125" y="12020550"/>
          <a:ext cx="762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619125</xdr:colOff>
      <xdr:row>39</xdr:row>
      <xdr:rowOff>276225</xdr:rowOff>
    </xdr:from>
    <xdr:to>
      <xdr:col>3</xdr:col>
      <xdr:colOff>619125</xdr:colOff>
      <xdr:row>41</xdr:row>
      <xdr:rowOff>47625</xdr:rowOff>
    </xdr:to>
    <xdr:sp>
      <xdr:nvSpPr>
        <xdr:cNvPr id="71" name="Line 346"/>
        <xdr:cNvSpPr>
          <a:spLocks/>
        </xdr:cNvSpPr>
      </xdr:nvSpPr>
      <xdr:spPr>
        <a:xfrm>
          <a:off x="3914775" y="123444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485775</xdr:colOff>
      <xdr:row>39</xdr:row>
      <xdr:rowOff>276225</xdr:rowOff>
    </xdr:from>
    <xdr:to>
      <xdr:col>6</xdr:col>
      <xdr:colOff>485775</xdr:colOff>
      <xdr:row>41</xdr:row>
      <xdr:rowOff>47625</xdr:rowOff>
    </xdr:to>
    <xdr:sp>
      <xdr:nvSpPr>
        <xdr:cNvPr id="72" name="Line 349"/>
        <xdr:cNvSpPr>
          <a:spLocks/>
        </xdr:cNvSpPr>
      </xdr:nvSpPr>
      <xdr:spPr>
        <a:xfrm>
          <a:off x="5886450" y="123444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609600</xdr:colOff>
      <xdr:row>41</xdr:row>
      <xdr:rowOff>190500</xdr:rowOff>
    </xdr:from>
    <xdr:to>
      <xdr:col>3</xdr:col>
      <xdr:colOff>609600</xdr:colOff>
      <xdr:row>43</xdr:row>
      <xdr:rowOff>0</xdr:rowOff>
    </xdr:to>
    <xdr:sp>
      <xdr:nvSpPr>
        <xdr:cNvPr id="73" name="Line 350"/>
        <xdr:cNvSpPr>
          <a:spLocks/>
        </xdr:cNvSpPr>
      </xdr:nvSpPr>
      <xdr:spPr>
        <a:xfrm>
          <a:off x="3905250" y="128492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466725</xdr:colOff>
      <xdr:row>41</xdr:row>
      <xdr:rowOff>190500</xdr:rowOff>
    </xdr:from>
    <xdr:to>
      <xdr:col>4</xdr:col>
      <xdr:colOff>466725</xdr:colOff>
      <xdr:row>42</xdr:row>
      <xdr:rowOff>47625</xdr:rowOff>
    </xdr:to>
    <xdr:sp>
      <xdr:nvSpPr>
        <xdr:cNvPr id="74" name="Line 352"/>
        <xdr:cNvSpPr>
          <a:spLocks/>
        </xdr:cNvSpPr>
      </xdr:nvSpPr>
      <xdr:spPr>
        <a:xfrm>
          <a:off x="4438650" y="12849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200025</xdr:colOff>
      <xdr:row>41</xdr:row>
      <xdr:rowOff>257175</xdr:rowOff>
    </xdr:from>
    <xdr:to>
      <xdr:col>5</xdr:col>
      <xdr:colOff>200025</xdr:colOff>
      <xdr:row>42</xdr:row>
      <xdr:rowOff>47625</xdr:rowOff>
    </xdr:to>
    <xdr:sp>
      <xdr:nvSpPr>
        <xdr:cNvPr id="75" name="Line 353"/>
        <xdr:cNvSpPr>
          <a:spLocks/>
        </xdr:cNvSpPr>
      </xdr:nvSpPr>
      <xdr:spPr>
        <a:xfrm>
          <a:off x="4924425" y="12915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485775</xdr:colOff>
      <xdr:row>41</xdr:row>
      <xdr:rowOff>219075</xdr:rowOff>
    </xdr:from>
    <xdr:to>
      <xdr:col>6</xdr:col>
      <xdr:colOff>485775</xdr:colOff>
      <xdr:row>43</xdr:row>
      <xdr:rowOff>0</xdr:rowOff>
    </xdr:to>
    <xdr:sp>
      <xdr:nvSpPr>
        <xdr:cNvPr id="76" name="Line 354"/>
        <xdr:cNvSpPr>
          <a:spLocks/>
        </xdr:cNvSpPr>
      </xdr:nvSpPr>
      <xdr:spPr>
        <a:xfrm>
          <a:off x="5886450" y="12877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571500</xdr:colOff>
      <xdr:row>42</xdr:row>
      <xdr:rowOff>0</xdr:rowOff>
    </xdr:from>
    <xdr:to>
      <xdr:col>6</xdr:col>
      <xdr:colOff>533400</xdr:colOff>
      <xdr:row>42</xdr:row>
      <xdr:rowOff>0</xdr:rowOff>
    </xdr:to>
    <xdr:sp>
      <xdr:nvSpPr>
        <xdr:cNvPr id="77" name="Line 355"/>
        <xdr:cNvSpPr>
          <a:spLocks/>
        </xdr:cNvSpPr>
      </xdr:nvSpPr>
      <xdr:spPr>
        <a:xfrm>
          <a:off x="3867150" y="129921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561975</xdr:colOff>
      <xdr:row>41</xdr:row>
      <xdr:rowOff>295275</xdr:rowOff>
    </xdr:from>
    <xdr:to>
      <xdr:col>3</xdr:col>
      <xdr:colOff>647700</xdr:colOff>
      <xdr:row>42</xdr:row>
      <xdr:rowOff>47625</xdr:rowOff>
    </xdr:to>
    <xdr:sp>
      <xdr:nvSpPr>
        <xdr:cNvPr id="78" name="Line 356"/>
        <xdr:cNvSpPr>
          <a:spLocks/>
        </xdr:cNvSpPr>
      </xdr:nvSpPr>
      <xdr:spPr>
        <a:xfrm flipV="1">
          <a:off x="3857625" y="12954000"/>
          <a:ext cx="8572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295275</xdr:rowOff>
    </xdr:from>
    <xdr:to>
      <xdr:col>4</xdr:col>
      <xdr:colOff>504825</xdr:colOff>
      <xdr:row>42</xdr:row>
      <xdr:rowOff>47625</xdr:rowOff>
    </xdr:to>
    <xdr:sp>
      <xdr:nvSpPr>
        <xdr:cNvPr id="79" name="Line 357"/>
        <xdr:cNvSpPr>
          <a:spLocks/>
        </xdr:cNvSpPr>
      </xdr:nvSpPr>
      <xdr:spPr>
        <a:xfrm flipV="1">
          <a:off x="4391025" y="12954000"/>
          <a:ext cx="8572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152400</xdr:colOff>
      <xdr:row>41</xdr:row>
      <xdr:rowOff>295275</xdr:rowOff>
    </xdr:from>
    <xdr:to>
      <xdr:col>5</xdr:col>
      <xdr:colOff>238125</xdr:colOff>
      <xdr:row>42</xdr:row>
      <xdr:rowOff>47625</xdr:rowOff>
    </xdr:to>
    <xdr:sp>
      <xdr:nvSpPr>
        <xdr:cNvPr id="80" name="Line 358"/>
        <xdr:cNvSpPr>
          <a:spLocks/>
        </xdr:cNvSpPr>
      </xdr:nvSpPr>
      <xdr:spPr>
        <a:xfrm flipV="1">
          <a:off x="4876800" y="12954000"/>
          <a:ext cx="8572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438150</xdr:colOff>
      <xdr:row>41</xdr:row>
      <xdr:rowOff>276225</xdr:rowOff>
    </xdr:from>
    <xdr:to>
      <xdr:col>6</xdr:col>
      <xdr:colOff>533400</xdr:colOff>
      <xdr:row>42</xdr:row>
      <xdr:rowOff>38100</xdr:rowOff>
    </xdr:to>
    <xdr:sp>
      <xdr:nvSpPr>
        <xdr:cNvPr id="81" name="Line 359"/>
        <xdr:cNvSpPr>
          <a:spLocks/>
        </xdr:cNvSpPr>
      </xdr:nvSpPr>
      <xdr:spPr>
        <a:xfrm flipV="1">
          <a:off x="5838825" y="12934950"/>
          <a:ext cx="952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1619250</xdr:colOff>
      <xdr:row>41</xdr:row>
      <xdr:rowOff>47625</xdr:rowOff>
    </xdr:from>
    <xdr:to>
      <xdr:col>2</xdr:col>
      <xdr:colOff>400050</xdr:colOff>
      <xdr:row>41</xdr:row>
      <xdr:rowOff>47625</xdr:rowOff>
    </xdr:to>
    <xdr:sp>
      <xdr:nvSpPr>
        <xdr:cNvPr id="82" name="Line 360"/>
        <xdr:cNvSpPr>
          <a:spLocks/>
        </xdr:cNvSpPr>
      </xdr:nvSpPr>
      <xdr:spPr>
        <a:xfrm flipH="1">
          <a:off x="2295525" y="12706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285750</xdr:rowOff>
    </xdr:from>
    <xdr:to>
      <xdr:col>2</xdr:col>
      <xdr:colOff>342900</xdr:colOff>
      <xdr:row>41</xdr:row>
      <xdr:rowOff>95250</xdr:rowOff>
    </xdr:to>
    <xdr:sp>
      <xdr:nvSpPr>
        <xdr:cNvPr id="83" name="Line 361"/>
        <xdr:cNvSpPr>
          <a:spLocks/>
        </xdr:cNvSpPr>
      </xdr:nvSpPr>
      <xdr:spPr>
        <a:xfrm flipV="1">
          <a:off x="2857500" y="12649200"/>
          <a:ext cx="1047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666750</xdr:colOff>
      <xdr:row>33</xdr:row>
      <xdr:rowOff>238125</xdr:rowOff>
    </xdr:from>
    <xdr:to>
      <xdr:col>7</xdr:col>
      <xdr:colOff>276225</xdr:colOff>
      <xdr:row>41</xdr:row>
      <xdr:rowOff>66675</xdr:rowOff>
    </xdr:to>
    <xdr:sp>
      <xdr:nvSpPr>
        <xdr:cNvPr id="84" name="Rectangle 362"/>
        <xdr:cNvSpPr>
          <a:spLocks/>
        </xdr:cNvSpPr>
      </xdr:nvSpPr>
      <xdr:spPr>
        <a:xfrm>
          <a:off x="6067425" y="10534650"/>
          <a:ext cx="285750" cy="21907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485775</xdr:colOff>
      <xdr:row>33</xdr:row>
      <xdr:rowOff>209550</xdr:rowOff>
    </xdr:from>
    <xdr:to>
      <xdr:col>6</xdr:col>
      <xdr:colOff>485775</xdr:colOff>
      <xdr:row>39</xdr:row>
      <xdr:rowOff>266700</xdr:rowOff>
    </xdr:to>
    <xdr:sp>
      <xdr:nvSpPr>
        <xdr:cNvPr id="85" name="Line 363"/>
        <xdr:cNvSpPr>
          <a:spLocks/>
        </xdr:cNvSpPr>
      </xdr:nvSpPr>
      <xdr:spPr>
        <a:xfrm flipV="1">
          <a:off x="5886450" y="105060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200025</xdr:colOff>
      <xdr:row>33</xdr:row>
      <xdr:rowOff>9525</xdr:rowOff>
    </xdr:from>
    <xdr:to>
      <xdr:col>6</xdr:col>
      <xdr:colOff>495300</xdr:colOff>
      <xdr:row>33</xdr:row>
      <xdr:rowOff>228600</xdr:rowOff>
    </xdr:to>
    <xdr:sp>
      <xdr:nvSpPr>
        <xdr:cNvPr id="86" name="Rectangle 365"/>
        <xdr:cNvSpPr>
          <a:spLocks/>
        </xdr:cNvSpPr>
      </xdr:nvSpPr>
      <xdr:spPr>
        <a:xfrm>
          <a:off x="4924425" y="10306050"/>
          <a:ext cx="971550" cy="2190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590550</xdr:colOff>
      <xdr:row>41</xdr:row>
      <xdr:rowOff>19050</xdr:rowOff>
    </xdr:from>
    <xdr:to>
      <xdr:col>3</xdr:col>
      <xdr:colOff>647700</xdr:colOff>
      <xdr:row>41</xdr:row>
      <xdr:rowOff>76200</xdr:rowOff>
    </xdr:to>
    <xdr:sp>
      <xdr:nvSpPr>
        <xdr:cNvPr id="87" name="Oval 366"/>
        <xdr:cNvSpPr>
          <a:spLocks/>
        </xdr:cNvSpPr>
      </xdr:nvSpPr>
      <xdr:spPr>
        <a:xfrm>
          <a:off x="3886200" y="12677775"/>
          <a:ext cx="57150" cy="57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19050</xdr:colOff>
      <xdr:row>36</xdr:row>
      <xdr:rowOff>47625</xdr:rowOff>
    </xdr:from>
    <xdr:to>
      <xdr:col>6</xdr:col>
      <xdr:colOff>19050</xdr:colOff>
      <xdr:row>37</xdr:row>
      <xdr:rowOff>19050</xdr:rowOff>
    </xdr:to>
    <xdr:sp>
      <xdr:nvSpPr>
        <xdr:cNvPr id="88" name="Line 367"/>
        <xdr:cNvSpPr>
          <a:spLocks/>
        </xdr:cNvSpPr>
      </xdr:nvSpPr>
      <xdr:spPr>
        <a:xfrm>
          <a:off x="5419725" y="11229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581025</xdr:colOff>
      <xdr:row>35</xdr:row>
      <xdr:rowOff>76200</xdr:rowOff>
    </xdr:from>
    <xdr:to>
      <xdr:col>6</xdr:col>
      <xdr:colOff>219075</xdr:colOff>
      <xdr:row>36</xdr:row>
      <xdr:rowOff>104775</xdr:rowOff>
    </xdr:to>
    <xdr:sp>
      <xdr:nvSpPr>
        <xdr:cNvPr id="89" name="TextBox 368"/>
        <xdr:cNvSpPr txBox="1">
          <a:spLocks noChangeArrowheads="1"/>
        </xdr:cNvSpPr>
      </xdr:nvSpPr>
      <xdr:spPr>
        <a:xfrm>
          <a:off x="5305425" y="10963275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W2</a:t>
          </a:r>
        </a:p>
      </xdr:txBody>
    </xdr:sp>
    <xdr:clientData/>
  </xdr:twoCellAnchor>
  <xdr:twoCellAnchor>
    <xdr:from>
      <xdr:col>5</xdr:col>
      <xdr:colOff>0</xdr:colOff>
      <xdr:row>36</xdr:row>
      <xdr:rowOff>209550</xdr:rowOff>
    </xdr:from>
    <xdr:to>
      <xdr:col>5</xdr:col>
      <xdr:colOff>0</xdr:colOff>
      <xdr:row>37</xdr:row>
      <xdr:rowOff>171450</xdr:rowOff>
    </xdr:to>
    <xdr:sp>
      <xdr:nvSpPr>
        <xdr:cNvPr id="90" name="Line 370"/>
        <xdr:cNvSpPr>
          <a:spLocks/>
        </xdr:cNvSpPr>
      </xdr:nvSpPr>
      <xdr:spPr>
        <a:xfrm>
          <a:off x="4724400" y="11391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590550</xdr:colOff>
      <xdr:row>35</xdr:row>
      <xdr:rowOff>228600</xdr:rowOff>
    </xdr:from>
    <xdr:to>
      <xdr:col>5</xdr:col>
      <xdr:colOff>266700</xdr:colOff>
      <xdr:row>36</xdr:row>
      <xdr:rowOff>190500</xdr:rowOff>
    </xdr:to>
    <xdr:sp>
      <xdr:nvSpPr>
        <xdr:cNvPr id="91" name="TextBox 371"/>
        <xdr:cNvSpPr txBox="1">
          <a:spLocks noChangeArrowheads="1"/>
        </xdr:cNvSpPr>
      </xdr:nvSpPr>
      <xdr:spPr>
        <a:xfrm>
          <a:off x="4562475" y="111156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W1</a:t>
          </a:r>
        </a:p>
      </xdr:txBody>
    </xdr:sp>
    <xdr:clientData/>
  </xdr:twoCellAnchor>
  <xdr:twoCellAnchor>
    <xdr:from>
      <xdr:col>4</xdr:col>
      <xdr:colOff>561975</xdr:colOff>
      <xdr:row>39</xdr:row>
      <xdr:rowOff>276225</xdr:rowOff>
    </xdr:from>
    <xdr:to>
      <xdr:col>5</xdr:col>
      <xdr:colOff>200025</xdr:colOff>
      <xdr:row>39</xdr:row>
      <xdr:rowOff>276225</xdr:rowOff>
    </xdr:to>
    <xdr:sp>
      <xdr:nvSpPr>
        <xdr:cNvPr id="92" name="Line 372"/>
        <xdr:cNvSpPr>
          <a:spLocks/>
        </xdr:cNvSpPr>
      </xdr:nvSpPr>
      <xdr:spPr>
        <a:xfrm>
          <a:off x="4533900" y="12344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257175</xdr:colOff>
      <xdr:row>40</xdr:row>
      <xdr:rowOff>85725</xdr:rowOff>
    </xdr:from>
    <xdr:to>
      <xdr:col>5</xdr:col>
      <xdr:colOff>257175</xdr:colOff>
      <xdr:row>40</xdr:row>
      <xdr:rowOff>266700</xdr:rowOff>
    </xdr:to>
    <xdr:sp>
      <xdr:nvSpPr>
        <xdr:cNvPr id="93" name="Line 374"/>
        <xdr:cNvSpPr>
          <a:spLocks/>
        </xdr:cNvSpPr>
      </xdr:nvSpPr>
      <xdr:spPr>
        <a:xfrm>
          <a:off x="4981575" y="12449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323850</xdr:colOff>
      <xdr:row>39</xdr:row>
      <xdr:rowOff>266700</xdr:rowOff>
    </xdr:from>
    <xdr:to>
      <xdr:col>5</xdr:col>
      <xdr:colOff>581025</xdr:colOff>
      <xdr:row>40</xdr:row>
      <xdr:rowOff>209550</xdr:rowOff>
    </xdr:to>
    <xdr:sp>
      <xdr:nvSpPr>
        <xdr:cNvPr id="94" name="TextBox 375"/>
        <xdr:cNvSpPr txBox="1">
          <a:spLocks noChangeArrowheads="1"/>
        </xdr:cNvSpPr>
      </xdr:nvSpPr>
      <xdr:spPr>
        <a:xfrm>
          <a:off x="5048250" y="12334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W3</a:t>
          </a:r>
        </a:p>
      </xdr:txBody>
    </xdr:sp>
    <xdr:clientData/>
  </xdr:twoCellAnchor>
  <xdr:twoCellAnchor>
    <xdr:from>
      <xdr:col>7</xdr:col>
      <xdr:colOff>304800</xdr:colOff>
      <xdr:row>37</xdr:row>
      <xdr:rowOff>257175</xdr:rowOff>
    </xdr:from>
    <xdr:to>
      <xdr:col>7</xdr:col>
      <xdr:colOff>485775</xdr:colOff>
      <xdr:row>37</xdr:row>
      <xdr:rowOff>257175</xdr:rowOff>
    </xdr:to>
    <xdr:sp>
      <xdr:nvSpPr>
        <xdr:cNvPr id="95" name="Line 377"/>
        <xdr:cNvSpPr>
          <a:spLocks/>
        </xdr:cNvSpPr>
      </xdr:nvSpPr>
      <xdr:spPr>
        <a:xfrm flipH="1">
          <a:off x="6381750" y="11734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1685925</xdr:colOff>
      <xdr:row>33</xdr:row>
      <xdr:rowOff>190500</xdr:rowOff>
    </xdr:from>
    <xdr:to>
      <xdr:col>1</xdr:col>
      <xdr:colOff>1685925</xdr:colOff>
      <xdr:row>41</xdr:row>
      <xdr:rowOff>114300</xdr:rowOff>
    </xdr:to>
    <xdr:sp>
      <xdr:nvSpPr>
        <xdr:cNvPr id="96" name="Line 379"/>
        <xdr:cNvSpPr>
          <a:spLocks/>
        </xdr:cNvSpPr>
      </xdr:nvSpPr>
      <xdr:spPr>
        <a:xfrm>
          <a:off x="2362200" y="1048702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1638300</xdr:colOff>
      <xdr:row>33</xdr:row>
      <xdr:rowOff>200025</xdr:rowOff>
    </xdr:from>
    <xdr:to>
      <xdr:col>1</xdr:col>
      <xdr:colOff>1733550</xdr:colOff>
      <xdr:row>34</xdr:row>
      <xdr:rowOff>0</xdr:rowOff>
    </xdr:to>
    <xdr:sp>
      <xdr:nvSpPr>
        <xdr:cNvPr id="97" name="Line 380"/>
        <xdr:cNvSpPr>
          <a:spLocks/>
        </xdr:cNvSpPr>
      </xdr:nvSpPr>
      <xdr:spPr>
        <a:xfrm flipV="1">
          <a:off x="2314575" y="10496550"/>
          <a:ext cx="952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1647825</xdr:colOff>
      <xdr:row>40</xdr:row>
      <xdr:rowOff>285750</xdr:rowOff>
    </xdr:from>
    <xdr:to>
      <xdr:col>1</xdr:col>
      <xdr:colOff>1743075</xdr:colOff>
      <xdr:row>41</xdr:row>
      <xdr:rowOff>85725</xdr:rowOff>
    </xdr:to>
    <xdr:sp>
      <xdr:nvSpPr>
        <xdr:cNvPr id="98" name="Line 381"/>
        <xdr:cNvSpPr>
          <a:spLocks/>
        </xdr:cNvSpPr>
      </xdr:nvSpPr>
      <xdr:spPr>
        <a:xfrm flipV="1">
          <a:off x="2324100" y="12649200"/>
          <a:ext cx="952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571500</xdr:colOff>
      <xdr:row>42</xdr:row>
      <xdr:rowOff>276225</xdr:rowOff>
    </xdr:from>
    <xdr:to>
      <xdr:col>6</xdr:col>
      <xdr:colOff>542925</xdr:colOff>
      <xdr:row>42</xdr:row>
      <xdr:rowOff>276225</xdr:rowOff>
    </xdr:to>
    <xdr:sp>
      <xdr:nvSpPr>
        <xdr:cNvPr id="99" name="Line 382"/>
        <xdr:cNvSpPr>
          <a:spLocks/>
        </xdr:cNvSpPr>
      </xdr:nvSpPr>
      <xdr:spPr>
        <a:xfrm>
          <a:off x="3867150" y="13268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561975</xdr:colOff>
      <xdr:row>42</xdr:row>
      <xdr:rowOff>228600</xdr:rowOff>
    </xdr:from>
    <xdr:to>
      <xdr:col>3</xdr:col>
      <xdr:colOff>657225</xdr:colOff>
      <xdr:row>42</xdr:row>
      <xdr:rowOff>323850</xdr:rowOff>
    </xdr:to>
    <xdr:sp>
      <xdr:nvSpPr>
        <xdr:cNvPr id="100" name="Line 383"/>
        <xdr:cNvSpPr>
          <a:spLocks/>
        </xdr:cNvSpPr>
      </xdr:nvSpPr>
      <xdr:spPr>
        <a:xfrm flipV="1">
          <a:off x="3857625" y="13220700"/>
          <a:ext cx="952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447675</xdr:colOff>
      <xdr:row>42</xdr:row>
      <xdr:rowOff>228600</xdr:rowOff>
    </xdr:from>
    <xdr:to>
      <xdr:col>6</xdr:col>
      <xdr:colOff>533400</xdr:colOff>
      <xdr:row>42</xdr:row>
      <xdr:rowOff>314325</xdr:rowOff>
    </xdr:to>
    <xdr:sp>
      <xdr:nvSpPr>
        <xdr:cNvPr id="101" name="Line 384"/>
        <xdr:cNvSpPr>
          <a:spLocks/>
        </xdr:cNvSpPr>
      </xdr:nvSpPr>
      <xdr:spPr>
        <a:xfrm flipV="1">
          <a:off x="5848350" y="13220700"/>
          <a:ext cx="8572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561975</xdr:colOff>
      <xdr:row>56</xdr:row>
      <xdr:rowOff>66675</xdr:rowOff>
    </xdr:from>
    <xdr:to>
      <xdr:col>5</xdr:col>
      <xdr:colOff>561975</xdr:colOff>
      <xdr:row>57</xdr:row>
      <xdr:rowOff>276225</xdr:rowOff>
    </xdr:to>
    <xdr:sp>
      <xdr:nvSpPr>
        <xdr:cNvPr id="102" name="Line 409"/>
        <xdr:cNvSpPr>
          <a:spLocks/>
        </xdr:cNvSpPr>
      </xdr:nvSpPr>
      <xdr:spPr>
        <a:xfrm>
          <a:off x="5286375" y="17592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57</xdr:row>
      <xdr:rowOff>276225</xdr:rowOff>
    </xdr:from>
    <xdr:to>
      <xdr:col>5</xdr:col>
      <xdr:colOff>561975</xdr:colOff>
      <xdr:row>57</xdr:row>
      <xdr:rowOff>276225</xdr:rowOff>
    </xdr:to>
    <xdr:sp>
      <xdr:nvSpPr>
        <xdr:cNvPr id="103" name="Line 410"/>
        <xdr:cNvSpPr>
          <a:spLocks/>
        </xdr:cNvSpPr>
      </xdr:nvSpPr>
      <xdr:spPr>
        <a:xfrm>
          <a:off x="4591050" y="18135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59</xdr:row>
      <xdr:rowOff>47625</xdr:rowOff>
    </xdr:from>
    <xdr:to>
      <xdr:col>7</xdr:col>
      <xdr:colOff>485775</xdr:colOff>
      <xdr:row>59</xdr:row>
      <xdr:rowOff>47625</xdr:rowOff>
    </xdr:to>
    <xdr:sp>
      <xdr:nvSpPr>
        <xdr:cNvPr id="104" name="Line 411"/>
        <xdr:cNvSpPr>
          <a:spLocks/>
        </xdr:cNvSpPr>
      </xdr:nvSpPr>
      <xdr:spPr>
        <a:xfrm>
          <a:off x="4591050" y="185737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466725</xdr:colOff>
      <xdr:row>57</xdr:row>
      <xdr:rowOff>276225</xdr:rowOff>
    </xdr:from>
    <xdr:to>
      <xdr:col>7</xdr:col>
      <xdr:colOff>485775</xdr:colOff>
      <xdr:row>57</xdr:row>
      <xdr:rowOff>276225</xdr:rowOff>
    </xdr:to>
    <xdr:sp>
      <xdr:nvSpPr>
        <xdr:cNvPr id="105" name="Line 412"/>
        <xdr:cNvSpPr>
          <a:spLocks/>
        </xdr:cNvSpPr>
      </xdr:nvSpPr>
      <xdr:spPr>
        <a:xfrm>
          <a:off x="5867400" y="18135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457200</xdr:colOff>
      <xdr:row>56</xdr:row>
      <xdr:rowOff>66675</xdr:rowOff>
    </xdr:from>
    <xdr:to>
      <xdr:col>6</xdr:col>
      <xdr:colOff>457200</xdr:colOff>
      <xdr:row>57</xdr:row>
      <xdr:rowOff>276225</xdr:rowOff>
    </xdr:to>
    <xdr:sp>
      <xdr:nvSpPr>
        <xdr:cNvPr id="106" name="Line 413"/>
        <xdr:cNvSpPr>
          <a:spLocks/>
        </xdr:cNvSpPr>
      </xdr:nvSpPr>
      <xdr:spPr>
        <a:xfrm>
          <a:off x="5857875" y="17592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57</xdr:row>
      <xdr:rowOff>276225</xdr:rowOff>
    </xdr:from>
    <xdr:to>
      <xdr:col>4</xdr:col>
      <xdr:colOff>619125</xdr:colOff>
      <xdr:row>59</xdr:row>
      <xdr:rowOff>47625</xdr:rowOff>
    </xdr:to>
    <xdr:sp>
      <xdr:nvSpPr>
        <xdr:cNvPr id="107" name="Line 419"/>
        <xdr:cNvSpPr>
          <a:spLocks/>
        </xdr:cNvSpPr>
      </xdr:nvSpPr>
      <xdr:spPr>
        <a:xfrm>
          <a:off x="4591050" y="18135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485775</xdr:colOff>
      <xdr:row>57</xdr:row>
      <xdr:rowOff>276225</xdr:rowOff>
    </xdr:from>
    <xdr:to>
      <xdr:col>7</xdr:col>
      <xdr:colOff>485775</xdr:colOff>
      <xdr:row>59</xdr:row>
      <xdr:rowOff>47625</xdr:rowOff>
    </xdr:to>
    <xdr:sp>
      <xdr:nvSpPr>
        <xdr:cNvPr id="108" name="Line 420"/>
        <xdr:cNvSpPr>
          <a:spLocks/>
        </xdr:cNvSpPr>
      </xdr:nvSpPr>
      <xdr:spPr>
        <a:xfrm>
          <a:off x="6562725" y="18135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590550</xdr:colOff>
      <xdr:row>59</xdr:row>
      <xdr:rowOff>19050</xdr:rowOff>
    </xdr:from>
    <xdr:to>
      <xdr:col>4</xdr:col>
      <xdr:colOff>647700</xdr:colOff>
      <xdr:row>59</xdr:row>
      <xdr:rowOff>76200</xdr:rowOff>
    </xdr:to>
    <xdr:sp>
      <xdr:nvSpPr>
        <xdr:cNvPr id="109" name="Oval 433"/>
        <xdr:cNvSpPr>
          <a:spLocks/>
        </xdr:cNvSpPr>
      </xdr:nvSpPr>
      <xdr:spPr>
        <a:xfrm>
          <a:off x="4562475" y="18545175"/>
          <a:ext cx="57150" cy="57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590550</xdr:colOff>
      <xdr:row>56</xdr:row>
      <xdr:rowOff>161925</xdr:rowOff>
    </xdr:from>
    <xdr:to>
      <xdr:col>6</xdr:col>
      <xdr:colOff>552450</xdr:colOff>
      <xdr:row>59</xdr:row>
      <xdr:rowOff>0</xdr:rowOff>
    </xdr:to>
    <xdr:sp>
      <xdr:nvSpPr>
        <xdr:cNvPr id="110" name="Line 439"/>
        <xdr:cNvSpPr>
          <a:spLocks/>
        </xdr:cNvSpPr>
      </xdr:nvSpPr>
      <xdr:spPr>
        <a:xfrm flipH="1">
          <a:off x="5314950" y="17687925"/>
          <a:ext cx="6381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581025</xdr:colOff>
      <xdr:row>55</xdr:row>
      <xdr:rowOff>276225</xdr:rowOff>
    </xdr:from>
    <xdr:to>
      <xdr:col>7</xdr:col>
      <xdr:colOff>161925</xdr:colOff>
      <xdr:row>56</xdr:row>
      <xdr:rowOff>219075</xdr:rowOff>
    </xdr:to>
    <xdr:sp>
      <xdr:nvSpPr>
        <xdr:cNvPr id="111" name="TextBox 440"/>
        <xdr:cNvSpPr txBox="1">
          <a:spLocks noChangeArrowheads="1"/>
        </xdr:cNvSpPr>
      </xdr:nvSpPr>
      <xdr:spPr>
        <a:xfrm>
          <a:off x="5981700" y="17468850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5</xdr:col>
      <xdr:colOff>552450</xdr:colOff>
      <xdr:row>57</xdr:row>
      <xdr:rowOff>285750</xdr:rowOff>
    </xdr:from>
    <xdr:to>
      <xdr:col>5</xdr:col>
      <xdr:colOff>552450</xdr:colOff>
      <xdr:row>58</xdr:row>
      <xdr:rowOff>304800</xdr:rowOff>
    </xdr:to>
    <xdr:sp>
      <xdr:nvSpPr>
        <xdr:cNvPr id="112" name="Line 449"/>
        <xdr:cNvSpPr>
          <a:spLocks/>
        </xdr:cNvSpPr>
      </xdr:nvSpPr>
      <xdr:spPr>
        <a:xfrm>
          <a:off x="5276850" y="18145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676275</xdr:colOff>
      <xdr:row>58</xdr:row>
      <xdr:rowOff>304800</xdr:rowOff>
    </xdr:from>
    <xdr:to>
      <xdr:col>6</xdr:col>
      <xdr:colOff>638175</xdr:colOff>
      <xdr:row>58</xdr:row>
      <xdr:rowOff>304800</xdr:rowOff>
    </xdr:to>
    <xdr:sp>
      <xdr:nvSpPr>
        <xdr:cNvPr id="113" name="Line 451"/>
        <xdr:cNvSpPr>
          <a:spLocks/>
        </xdr:cNvSpPr>
      </xdr:nvSpPr>
      <xdr:spPr>
        <a:xfrm flipH="1">
          <a:off x="5400675" y="18497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323850</xdr:colOff>
      <xdr:row>56</xdr:row>
      <xdr:rowOff>295275</xdr:rowOff>
    </xdr:from>
    <xdr:to>
      <xdr:col>5</xdr:col>
      <xdr:colOff>676275</xdr:colOff>
      <xdr:row>57</xdr:row>
      <xdr:rowOff>285750</xdr:rowOff>
    </xdr:to>
    <xdr:sp>
      <xdr:nvSpPr>
        <xdr:cNvPr id="114" name="TextBox 452"/>
        <xdr:cNvSpPr txBox="1">
          <a:spLocks noChangeArrowheads="1"/>
        </xdr:cNvSpPr>
      </xdr:nvSpPr>
      <xdr:spPr>
        <a:xfrm>
          <a:off x="5048250" y="17821275"/>
          <a:ext cx="352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w</a:t>
          </a:r>
        </a:p>
      </xdr:txBody>
    </xdr:sp>
    <xdr:clientData/>
  </xdr:twoCellAnchor>
  <xdr:twoCellAnchor>
    <xdr:from>
      <xdr:col>6</xdr:col>
      <xdr:colOff>495300</xdr:colOff>
      <xdr:row>58</xdr:row>
      <xdr:rowOff>123825</xdr:rowOff>
    </xdr:from>
    <xdr:to>
      <xdr:col>7</xdr:col>
      <xdr:colOff>219075</xdr:colOff>
      <xdr:row>59</xdr:row>
      <xdr:rowOff>114300</xdr:rowOff>
    </xdr:to>
    <xdr:sp>
      <xdr:nvSpPr>
        <xdr:cNvPr id="115" name="TextBox 453"/>
        <xdr:cNvSpPr txBox="1">
          <a:spLocks noChangeArrowheads="1"/>
        </xdr:cNvSpPr>
      </xdr:nvSpPr>
      <xdr:spPr>
        <a:xfrm>
          <a:off x="5895975" y="18316575"/>
          <a:ext cx="4000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H</a:t>
          </a:r>
        </a:p>
      </xdr:txBody>
    </xdr:sp>
    <xdr:clientData/>
  </xdr:twoCellAnchor>
  <xdr:twoCellAnchor>
    <xdr:from>
      <xdr:col>4</xdr:col>
      <xdr:colOff>609600</xdr:colOff>
      <xdr:row>59</xdr:row>
      <xdr:rowOff>152400</xdr:rowOff>
    </xdr:from>
    <xdr:to>
      <xdr:col>4</xdr:col>
      <xdr:colOff>609600</xdr:colOff>
      <xdr:row>60</xdr:row>
      <xdr:rowOff>257175</xdr:rowOff>
    </xdr:to>
    <xdr:sp>
      <xdr:nvSpPr>
        <xdr:cNvPr id="116" name="Line 455"/>
        <xdr:cNvSpPr>
          <a:spLocks/>
        </xdr:cNvSpPr>
      </xdr:nvSpPr>
      <xdr:spPr>
        <a:xfrm>
          <a:off x="4581525" y="18678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152400</xdr:rowOff>
    </xdr:from>
    <xdr:to>
      <xdr:col>5</xdr:col>
      <xdr:colOff>600075</xdr:colOff>
      <xdr:row>60</xdr:row>
      <xdr:rowOff>9525</xdr:rowOff>
    </xdr:to>
    <xdr:sp>
      <xdr:nvSpPr>
        <xdr:cNvPr id="117" name="Line 456"/>
        <xdr:cNvSpPr>
          <a:spLocks/>
        </xdr:cNvSpPr>
      </xdr:nvSpPr>
      <xdr:spPr>
        <a:xfrm>
          <a:off x="5324475" y="18678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485775</xdr:colOff>
      <xdr:row>59</xdr:row>
      <xdr:rowOff>142875</xdr:rowOff>
    </xdr:from>
    <xdr:to>
      <xdr:col>7</xdr:col>
      <xdr:colOff>485775</xdr:colOff>
      <xdr:row>60</xdr:row>
      <xdr:rowOff>276225</xdr:rowOff>
    </xdr:to>
    <xdr:sp>
      <xdr:nvSpPr>
        <xdr:cNvPr id="118" name="Line 458"/>
        <xdr:cNvSpPr>
          <a:spLocks/>
        </xdr:cNvSpPr>
      </xdr:nvSpPr>
      <xdr:spPr>
        <a:xfrm>
          <a:off x="6562725" y="18669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571500</xdr:colOff>
      <xdr:row>59</xdr:row>
      <xdr:rowOff>304800</xdr:rowOff>
    </xdr:from>
    <xdr:to>
      <xdr:col>6</xdr:col>
      <xdr:colOff>219075</xdr:colOff>
      <xdr:row>59</xdr:row>
      <xdr:rowOff>304800</xdr:rowOff>
    </xdr:to>
    <xdr:sp>
      <xdr:nvSpPr>
        <xdr:cNvPr id="119" name="Line 459"/>
        <xdr:cNvSpPr>
          <a:spLocks/>
        </xdr:cNvSpPr>
      </xdr:nvSpPr>
      <xdr:spPr>
        <a:xfrm>
          <a:off x="4543425" y="188309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59</xdr:row>
      <xdr:rowOff>257175</xdr:rowOff>
    </xdr:from>
    <xdr:to>
      <xdr:col>4</xdr:col>
      <xdr:colOff>647700</xdr:colOff>
      <xdr:row>60</xdr:row>
      <xdr:rowOff>9525</xdr:rowOff>
    </xdr:to>
    <xdr:sp>
      <xdr:nvSpPr>
        <xdr:cNvPr id="120" name="Line 460"/>
        <xdr:cNvSpPr>
          <a:spLocks/>
        </xdr:cNvSpPr>
      </xdr:nvSpPr>
      <xdr:spPr>
        <a:xfrm flipV="1">
          <a:off x="4533900" y="18783300"/>
          <a:ext cx="8572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552450</xdr:colOff>
      <xdr:row>59</xdr:row>
      <xdr:rowOff>257175</xdr:rowOff>
    </xdr:from>
    <xdr:to>
      <xdr:col>5</xdr:col>
      <xdr:colOff>638175</xdr:colOff>
      <xdr:row>60</xdr:row>
      <xdr:rowOff>9525</xdr:rowOff>
    </xdr:to>
    <xdr:sp>
      <xdr:nvSpPr>
        <xdr:cNvPr id="121" name="Line 461"/>
        <xdr:cNvSpPr>
          <a:spLocks/>
        </xdr:cNvSpPr>
      </xdr:nvSpPr>
      <xdr:spPr>
        <a:xfrm flipV="1">
          <a:off x="5276850" y="18783300"/>
          <a:ext cx="8572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438150</xdr:colOff>
      <xdr:row>60</xdr:row>
      <xdr:rowOff>152400</xdr:rowOff>
    </xdr:from>
    <xdr:to>
      <xdr:col>7</xdr:col>
      <xdr:colOff>533400</xdr:colOff>
      <xdr:row>60</xdr:row>
      <xdr:rowOff>247650</xdr:rowOff>
    </xdr:to>
    <xdr:sp>
      <xdr:nvSpPr>
        <xdr:cNvPr id="122" name="Line 463"/>
        <xdr:cNvSpPr>
          <a:spLocks/>
        </xdr:cNvSpPr>
      </xdr:nvSpPr>
      <xdr:spPr>
        <a:xfrm flipV="1">
          <a:off x="6515100" y="19011900"/>
          <a:ext cx="952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60</xdr:row>
      <xdr:rowOff>200025</xdr:rowOff>
    </xdr:from>
    <xdr:to>
      <xdr:col>6</xdr:col>
      <xdr:colOff>0</xdr:colOff>
      <xdr:row>60</xdr:row>
      <xdr:rowOff>200025</xdr:rowOff>
    </xdr:to>
    <xdr:sp>
      <xdr:nvSpPr>
        <xdr:cNvPr id="123" name="Line 465"/>
        <xdr:cNvSpPr>
          <a:spLocks/>
        </xdr:cNvSpPr>
      </xdr:nvSpPr>
      <xdr:spPr>
        <a:xfrm>
          <a:off x="4533900" y="190595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314325</xdr:colOff>
      <xdr:row>60</xdr:row>
      <xdr:rowOff>209550</xdr:rowOff>
    </xdr:from>
    <xdr:to>
      <xdr:col>7</xdr:col>
      <xdr:colOff>552450</xdr:colOff>
      <xdr:row>60</xdr:row>
      <xdr:rowOff>209550</xdr:rowOff>
    </xdr:to>
    <xdr:sp>
      <xdr:nvSpPr>
        <xdr:cNvPr id="124" name="Line 471"/>
        <xdr:cNvSpPr>
          <a:spLocks/>
        </xdr:cNvSpPr>
      </xdr:nvSpPr>
      <xdr:spPr>
        <a:xfrm>
          <a:off x="5715000" y="19069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180975</xdr:colOff>
      <xdr:row>59</xdr:row>
      <xdr:rowOff>142875</xdr:rowOff>
    </xdr:from>
    <xdr:to>
      <xdr:col>6</xdr:col>
      <xdr:colOff>180975</xdr:colOff>
      <xdr:row>60</xdr:row>
      <xdr:rowOff>19050</xdr:rowOff>
    </xdr:to>
    <xdr:sp>
      <xdr:nvSpPr>
        <xdr:cNvPr id="125" name="Line 472"/>
        <xdr:cNvSpPr>
          <a:spLocks/>
        </xdr:cNvSpPr>
      </xdr:nvSpPr>
      <xdr:spPr>
        <a:xfrm>
          <a:off x="5581650" y="18669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552450</xdr:colOff>
      <xdr:row>60</xdr:row>
      <xdr:rowOff>142875</xdr:rowOff>
    </xdr:from>
    <xdr:to>
      <xdr:col>4</xdr:col>
      <xdr:colOff>657225</xdr:colOff>
      <xdr:row>60</xdr:row>
      <xdr:rowOff>247650</xdr:rowOff>
    </xdr:to>
    <xdr:sp>
      <xdr:nvSpPr>
        <xdr:cNvPr id="126" name="Line 474"/>
        <xdr:cNvSpPr>
          <a:spLocks/>
        </xdr:cNvSpPr>
      </xdr:nvSpPr>
      <xdr:spPr>
        <a:xfrm flipV="1">
          <a:off x="4524375" y="19002375"/>
          <a:ext cx="1047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152400</xdr:colOff>
      <xdr:row>59</xdr:row>
      <xdr:rowOff>266700</xdr:rowOff>
    </xdr:from>
    <xdr:to>
      <xdr:col>6</xdr:col>
      <xdr:colOff>228600</xdr:colOff>
      <xdr:row>60</xdr:row>
      <xdr:rowOff>9525</xdr:rowOff>
    </xdr:to>
    <xdr:sp>
      <xdr:nvSpPr>
        <xdr:cNvPr id="127" name="Line 475"/>
        <xdr:cNvSpPr>
          <a:spLocks/>
        </xdr:cNvSpPr>
      </xdr:nvSpPr>
      <xdr:spPr>
        <a:xfrm flipV="1">
          <a:off x="5553075" y="18792825"/>
          <a:ext cx="762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76200</xdr:colOff>
      <xdr:row>59</xdr:row>
      <xdr:rowOff>85725</xdr:rowOff>
    </xdr:from>
    <xdr:to>
      <xdr:col>6</xdr:col>
      <xdr:colOff>314325</xdr:colOff>
      <xdr:row>59</xdr:row>
      <xdr:rowOff>238125</xdr:rowOff>
    </xdr:to>
    <xdr:sp>
      <xdr:nvSpPr>
        <xdr:cNvPr id="128" name="AutoShape 477"/>
        <xdr:cNvSpPr>
          <a:spLocks/>
        </xdr:cNvSpPr>
      </xdr:nvSpPr>
      <xdr:spPr>
        <a:xfrm>
          <a:off x="5476875" y="18611850"/>
          <a:ext cx="238125" cy="152400"/>
        </a:xfrm>
        <a:custGeom>
          <a:pathLst>
            <a:path h="16" w="25">
              <a:moveTo>
                <a:pt x="0" y="16"/>
              </a:moveTo>
              <a:cubicBezTo>
                <a:pt x="2" y="10"/>
                <a:pt x="5" y="4"/>
                <a:pt x="9" y="2"/>
              </a:cubicBezTo>
              <a:cubicBezTo>
                <a:pt x="13" y="0"/>
                <a:pt x="19" y="3"/>
                <a:pt x="25" y="6"/>
              </a:cubicBezTo>
            </a:path>
          </a:pathLst>
        </a:cu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76200</xdr:colOff>
      <xdr:row>59</xdr:row>
      <xdr:rowOff>161925</xdr:rowOff>
    </xdr:from>
    <xdr:to>
      <xdr:col>6</xdr:col>
      <xdr:colOff>76200</xdr:colOff>
      <xdr:row>59</xdr:row>
      <xdr:rowOff>238125</xdr:rowOff>
    </xdr:to>
    <xdr:sp>
      <xdr:nvSpPr>
        <xdr:cNvPr id="129" name="Line 478"/>
        <xdr:cNvSpPr>
          <a:spLocks/>
        </xdr:cNvSpPr>
      </xdr:nvSpPr>
      <xdr:spPr>
        <a:xfrm flipV="1">
          <a:off x="5476875" y="18688050"/>
          <a:ext cx="0" cy="7620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61</xdr:row>
      <xdr:rowOff>104775</xdr:rowOff>
    </xdr:from>
    <xdr:to>
      <xdr:col>7</xdr:col>
      <xdr:colOff>485775</xdr:colOff>
      <xdr:row>61</xdr:row>
      <xdr:rowOff>104775</xdr:rowOff>
    </xdr:to>
    <xdr:sp>
      <xdr:nvSpPr>
        <xdr:cNvPr id="130" name="Line 481"/>
        <xdr:cNvSpPr>
          <a:spLocks/>
        </xdr:cNvSpPr>
      </xdr:nvSpPr>
      <xdr:spPr>
        <a:xfrm>
          <a:off x="4591050" y="19297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495300</xdr:colOff>
      <xdr:row>61</xdr:row>
      <xdr:rowOff>104775</xdr:rowOff>
    </xdr:from>
    <xdr:to>
      <xdr:col>7</xdr:col>
      <xdr:colOff>495300</xdr:colOff>
      <xdr:row>62</xdr:row>
      <xdr:rowOff>161925</xdr:rowOff>
    </xdr:to>
    <xdr:sp>
      <xdr:nvSpPr>
        <xdr:cNvPr id="131" name="Line 482"/>
        <xdr:cNvSpPr>
          <a:spLocks/>
        </xdr:cNvSpPr>
      </xdr:nvSpPr>
      <xdr:spPr>
        <a:xfrm>
          <a:off x="6572250" y="19297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61</xdr:row>
      <xdr:rowOff>114300</xdr:rowOff>
    </xdr:from>
    <xdr:to>
      <xdr:col>4</xdr:col>
      <xdr:colOff>619125</xdr:colOff>
      <xdr:row>63</xdr:row>
      <xdr:rowOff>304800</xdr:rowOff>
    </xdr:to>
    <xdr:sp>
      <xdr:nvSpPr>
        <xdr:cNvPr id="132" name="Line 483"/>
        <xdr:cNvSpPr>
          <a:spLocks/>
        </xdr:cNvSpPr>
      </xdr:nvSpPr>
      <xdr:spPr>
        <a:xfrm>
          <a:off x="4591050" y="193071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62</xdr:row>
      <xdr:rowOff>161925</xdr:rowOff>
    </xdr:from>
    <xdr:to>
      <xdr:col>7</xdr:col>
      <xdr:colOff>495300</xdr:colOff>
      <xdr:row>63</xdr:row>
      <xdr:rowOff>304800</xdr:rowOff>
    </xdr:to>
    <xdr:sp>
      <xdr:nvSpPr>
        <xdr:cNvPr id="133" name="Line 484"/>
        <xdr:cNvSpPr>
          <a:spLocks/>
        </xdr:cNvSpPr>
      </xdr:nvSpPr>
      <xdr:spPr>
        <a:xfrm flipV="1">
          <a:off x="4591050" y="19688175"/>
          <a:ext cx="1981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38100</xdr:colOff>
      <xdr:row>61</xdr:row>
      <xdr:rowOff>104775</xdr:rowOff>
    </xdr:from>
    <xdr:to>
      <xdr:col>5</xdr:col>
      <xdr:colOff>38100</xdr:colOff>
      <xdr:row>63</xdr:row>
      <xdr:rowOff>266700</xdr:rowOff>
    </xdr:to>
    <xdr:sp>
      <xdr:nvSpPr>
        <xdr:cNvPr id="134" name="Line 485"/>
        <xdr:cNvSpPr>
          <a:spLocks/>
        </xdr:cNvSpPr>
      </xdr:nvSpPr>
      <xdr:spPr>
        <a:xfrm flipV="1">
          <a:off x="4762500" y="192976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238125</xdr:colOff>
      <xdr:row>61</xdr:row>
      <xdr:rowOff>95250</xdr:rowOff>
    </xdr:from>
    <xdr:to>
      <xdr:col>5</xdr:col>
      <xdr:colOff>238125</xdr:colOff>
      <xdr:row>63</xdr:row>
      <xdr:rowOff>209550</xdr:rowOff>
    </xdr:to>
    <xdr:sp>
      <xdr:nvSpPr>
        <xdr:cNvPr id="135" name="Line 488"/>
        <xdr:cNvSpPr>
          <a:spLocks/>
        </xdr:cNvSpPr>
      </xdr:nvSpPr>
      <xdr:spPr>
        <a:xfrm flipV="1">
          <a:off x="4962525" y="192881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61</xdr:row>
      <xdr:rowOff>114300</xdr:rowOff>
    </xdr:from>
    <xdr:to>
      <xdr:col>4</xdr:col>
      <xdr:colOff>619125</xdr:colOff>
      <xdr:row>63</xdr:row>
      <xdr:rowOff>304800</xdr:rowOff>
    </xdr:to>
    <xdr:sp>
      <xdr:nvSpPr>
        <xdr:cNvPr id="136" name="Line 489"/>
        <xdr:cNvSpPr>
          <a:spLocks/>
        </xdr:cNvSpPr>
      </xdr:nvSpPr>
      <xdr:spPr>
        <a:xfrm flipV="1">
          <a:off x="4591050" y="193071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419100</xdr:colOff>
      <xdr:row>61</xdr:row>
      <xdr:rowOff>104775</xdr:rowOff>
    </xdr:from>
    <xdr:to>
      <xdr:col>5</xdr:col>
      <xdr:colOff>419100</xdr:colOff>
      <xdr:row>63</xdr:row>
      <xdr:rowOff>161925</xdr:rowOff>
    </xdr:to>
    <xdr:sp>
      <xdr:nvSpPr>
        <xdr:cNvPr id="137" name="Line 490"/>
        <xdr:cNvSpPr>
          <a:spLocks/>
        </xdr:cNvSpPr>
      </xdr:nvSpPr>
      <xdr:spPr>
        <a:xfrm flipV="1">
          <a:off x="5143500" y="192976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600075</xdr:colOff>
      <xdr:row>61</xdr:row>
      <xdr:rowOff>104775</xdr:rowOff>
    </xdr:from>
    <xdr:to>
      <xdr:col>5</xdr:col>
      <xdr:colOff>600075</xdr:colOff>
      <xdr:row>63</xdr:row>
      <xdr:rowOff>123825</xdr:rowOff>
    </xdr:to>
    <xdr:sp>
      <xdr:nvSpPr>
        <xdr:cNvPr id="138" name="Line 491"/>
        <xdr:cNvSpPr>
          <a:spLocks/>
        </xdr:cNvSpPr>
      </xdr:nvSpPr>
      <xdr:spPr>
        <a:xfrm flipV="1">
          <a:off x="5324475" y="19297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104775</xdr:colOff>
      <xdr:row>61</xdr:row>
      <xdr:rowOff>104775</xdr:rowOff>
    </xdr:from>
    <xdr:to>
      <xdr:col>6</xdr:col>
      <xdr:colOff>104775</xdr:colOff>
      <xdr:row>63</xdr:row>
      <xdr:rowOff>76200</xdr:rowOff>
    </xdr:to>
    <xdr:sp>
      <xdr:nvSpPr>
        <xdr:cNvPr id="139" name="Line 492"/>
        <xdr:cNvSpPr>
          <a:spLocks/>
        </xdr:cNvSpPr>
      </xdr:nvSpPr>
      <xdr:spPr>
        <a:xfrm flipV="1">
          <a:off x="5505450" y="192976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276225</xdr:colOff>
      <xdr:row>61</xdr:row>
      <xdr:rowOff>104775</xdr:rowOff>
    </xdr:from>
    <xdr:to>
      <xdr:col>6</xdr:col>
      <xdr:colOff>276225</xdr:colOff>
      <xdr:row>63</xdr:row>
      <xdr:rowOff>38100</xdr:rowOff>
    </xdr:to>
    <xdr:sp>
      <xdr:nvSpPr>
        <xdr:cNvPr id="140" name="Line 493"/>
        <xdr:cNvSpPr>
          <a:spLocks/>
        </xdr:cNvSpPr>
      </xdr:nvSpPr>
      <xdr:spPr>
        <a:xfrm flipV="1">
          <a:off x="5676900" y="192976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438150</xdr:colOff>
      <xdr:row>61</xdr:row>
      <xdr:rowOff>104775</xdr:rowOff>
    </xdr:from>
    <xdr:to>
      <xdr:col>6</xdr:col>
      <xdr:colOff>438150</xdr:colOff>
      <xdr:row>63</xdr:row>
      <xdr:rowOff>0</xdr:rowOff>
    </xdr:to>
    <xdr:sp>
      <xdr:nvSpPr>
        <xdr:cNvPr id="141" name="Line 494"/>
        <xdr:cNvSpPr>
          <a:spLocks/>
        </xdr:cNvSpPr>
      </xdr:nvSpPr>
      <xdr:spPr>
        <a:xfrm flipV="1">
          <a:off x="5838825" y="19297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61</xdr:row>
      <xdr:rowOff>104775</xdr:rowOff>
    </xdr:from>
    <xdr:to>
      <xdr:col>6</xdr:col>
      <xdr:colOff>619125</xdr:colOff>
      <xdr:row>62</xdr:row>
      <xdr:rowOff>295275</xdr:rowOff>
    </xdr:to>
    <xdr:sp>
      <xdr:nvSpPr>
        <xdr:cNvPr id="142" name="Line 495"/>
        <xdr:cNvSpPr>
          <a:spLocks/>
        </xdr:cNvSpPr>
      </xdr:nvSpPr>
      <xdr:spPr>
        <a:xfrm flipV="1">
          <a:off x="6019800" y="192976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133350</xdr:colOff>
      <xdr:row>61</xdr:row>
      <xdr:rowOff>104775</xdr:rowOff>
    </xdr:from>
    <xdr:to>
      <xdr:col>7</xdr:col>
      <xdr:colOff>133350</xdr:colOff>
      <xdr:row>62</xdr:row>
      <xdr:rowOff>247650</xdr:rowOff>
    </xdr:to>
    <xdr:sp>
      <xdr:nvSpPr>
        <xdr:cNvPr id="143" name="Line 496"/>
        <xdr:cNvSpPr>
          <a:spLocks/>
        </xdr:cNvSpPr>
      </xdr:nvSpPr>
      <xdr:spPr>
        <a:xfrm flipV="1">
          <a:off x="6210300" y="192976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304800</xdr:colOff>
      <xdr:row>61</xdr:row>
      <xdr:rowOff>104775</xdr:rowOff>
    </xdr:from>
    <xdr:to>
      <xdr:col>7</xdr:col>
      <xdr:colOff>304800</xdr:colOff>
      <xdr:row>62</xdr:row>
      <xdr:rowOff>200025</xdr:rowOff>
    </xdr:to>
    <xdr:sp>
      <xdr:nvSpPr>
        <xdr:cNvPr id="144" name="Line 497"/>
        <xdr:cNvSpPr>
          <a:spLocks/>
        </xdr:cNvSpPr>
      </xdr:nvSpPr>
      <xdr:spPr>
        <a:xfrm flipV="1">
          <a:off x="6381750" y="19297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495300</xdr:colOff>
      <xdr:row>61</xdr:row>
      <xdr:rowOff>104775</xdr:rowOff>
    </xdr:from>
    <xdr:to>
      <xdr:col>7</xdr:col>
      <xdr:colOff>495300</xdr:colOff>
      <xdr:row>62</xdr:row>
      <xdr:rowOff>152400</xdr:rowOff>
    </xdr:to>
    <xdr:sp>
      <xdr:nvSpPr>
        <xdr:cNvPr id="145" name="Line 498"/>
        <xdr:cNvSpPr>
          <a:spLocks/>
        </xdr:cNvSpPr>
      </xdr:nvSpPr>
      <xdr:spPr>
        <a:xfrm flipV="1">
          <a:off x="6572250" y="19297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295275</xdr:colOff>
      <xdr:row>67</xdr:row>
      <xdr:rowOff>47625</xdr:rowOff>
    </xdr:from>
    <xdr:to>
      <xdr:col>4</xdr:col>
      <xdr:colOff>295275</xdr:colOff>
      <xdr:row>70</xdr:row>
      <xdr:rowOff>47625</xdr:rowOff>
    </xdr:to>
    <xdr:sp>
      <xdr:nvSpPr>
        <xdr:cNvPr id="146" name="Line 499"/>
        <xdr:cNvSpPr>
          <a:spLocks/>
        </xdr:cNvSpPr>
      </xdr:nvSpPr>
      <xdr:spPr>
        <a:xfrm>
          <a:off x="4267200" y="212407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304800</xdr:colOff>
      <xdr:row>67</xdr:row>
      <xdr:rowOff>47625</xdr:rowOff>
    </xdr:from>
    <xdr:to>
      <xdr:col>4</xdr:col>
      <xdr:colOff>581025</xdr:colOff>
      <xdr:row>67</xdr:row>
      <xdr:rowOff>47625</xdr:rowOff>
    </xdr:to>
    <xdr:sp>
      <xdr:nvSpPr>
        <xdr:cNvPr id="147" name="Line 500"/>
        <xdr:cNvSpPr>
          <a:spLocks/>
        </xdr:cNvSpPr>
      </xdr:nvSpPr>
      <xdr:spPr>
        <a:xfrm>
          <a:off x="4276725" y="2124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581025</xdr:colOff>
      <xdr:row>67</xdr:row>
      <xdr:rowOff>47625</xdr:rowOff>
    </xdr:from>
    <xdr:to>
      <xdr:col>4</xdr:col>
      <xdr:colOff>581025</xdr:colOff>
      <xdr:row>70</xdr:row>
      <xdr:rowOff>47625</xdr:rowOff>
    </xdr:to>
    <xdr:sp>
      <xdr:nvSpPr>
        <xdr:cNvPr id="148" name="Line 501"/>
        <xdr:cNvSpPr>
          <a:spLocks/>
        </xdr:cNvSpPr>
      </xdr:nvSpPr>
      <xdr:spPr>
        <a:xfrm>
          <a:off x="4552950" y="212407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590550</xdr:colOff>
      <xdr:row>70</xdr:row>
      <xdr:rowOff>47625</xdr:rowOff>
    </xdr:from>
    <xdr:to>
      <xdr:col>5</xdr:col>
      <xdr:colOff>542925</xdr:colOff>
      <xdr:row>70</xdr:row>
      <xdr:rowOff>47625</xdr:rowOff>
    </xdr:to>
    <xdr:sp>
      <xdr:nvSpPr>
        <xdr:cNvPr id="149" name="Line 502"/>
        <xdr:cNvSpPr>
          <a:spLocks/>
        </xdr:cNvSpPr>
      </xdr:nvSpPr>
      <xdr:spPr>
        <a:xfrm>
          <a:off x="4562475" y="221361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70</xdr:row>
      <xdr:rowOff>47625</xdr:rowOff>
    </xdr:from>
    <xdr:to>
      <xdr:col>4</xdr:col>
      <xdr:colOff>285750</xdr:colOff>
      <xdr:row>70</xdr:row>
      <xdr:rowOff>47625</xdr:rowOff>
    </xdr:to>
    <xdr:sp>
      <xdr:nvSpPr>
        <xdr:cNvPr id="150" name="Line 503"/>
        <xdr:cNvSpPr>
          <a:spLocks/>
        </xdr:cNvSpPr>
      </xdr:nvSpPr>
      <xdr:spPr>
        <a:xfrm flipH="1">
          <a:off x="3990975" y="22136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70</xdr:row>
      <xdr:rowOff>57150</xdr:rowOff>
    </xdr:from>
    <xdr:to>
      <xdr:col>4</xdr:col>
      <xdr:colOff>19050</xdr:colOff>
      <xdr:row>71</xdr:row>
      <xdr:rowOff>9525</xdr:rowOff>
    </xdr:to>
    <xdr:sp>
      <xdr:nvSpPr>
        <xdr:cNvPr id="151" name="Line 504"/>
        <xdr:cNvSpPr>
          <a:spLocks/>
        </xdr:cNvSpPr>
      </xdr:nvSpPr>
      <xdr:spPr>
        <a:xfrm>
          <a:off x="3990975" y="22145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71</xdr:row>
      <xdr:rowOff>9525</xdr:rowOff>
    </xdr:from>
    <xdr:to>
      <xdr:col>5</xdr:col>
      <xdr:colOff>542925</xdr:colOff>
      <xdr:row>71</xdr:row>
      <xdr:rowOff>9525</xdr:rowOff>
    </xdr:to>
    <xdr:sp>
      <xdr:nvSpPr>
        <xdr:cNvPr id="152" name="Line 505"/>
        <xdr:cNvSpPr>
          <a:spLocks/>
        </xdr:cNvSpPr>
      </xdr:nvSpPr>
      <xdr:spPr>
        <a:xfrm>
          <a:off x="3990975" y="22402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542925</xdr:colOff>
      <xdr:row>70</xdr:row>
      <xdr:rowOff>47625</xdr:rowOff>
    </xdr:from>
    <xdr:to>
      <xdr:col>5</xdr:col>
      <xdr:colOff>542925</xdr:colOff>
      <xdr:row>71</xdr:row>
      <xdr:rowOff>0</xdr:rowOff>
    </xdr:to>
    <xdr:sp>
      <xdr:nvSpPr>
        <xdr:cNvPr id="153" name="Line 506"/>
        <xdr:cNvSpPr>
          <a:spLocks/>
        </xdr:cNvSpPr>
      </xdr:nvSpPr>
      <xdr:spPr>
        <a:xfrm>
          <a:off x="5267325" y="22136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533400</xdr:colOff>
      <xdr:row>67</xdr:row>
      <xdr:rowOff>114300</xdr:rowOff>
    </xdr:from>
    <xdr:to>
      <xdr:col>4</xdr:col>
      <xdr:colOff>533400</xdr:colOff>
      <xdr:row>70</xdr:row>
      <xdr:rowOff>47625</xdr:rowOff>
    </xdr:to>
    <xdr:sp>
      <xdr:nvSpPr>
        <xdr:cNvPr id="154" name="Line 507"/>
        <xdr:cNvSpPr>
          <a:spLocks/>
        </xdr:cNvSpPr>
      </xdr:nvSpPr>
      <xdr:spPr>
        <a:xfrm>
          <a:off x="4505325" y="21307425"/>
          <a:ext cx="0" cy="828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295275</xdr:colOff>
      <xdr:row>80</xdr:row>
      <xdr:rowOff>47625</xdr:rowOff>
    </xdr:from>
    <xdr:to>
      <xdr:col>4</xdr:col>
      <xdr:colOff>295275</xdr:colOff>
      <xdr:row>83</xdr:row>
      <xdr:rowOff>47625</xdr:rowOff>
    </xdr:to>
    <xdr:sp>
      <xdr:nvSpPr>
        <xdr:cNvPr id="155" name="Line 508"/>
        <xdr:cNvSpPr>
          <a:spLocks/>
        </xdr:cNvSpPr>
      </xdr:nvSpPr>
      <xdr:spPr>
        <a:xfrm>
          <a:off x="4267200" y="253746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304800</xdr:colOff>
      <xdr:row>80</xdr:row>
      <xdr:rowOff>47625</xdr:rowOff>
    </xdr:from>
    <xdr:to>
      <xdr:col>4</xdr:col>
      <xdr:colOff>581025</xdr:colOff>
      <xdr:row>80</xdr:row>
      <xdr:rowOff>47625</xdr:rowOff>
    </xdr:to>
    <xdr:sp>
      <xdr:nvSpPr>
        <xdr:cNvPr id="156" name="Line 509"/>
        <xdr:cNvSpPr>
          <a:spLocks/>
        </xdr:cNvSpPr>
      </xdr:nvSpPr>
      <xdr:spPr>
        <a:xfrm>
          <a:off x="4276725" y="25374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581025</xdr:colOff>
      <xdr:row>80</xdr:row>
      <xdr:rowOff>47625</xdr:rowOff>
    </xdr:from>
    <xdr:to>
      <xdr:col>4</xdr:col>
      <xdr:colOff>581025</xdr:colOff>
      <xdr:row>83</xdr:row>
      <xdr:rowOff>47625</xdr:rowOff>
    </xdr:to>
    <xdr:sp>
      <xdr:nvSpPr>
        <xdr:cNvPr id="157" name="Line 510"/>
        <xdr:cNvSpPr>
          <a:spLocks/>
        </xdr:cNvSpPr>
      </xdr:nvSpPr>
      <xdr:spPr>
        <a:xfrm>
          <a:off x="4552950" y="253746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590550</xdr:colOff>
      <xdr:row>83</xdr:row>
      <xdr:rowOff>47625</xdr:rowOff>
    </xdr:from>
    <xdr:to>
      <xdr:col>5</xdr:col>
      <xdr:colOff>542925</xdr:colOff>
      <xdr:row>83</xdr:row>
      <xdr:rowOff>47625</xdr:rowOff>
    </xdr:to>
    <xdr:sp>
      <xdr:nvSpPr>
        <xdr:cNvPr id="158" name="Line 511"/>
        <xdr:cNvSpPr>
          <a:spLocks/>
        </xdr:cNvSpPr>
      </xdr:nvSpPr>
      <xdr:spPr>
        <a:xfrm>
          <a:off x="4562475" y="26308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83</xdr:row>
      <xdr:rowOff>47625</xdr:rowOff>
    </xdr:from>
    <xdr:to>
      <xdr:col>4</xdr:col>
      <xdr:colOff>285750</xdr:colOff>
      <xdr:row>83</xdr:row>
      <xdr:rowOff>47625</xdr:rowOff>
    </xdr:to>
    <xdr:sp>
      <xdr:nvSpPr>
        <xdr:cNvPr id="159" name="Line 512"/>
        <xdr:cNvSpPr>
          <a:spLocks/>
        </xdr:cNvSpPr>
      </xdr:nvSpPr>
      <xdr:spPr>
        <a:xfrm flipH="1">
          <a:off x="3990975" y="26308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83</xdr:row>
      <xdr:rowOff>57150</xdr:rowOff>
    </xdr:from>
    <xdr:to>
      <xdr:col>4</xdr:col>
      <xdr:colOff>19050</xdr:colOff>
      <xdr:row>84</xdr:row>
      <xdr:rowOff>9525</xdr:rowOff>
    </xdr:to>
    <xdr:sp>
      <xdr:nvSpPr>
        <xdr:cNvPr id="160" name="Line 513"/>
        <xdr:cNvSpPr>
          <a:spLocks/>
        </xdr:cNvSpPr>
      </xdr:nvSpPr>
      <xdr:spPr>
        <a:xfrm>
          <a:off x="3990975" y="26317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84</xdr:row>
      <xdr:rowOff>9525</xdr:rowOff>
    </xdr:from>
    <xdr:to>
      <xdr:col>5</xdr:col>
      <xdr:colOff>542925</xdr:colOff>
      <xdr:row>84</xdr:row>
      <xdr:rowOff>9525</xdr:rowOff>
    </xdr:to>
    <xdr:sp>
      <xdr:nvSpPr>
        <xdr:cNvPr id="161" name="Line 514"/>
        <xdr:cNvSpPr>
          <a:spLocks/>
        </xdr:cNvSpPr>
      </xdr:nvSpPr>
      <xdr:spPr>
        <a:xfrm>
          <a:off x="3990975" y="26612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542925</xdr:colOff>
      <xdr:row>83</xdr:row>
      <xdr:rowOff>47625</xdr:rowOff>
    </xdr:from>
    <xdr:to>
      <xdr:col>5</xdr:col>
      <xdr:colOff>542925</xdr:colOff>
      <xdr:row>84</xdr:row>
      <xdr:rowOff>0</xdr:rowOff>
    </xdr:to>
    <xdr:sp>
      <xdr:nvSpPr>
        <xdr:cNvPr id="162" name="Line 515"/>
        <xdr:cNvSpPr>
          <a:spLocks/>
        </xdr:cNvSpPr>
      </xdr:nvSpPr>
      <xdr:spPr>
        <a:xfrm>
          <a:off x="5267325" y="26308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47625</xdr:colOff>
      <xdr:row>83</xdr:row>
      <xdr:rowOff>266700</xdr:rowOff>
    </xdr:from>
    <xdr:to>
      <xdr:col>4</xdr:col>
      <xdr:colOff>266700</xdr:colOff>
      <xdr:row>83</xdr:row>
      <xdr:rowOff>266700</xdr:rowOff>
    </xdr:to>
    <xdr:sp>
      <xdr:nvSpPr>
        <xdr:cNvPr id="163" name="Line 516"/>
        <xdr:cNvSpPr>
          <a:spLocks/>
        </xdr:cNvSpPr>
      </xdr:nvSpPr>
      <xdr:spPr>
        <a:xfrm flipH="1">
          <a:off x="4019550" y="26527125"/>
          <a:ext cx="219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295275</xdr:colOff>
      <xdr:row>93</xdr:row>
      <xdr:rowOff>47625</xdr:rowOff>
    </xdr:from>
    <xdr:to>
      <xdr:col>4</xdr:col>
      <xdr:colOff>295275</xdr:colOff>
      <xdr:row>96</xdr:row>
      <xdr:rowOff>47625</xdr:rowOff>
    </xdr:to>
    <xdr:sp>
      <xdr:nvSpPr>
        <xdr:cNvPr id="164" name="Line 517"/>
        <xdr:cNvSpPr>
          <a:spLocks/>
        </xdr:cNvSpPr>
      </xdr:nvSpPr>
      <xdr:spPr>
        <a:xfrm>
          <a:off x="4267200" y="296608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304800</xdr:colOff>
      <xdr:row>93</xdr:row>
      <xdr:rowOff>47625</xdr:rowOff>
    </xdr:from>
    <xdr:to>
      <xdr:col>4</xdr:col>
      <xdr:colOff>581025</xdr:colOff>
      <xdr:row>93</xdr:row>
      <xdr:rowOff>47625</xdr:rowOff>
    </xdr:to>
    <xdr:sp>
      <xdr:nvSpPr>
        <xdr:cNvPr id="165" name="Line 518"/>
        <xdr:cNvSpPr>
          <a:spLocks/>
        </xdr:cNvSpPr>
      </xdr:nvSpPr>
      <xdr:spPr>
        <a:xfrm>
          <a:off x="4276725" y="29660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581025</xdr:colOff>
      <xdr:row>93</xdr:row>
      <xdr:rowOff>47625</xdr:rowOff>
    </xdr:from>
    <xdr:to>
      <xdr:col>4</xdr:col>
      <xdr:colOff>581025</xdr:colOff>
      <xdr:row>96</xdr:row>
      <xdr:rowOff>47625</xdr:rowOff>
    </xdr:to>
    <xdr:sp>
      <xdr:nvSpPr>
        <xdr:cNvPr id="166" name="Line 519"/>
        <xdr:cNvSpPr>
          <a:spLocks/>
        </xdr:cNvSpPr>
      </xdr:nvSpPr>
      <xdr:spPr>
        <a:xfrm>
          <a:off x="4552950" y="296608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590550</xdr:colOff>
      <xdr:row>96</xdr:row>
      <xdr:rowOff>47625</xdr:rowOff>
    </xdr:from>
    <xdr:to>
      <xdr:col>5</xdr:col>
      <xdr:colOff>542925</xdr:colOff>
      <xdr:row>96</xdr:row>
      <xdr:rowOff>47625</xdr:rowOff>
    </xdr:to>
    <xdr:sp>
      <xdr:nvSpPr>
        <xdr:cNvPr id="167" name="Line 520"/>
        <xdr:cNvSpPr>
          <a:spLocks/>
        </xdr:cNvSpPr>
      </xdr:nvSpPr>
      <xdr:spPr>
        <a:xfrm>
          <a:off x="4562475" y="30594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96</xdr:row>
      <xdr:rowOff>47625</xdr:rowOff>
    </xdr:from>
    <xdr:to>
      <xdr:col>4</xdr:col>
      <xdr:colOff>285750</xdr:colOff>
      <xdr:row>96</xdr:row>
      <xdr:rowOff>47625</xdr:rowOff>
    </xdr:to>
    <xdr:sp>
      <xdr:nvSpPr>
        <xdr:cNvPr id="168" name="Line 521"/>
        <xdr:cNvSpPr>
          <a:spLocks/>
        </xdr:cNvSpPr>
      </xdr:nvSpPr>
      <xdr:spPr>
        <a:xfrm flipH="1">
          <a:off x="3990975" y="30594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96</xdr:row>
      <xdr:rowOff>57150</xdr:rowOff>
    </xdr:from>
    <xdr:to>
      <xdr:col>4</xdr:col>
      <xdr:colOff>19050</xdr:colOff>
      <xdr:row>97</xdr:row>
      <xdr:rowOff>9525</xdr:rowOff>
    </xdr:to>
    <xdr:sp>
      <xdr:nvSpPr>
        <xdr:cNvPr id="169" name="Line 522"/>
        <xdr:cNvSpPr>
          <a:spLocks/>
        </xdr:cNvSpPr>
      </xdr:nvSpPr>
      <xdr:spPr>
        <a:xfrm>
          <a:off x="3990975" y="30603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97</xdr:row>
      <xdr:rowOff>9525</xdr:rowOff>
    </xdr:from>
    <xdr:to>
      <xdr:col>5</xdr:col>
      <xdr:colOff>542925</xdr:colOff>
      <xdr:row>97</xdr:row>
      <xdr:rowOff>9525</xdr:rowOff>
    </xdr:to>
    <xdr:sp>
      <xdr:nvSpPr>
        <xdr:cNvPr id="170" name="Line 523"/>
        <xdr:cNvSpPr>
          <a:spLocks/>
        </xdr:cNvSpPr>
      </xdr:nvSpPr>
      <xdr:spPr>
        <a:xfrm>
          <a:off x="3990975" y="308991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542925</xdr:colOff>
      <xdr:row>96</xdr:row>
      <xdr:rowOff>47625</xdr:rowOff>
    </xdr:from>
    <xdr:to>
      <xdr:col>5</xdr:col>
      <xdr:colOff>542925</xdr:colOff>
      <xdr:row>97</xdr:row>
      <xdr:rowOff>0</xdr:rowOff>
    </xdr:to>
    <xdr:sp>
      <xdr:nvSpPr>
        <xdr:cNvPr id="171" name="Line 524"/>
        <xdr:cNvSpPr>
          <a:spLocks/>
        </xdr:cNvSpPr>
      </xdr:nvSpPr>
      <xdr:spPr>
        <a:xfrm>
          <a:off x="5267325" y="30594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600075</xdr:colOff>
      <xdr:row>96</xdr:row>
      <xdr:rowOff>142875</xdr:rowOff>
    </xdr:from>
    <xdr:to>
      <xdr:col>5</xdr:col>
      <xdr:colOff>476250</xdr:colOff>
      <xdr:row>96</xdr:row>
      <xdr:rowOff>142875</xdr:rowOff>
    </xdr:to>
    <xdr:sp>
      <xdr:nvSpPr>
        <xdr:cNvPr id="172" name="Line 525"/>
        <xdr:cNvSpPr>
          <a:spLocks/>
        </xdr:cNvSpPr>
      </xdr:nvSpPr>
      <xdr:spPr>
        <a:xfrm flipH="1">
          <a:off x="4572000" y="3068955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285750</xdr:colOff>
      <xdr:row>109</xdr:row>
      <xdr:rowOff>19050</xdr:rowOff>
    </xdr:from>
    <xdr:to>
      <xdr:col>4</xdr:col>
      <xdr:colOff>390525</xdr:colOff>
      <xdr:row>109</xdr:row>
      <xdr:rowOff>123825</xdr:rowOff>
    </xdr:to>
    <xdr:sp>
      <xdr:nvSpPr>
        <xdr:cNvPr id="173" name="Oval 526"/>
        <xdr:cNvSpPr>
          <a:spLocks/>
        </xdr:cNvSpPr>
      </xdr:nvSpPr>
      <xdr:spPr>
        <a:xfrm>
          <a:off x="4257675" y="34766250"/>
          <a:ext cx="104775" cy="1047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123825</xdr:colOff>
      <xdr:row>112</xdr:row>
      <xdr:rowOff>285750</xdr:rowOff>
    </xdr:from>
    <xdr:to>
      <xdr:col>3</xdr:col>
      <xdr:colOff>123825</xdr:colOff>
      <xdr:row>114</xdr:row>
      <xdr:rowOff>85725</xdr:rowOff>
    </xdr:to>
    <xdr:sp>
      <xdr:nvSpPr>
        <xdr:cNvPr id="174" name="Line 527"/>
        <xdr:cNvSpPr>
          <a:spLocks/>
        </xdr:cNvSpPr>
      </xdr:nvSpPr>
      <xdr:spPr>
        <a:xfrm>
          <a:off x="3419475" y="359187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219075</xdr:colOff>
      <xdr:row>113</xdr:row>
      <xdr:rowOff>219075</xdr:rowOff>
    </xdr:from>
    <xdr:to>
      <xdr:col>3</xdr:col>
      <xdr:colOff>219075</xdr:colOff>
      <xdr:row>114</xdr:row>
      <xdr:rowOff>38100</xdr:rowOff>
    </xdr:to>
    <xdr:sp>
      <xdr:nvSpPr>
        <xdr:cNvPr id="175" name="Line 528"/>
        <xdr:cNvSpPr>
          <a:spLocks/>
        </xdr:cNvSpPr>
      </xdr:nvSpPr>
      <xdr:spPr>
        <a:xfrm flipV="1">
          <a:off x="3514725" y="36185475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219075</xdr:colOff>
      <xdr:row>113</xdr:row>
      <xdr:rowOff>19050</xdr:rowOff>
    </xdr:from>
    <xdr:to>
      <xdr:col>3</xdr:col>
      <xdr:colOff>219075</xdr:colOff>
      <xdr:row>113</xdr:row>
      <xdr:rowOff>133350</xdr:rowOff>
    </xdr:to>
    <xdr:sp>
      <xdr:nvSpPr>
        <xdr:cNvPr id="176" name="Line 529"/>
        <xdr:cNvSpPr>
          <a:spLocks/>
        </xdr:cNvSpPr>
      </xdr:nvSpPr>
      <xdr:spPr>
        <a:xfrm flipV="1">
          <a:off x="3514725" y="3598545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342900</xdr:colOff>
      <xdr:row>113</xdr:row>
      <xdr:rowOff>28575</xdr:rowOff>
    </xdr:from>
    <xdr:to>
      <xdr:col>6</xdr:col>
      <xdr:colOff>342900</xdr:colOff>
      <xdr:row>113</xdr:row>
      <xdr:rowOff>133350</xdr:rowOff>
    </xdr:to>
    <xdr:sp>
      <xdr:nvSpPr>
        <xdr:cNvPr id="177" name="Line 530"/>
        <xdr:cNvSpPr>
          <a:spLocks/>
        </xdr:cNvSpPr>
      </xdr:nvSpPr>
      <xdr:spPr>
        <a:xfrm>
          <a:off x="5743575" y="359949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419100</xdr:colOff>
      <xdr:row>112</xdr:row>
      <xdr:rowOff>295275</xdr:rowOff>
    </xdr:from>
    <xdr:to>
      <xdr:col>6</xdr:col>
      <xdr:colOff>419100</xdr:colOff>
      <xdr:row>114</xdr:row>
      <xdr:rowOff>95250</xdr:rowOff>
    </xdr:to>
    <xdr:sp>
      <xdr:nvSpPr>
        <xdr:cNvPr id="178" name="Line 531"/>
        <xdr:cNvSpPr>
          <a:spLocks/>
        </xdr:cNvSpPr>
      </xdr:nvSpPr>
      <xdr:spPr>
        <a:xfrm>
          <a:off x="5819775" y="359283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200025</xdr:colOff>
      <xdr:row>114</xdr:row>
      <xdr:rowOff>95250</xdr:rowOff>
    </xdr:from>
    <xdr:to>
      <xdr:col>2</xdr:col>
      <xdr:colOff>600075</xdr:colOff>
      <xdr:row>114</xdr:row>
      <xdr:rowOff>95250</xdr:rowOff>
    </xdr:to>
    <xdr:sp>
      <xdr:nvSpPr>
        <xdr:cNvPr id="179" name="Line 532"/>
        <xdr:cNvSpPr>
          <a:spLocks/>
        </xdr:cNvSpPr>
      </xdr:nvSpPr>
      <xdr:spPr>
        <a:xfrm>
          <a:off x="2819400" y="363569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114</xdr:row>
      <xdr:rowOff>38100</xdr:rowOff>
    </xdr:from>
    <xdr:to>
      <xdr:col>2</xdr:col>
      <xdr:colOff>561975</xdr:colOff>
      <xdr:row>114</xdr:row>
      <xdr:rowOff>133350</xdr:rowOff>
    </xdr:to>
    <xdr:sp>
      <xdr:nvSpPr>
        <xdr:cNvPr id="180" name="Line 533"/>
        <xdr:cNvSpPr>
          <a:spLocks/>
        </xdr:cNvSpPr>
      </xdr:nvSpPr>
      <xdr:spPr>
        <a:xfrm flipV="1">
          <a:off x="3067050" y="36299775"/>
          <a:ext cx="11430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485775</xdr:colOff>
      <xdr:row>113</xdr:row>
      <xdr:rowOff>228600</xdr:rowOff>
    </xdr:from>
    <xdr:to>
      <xdr:col>3</xdr:col>
      <xdr:colOff>581025</xdr:colOff>
      <xdr:row>114</xdr:row>
      <xdr:rowOff>28575</xdr:rowOff>
    </xdr:to>
    <xdr:sp>
      <xdr:nvSpPr>
        <xdr:cNvPr id="181" name="Oval 534"/>
        <xdr:cNvSpPr>
          <a:spLocks/>
        </xdr:cNvSpPr>
      </xdr:nvSpPr>
      <xdr:spPr>
        <a:xfrm>
          <a:off x="3781425" y="36195000"/>
          <a:ext cx="95250" cy="952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533400</xdr:colOff>
      <xdr:row>110</xdr:row>
      <xdr:rowOff>142875</xdr:rowOff>
    </xdr:from>
    <xdr:to>
      <xdr:col>3</xdr:col>
      <xdr:colOff>533400</xdr:colOff>
      <xdr:row>113</xdr:row>
      <xdr:rowOff>228600</xdr:rowOff>
    </xdr:to>
    <xdr:sp>
      <xdr:nvSpPr>
        <xdr:cNvPr id="182" name="Line 536"/>
        <xdr:cNvSpPr>
          <a:spLocks/>
        </xdr:cNvSpPr>
      </xdr:nvSpPr>
      <xdr:spPr>
        <a:xfrm>
          <a:off x="3829050" y="35185350"/>
          <a:ext cx="0" cy="1009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381000</xdr:colOff>
      <xdr:row>111</xdr:row>
      <xdr:rowOff>142875</xdr:rowOff>
    </xdr:from>
    <xdr:to>
      <xdr:col>3</xdr:col>
      <xdr:colOff>381000</xdr:colOff>
      <xdr:row>114</xdr:row>
      <xdr:rowOff>9525</xdr:rowOff>
    </xdr:to>
    <xdr:sp>
      <xdr:nvSpPr>
        <xdr:cNvPr id="183" name="Line 538"/>
        <xdr:cNvSpPr>
          <a:spLocks/>
        </xdr:cNvSpPr>
      </xdr:nvSpPr>
      <xdr:spPr>
        <a:xfrm>
          <a:off x="3676650" y="35480625"/>
          <a:ext cx="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104775</xdr:colOff>
      <xdr:row>110</xdr:row>
      <xdr:rowOff>142875</xdr:rowOff>
    </xdr:from>
    <xdr:to>
      <xdr:col>3</xdr:col>
      <xdr:colOff>523875</xdr:colOff>
      <xdr:row>110</xdr:row>
      <xdr:rowOff>142875</xdr:rowOff>
    </xdr:to>
    <xdr:sp>
      <xdr:nvSpPr>
        <xdr:cNvPr id="184" name="Line 539"/>
        <xdr:cNvSpPr>
          <a:spLocks/>
        </xdr:cNvSpPr>
      </xdr:nvSpPr>
      <xdr:spPr>
        <a:xfrm>
          <a:off x="2724150" y="35185350"/>
          <a:ext cx="1095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66675</xdr:colOff>
      <xdr:row>111</xdr:row>
      <xdr:rowOff>142875</xdr:rowOff>
    </xdr:from>
    <xdr:to>
      <xdr:col>3</xdr:col>
      <xdr:colOff>371475</xdr:colOff>
      <xdr:row>111</xdr:row>
      <xdr:rowOff>142875</xdr:rowOff>
    </xdr:to>
    <xdr:sp>
      <xdr:nvSpPr>
        <xdr:cNvPr id="185" name="Line 540"/>
        <xdr:cNvSpPr>
          <a:spLocks/>
        </xdr:cNvSpPr>
      </xdr:nvSpPr>
      <xdr:spPr>
        <a:xfrm>
          <a:off x="2686050" y="35480625"/>
          <a:ext cx="981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504825</xdr:colOff>
      <xdr:row>112</xdr:row>
      <xdr:rowOff>161925</xdr:rowOff>
    </xdr:from>
    <xdr:to>
      <xdr:col>2</xdr:col>
      <xdr:colOff>504825</xdr:colOff>
      <xdr:row>114</xdr:row>
      <xdr:rowOff>152400</xdr:rowOff>
    </xdr:to>
    <xdr:sp>
      <xdr:nvSpPr>
        <xdr:cNvPr id="186" name="Line 541"/>
        <xdr:cNvSpPr>
          <a:spLocks/>
        </xdr:cNvSpPr>
      </xdr:nvSpPr>
      <xdr:spPr>
        <a:xfrm flipV="1">
          <a:off x="3124200" y="35794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600075</xdr:colOff>
      <xdr:row>113</xdr:row>
      <xdr:rowOff>9525</xdr:rowOff>
    </xdr:from>
    <xdr:to>
      <xdr:col>6</xdr:col>
      <xdr:colOff>28575</xdr:colOff>
      <xdr:row>113</xdr:row>
      <xdr:rowOff>114300</xdr:rowOff>
    </xdr:to>
    <xdr:sp>
      <xdr:nvSpPr>
        <xdr:cNvPr id="187" name="Oval 542"/>
        <xdr:cNvSpPr>
          <a:spLocks/>
        </xdr:cNvSpPr>
      </xdr:nvSpPr>
      <xdr:spPr>
        <a:xfrm>
          <a:off x="5324475" y="35975925"/>
          <a:ext cx="104775" cy="1047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647700</xdr:colOff>
      <xdr:row>111</xdr:row>
      <xdr:rowOff>142875</xdr:rowOff>
    </xdr:from>
    <xdr:to>
      <xdr:col>5</xdr:col>
      <xdr:colOff>647700</xdr:colOff>
      <xdr:row>113</xdr:row>
      <xdr:rowOff>0</xdr:rowOff>
    </xdr:to>
    <xdr:sp>
      <xdr:nvSpPr>
        <xdr:cNvPr id="188" name="Line 543"/>
        <xdr:cNvSpPr>
          <a:spLocks/>
        </xdr:cNvSpPr>
      </xdr:nvSpPr>
      <xdr:spPr>
        <a:xfrm>
          <a:off x="5372100" y="35480625"/>
          <a:ext cx="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247650</xdr:colOff>
      <xdr:row>110</xdr:row>
      <xdr:rowOff>142875</xdr:rowOff>
    </xdr:from>
    <xdr:to>
      <xdr:col>5</xdr:col>
      <xdr:colOff>247650</xdr:colOff>
      <xdr:row>113</xdr:row>
      <xdr:rowOff>9525</xdr:rowOff>
    </xdr:to>
    <xdr:sp>
      <xdr:nvSpPr>
        <xdr:cNvPr id="189" name="Line 544"/>
        <xdr:cNvSpPr>
          <a:spLocks/>
        </xdr:cNvSpPr>
      </xdr:nvSpPr>
      <xdr:spPr>
        <a:xfrm>
          <a:off x="4972050" y="35185350"/>
          <a:ext cx="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247650</xdr:colOff>
      <xdr:row>110</xdr:row>
      <xdr:rowOff>133350</xdr:rowOff>
    </xdr:from>
    <xdr:to>
      <xdr:col>6</xdr:col>
      <xdr:colOff>666750</xdr:colOff>
      <xdr:row>110</xdr:row>
      <xdr:rowOff>133350</xdr:rowOff>
    </xdr:to>
    <xdr:sp>
      <xdr:nvSpPr>
        <xdr:cNvPr id="190" name="Line 546"/>
        <xdr:cNvSpPr>
          <a:spLocks/>
        </xdr:cNvSpPr>
      </xdr:nvSpPr>
      <xdr:spPr>
        <a:xfrm>
          <a:off x="4972050" y="35175825"/>
          <a:ext cx="1095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647700</xdr:colOff>
      <xdr:row>111</xdr:row>
      <xdr:rowOff>142875</xdr:rowOff>
    </xdr:from>
    <xdr:to>
      <xdr:col>6</xdr:col>
      <xdr:colOff>657225</xdr:colOff>
      <xdr:row>111</xdr:row>
      <xdr:rowOff>142875</xdr:rowOff>
    </xdr:to>
    <xdr:sp>
      <xdr:nvSpPr>
        <xdr:cNvPr id="191" name="Line 547"/>
        <xdr:cNvSpPr>
          <a:spLocks/>
        </xdr:cNvSpPr>
      </xdr:nvSpPr>
      <xdr:spPr>
        <a:xfrm>
          <a:off x="5372100" y="35480625"/>
          <a:ext cx="685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57150</xdr:colOff>
      <xdr:row>116</xdr:row>
      <xdr:rowOff>9525</xdr:rowOff>
    </xdr:from>
    <xdr:to>
      <xdr:col>6</xdr:col>
      <xdr:colOff>476250</xdr:colOff>
      <xdr:row>116</xdr:row>
      <xdr:rowOff>9525</xdr:rowOff>
    </xdr:to>
    <xdr:sp>
      <xdr:nvSpPr>
        <xdr:cNvPr id="192" name="Line 548"/>
        <xdr:cNvSpPr>
          <a:spLocks/>
        </xdr:cNvSpPr>
      </xdr:nvSpPr>
      <xdr:spPr>
        <a:xfrm>
          <a:off x="3352800" y="368998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114300</xdr:colOff>
      <xdr:row>115</xdr:row>
      <xdr:rowOff>200025</xdr:rowOff>
    </xdr:from>
    <xdr:to>
      <xdr:col>3</xdr:col>
      <xdr:colOff>114300</xdr:colOff>
      <xdr:row>117</xdr:row>
      <xdr:rowOff>152400</xdr:rowOff>
    </xdr:to>
    <xdr:sp>
      <xdr:nvSpPr>
        <xdr:cNvPr id="193" name="Line 550"/>
        <xdr:cNvSpPr>
          <a:spLocks/>
        </xdr:cNvSpPr>
      </xdr:nvSpPr>
      <xdr:spPr>
        <a:xfrm>
          <a:off x="3409950" y="367950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66675</xdr:colOff>
      <xdr:row>115</xdr:row>
      <xdr:rowOff>238125</xdr:rowOff>
    </xdr:from>
    <xdr:to>
      <xdr:col>4</xdr:col>
      <xdr:colOff>66675</xdr:colOff>
      <xdr:row>116</xdr:row>
      <xdr:rowOff>133350</xdr:rowOff>
    </xdr:to>
    <xdr:sp>
      <xdr:nvSpPr>
        <xdr:cNvPr id="194" name="Line 551"/>
        <xdr:cNvSpPr>
          <a:spLocks/>
        </xdr:cNvSpPr>
      </xdr:nvSpPr>
      <xdr:spPr>
        <a:xfrm>
          <a:off x="4038600" y="36833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457200</xdr:colOff>
      <xdr:row>115</xdr:row>
      <xdr:rowOff>228600</xdr:rowOff>
    </xdr:from>
    <xdr:to>
      <xdr:col>4</xdr:col>
      <xdr:colOff>457200</xdr:colOff>
      <xdr:row>116</xdr:row>
      <xdr:rowOff>142875</xdr:rowOff>
    </xdr:to>
    <xdr:sp>
      <xdr:nvSpPr>
        <xdr:cNvPr id="195" name="Line 552"/>
        <xdr:cNvSpPr>
          <a:spLocks/>
        </xdr:cNvSpPr>
      </xdr:nvSpPr>
      <xdr:spPr>
        <a:xfrm>
          <a:off x="4429125" y="36823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419100</xdr:colOff>
      <xdr:row>115</xdr:row>
      <xdr:rowOff>190500</xdr:rowOff>
    </xdr:from>
    <xdr:to>
      <xdr:col>6</xdr:col>
      <xdr:colOff>419100</xdr:colOff>
      <xdr:row>117</xdr:row>
      <xdr:rowOff>161925</xdr:rowOff>
    </xdr:to>
    <xdr:sp>
      <xdr:nvSpPr>
        <xdr:cNvPr id="196" name="Line 553"/>
        <xdr:cNvSpPr>
          <a:spLocks/>
        </xdr:cNvSpPr>
      </xdr:nvSpPr>
      <xdr:spPr>
        <a:xfrm>
          <a:off x="5819775" y="36785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57150</xdr:colOff>
      <xdr:row>117</xdr:row>
      <xdr:rowOff>57150</xdr:rowOff>
    </xdr:from>
    <xdr:to>
      <xdr:col>6</xdr:col>
      <xdr:colOff>485775</xdr:colOff>
      <xdr:row>117</xdr:row>
      <xdr:rowOff>57150</xdr:rowOff>
    </xdr:to>
    <xdr:sp>
      <xdr:nvSpPr>
        <xdr:cNvPr id="197" name="Line 554"/>
        <xdr:cNvSpPr>
          <a:spLocks/>
        </xdr:cNvSpPr>
      </xdr:nvSpPr>
      <xdr:spPr>
        <a:xfrm>
          <a:off x="3352800" y="373189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57150</xdr:colOff>
      <xdr:row>115</xdr:row>
      <xdr:rowOff>247650</xdr:rowOff>
    </xdr:from>
    <xdr:to>
      <xdr:col>3</xdr:col>
      <xdr:colOff>161925</xdr:colOff>
      <xdr:row>116</xdr:row>
      <xdr:rowOff>57150</xdr:rowOff>
    </xdr:to>
    <xdr:sp>
      <xdr:nvSpPr>
        <xdr:cNvPr id="198" name="Line 555"/>
        <xdr:cNvSpPr>
          <a:spLocks/>
        </xdr:cNvSpPr>
      </xdr:nvSpPr>
      <xdr:spPr>
        <a:xfrm flipV="1">
          <a:off x="3352800" y="36842700"/>
          <a:ext cx="1047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9525</xdr:colOff>
      <xdr:row>115</xdr:row>
      <xdr:rowOff>238125</xdr:rowOff>
    </xdr:from>
    <xdr:to>
      <xdr:col>4</xdr:col>
      <xdr:colOff>123825</xdr:colOff>
      <xdr:row>116</xdr:row>
      <xdr:rowOff>57150</xdr:rowOff>
    </xdr:to>
    <xdr:sp>
      <xdr:nvSpPr>
        <xdr:cNvPr id="199" name="Line 556"/>
        <xdr:cNvSpPr>
          <a:spLocks/>
        </xdr:cNvSpPr>
      </xdr:nvSpPr>
      <xdr:spPr>
        <a:xfrm flipV="1">
          <a:off x="3981450" y="36833175"/>
          <a:ext cx="1143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400050</xdr:colOff>
      <xdr:row>115</xdr:row>
      <xdr:rowOff>238125</xdr:rowOff>
    </xdr:from>
    <xdr:to>
      <xdr:col>4</xdr:col>
      <xdr:colOff>514350</xdr:colOff>
      <xdr:row>116</xdr:row>
      <xdr:rowOff>57150</xdr:rowOff>
    </xdr:to>
    <xdr:sp>
      <xdr:nvSpPr>
        <xdr:cNvPr id="200" name="Line 557"/>
        <xdr:cNvSpPr>
          <a:spLocks/>
        </xdr:cNvSpPr>
      </xdr:nvSpPr>
      <xdr:spPr>
        <a:xfrm flipV="1">
          <a:off x="4371975" y="36833175"/>
          <a:ext cx="1143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361950</xdr:colOff>
      <xdr:row>115</xdr:row>
      <xdr:rowOff>238125</xdr:rowOff>
    </xdr:from>
    <xdr:to>
      <xdr:col>6</xdr:col>
      <xdr:colOff>476250</xdr:colOff>
      <xdr:row>116</xdr:row>
      <xdr:rowOff>57150</xdr:rowOff>
    </xdr:to>
    <xdr:sp>
      <xdr:nvSpPr>
        <xdr:cNvPr id="201" name="Line 558"/>
        <xdr:cNvSpPr>
          <a:spLocks/>
        </xdr:cNvSpPr>
      </xdr:nvSpPr>
      <xdr:spPr>
        <a:xfrm flipV="1">
          <a:off x="5762625" y="36833175"/>
          <a:ext cx="1143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66675</xdr:colOff>
      <xdr:row>117</xdr:row>
      <xdr:rowOff>9525</xdr:rowOff>
    </xdr:from>
    <xdr:to>
      <xdr:col>3</xdr:col>
      <xdr:colOff>171450</xdr:colOff>
      <xdr:row>117</xdr:row>
      <xdr:rowOff>114300</xdr:rowOff>
    </xdr:to>
    <xdr:sp>
      <xdr:nvSpPr>
        <xdr:cNvPr id="202" name="Line 559"/>
        <xdr:cNvSpPr>
          <a:spLocks/>
        </xdr:cNvSpPr>
      </xdr:nvSpPr>
      <xdr:spPr>
        <a:xfrm flipV="1">
          <a:off x="3362325" y="37271325"/>
          <a:ext cx="1047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361950</xdr:colOff>
      <xdr:row>117</xdr:row>
      <xdr:rowOff>9525</xdr:rowOff>
    </xdr:from>
    <xdr:to>
      <xdr:col>6</xdr:col>
      <xdr:colOff>476250</xdr:colOff>
      <xdr:row>117</xdr:row>
      <xdr:rowOff>123825</xdr:rowOff>
    </xdr:to>
    <xdr:sp>
      <xdr:nvSpPr>
        <xdr:cNvPr id="203" name="Line 560"/>
        <xdr:cNvSpPr>
          <a:spLocks/>
        </xdr:cNvSpPr>
      </xdr:nvSpPr>
      <xdr:spPr>
        <a:xfrm flipV="1">
          <a:off x="5762625" y="37271325"/>
          <a:ext cx="1143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466725</xdr:colOff>
      <xdr:row>106</xdr:row>
      <xdr:rowOff>228600</xdr:rowOff>
    </xdr:from>
    <xdr:to>
      <xdr:col>6</xdr:col>
      <xdr:colOff>447675</xdr:colOff>
      <xdr:row>108</xdr:row>
      <xdr:rowOff>9525</xdr:rowOff>
    </xdr:to>
    <xdr:sp>
      <xdr:nvSpPr>
        <xdr:cNvPr id="204" name="Rectangle 561"/>
        <xdr:cNvSpPr>
          <a:spLocks/>
        </xdr:cNvSpPr>
      </xdr:nvSpPr>
      <xdr:spPr>
        <a:xfrm>
          <a:off x="4438650" y="34089975"/>
          <a:ext cx="1409700" cy="371475"/>
        </a:xfrm>
        <a:prstGeom prst="rect">
          <a:avLst/>
        </a:prstGeom>
        <a:pattFill prst="weave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112</xdr:row>
      <xdr:rowOff>76200</xdr:rowOff>
    </xdr:from>
    <xdr:to>
      <xdr:col>3</xdr:col>
      <xdr:colOff>333375</xdr:colOff>
      <xdr:row>112</xdr:row>
      <xdr:rowOff>266700</xdr:rowOff>
    </xdr:to>
    <xdr:sp>
      <xdr:nvSpPr>
        <xdr:cNvPr id="205" name="Rectangle 562"/>
        <xdr:cNvSpPr>
          <a:spLocks/>
        </xdr:cNvSpPr>
      </xdr:nvSpPr>
      <xdr:spPr>
        <a:xfrm>
          <a:off x="3238500" y="35709225"/>
          <a:ext cx="390525" cy="190500"/>
        </a:xfrm>
        <a:prstGeom prst="rect">
          <a:avLst/>
        </a:prstGeom>
        <a:pattFill prst="weave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561975</xdr:colOff>
      <xdr:row>112</xdr:row>
      <xdr:rowOff>85725</xdr:rowOff>
    </xdr:from>
    <xdr:to>
      <xdr:col>4</xdr:col>
      <xdr:colOff>38100</xdr:colOff>
      <xdr:row>112</xdr:row>
      <xdr:rowOff>257175</xdr:rowOff>
    </xdr:to>
    <xdr:sp>
      <xdr:nvSpPr>
        <xdr:cNvPr id="206" name="Rectangle 563"/>
        <xdr:cNvSpPr>
          <a:spLocks/>
        </xdr:cNvSpPr>
      </xdr:nvSpPr>
      <xdr:spPr>
        <a:xfrm>
          <a:off x="3857625" y="35718750"/>
          <a:ext cx="152400" cy="171450"/>
        </a:xfrm>
        <a:prstGeom prst="rect">
          <a:avLst/>
        </a:prstGeom>
        <a:pattFill prst="weave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552450</xdr:colOff>
      <xdr:row>115</xdr:row>
      <xdr:rowOff>257175</xdr:rowOff>
    </xdr:from>
    <xdr:to>
      <xdr:col>9</xdr:col>
      <xdr:colOff>219075</xdr:colOff>
      <xdr:row>117</xdr:row>
      <xdr:rowOff>47625</xdr:rowOff>
    </xdr:to>
    <xdr:sp>
      <xdr:nvSpPr>
        <xdr:cNvPr id="207" name="Oval 564"/>
        <xdr:cNvSpPr>
          <a:spLocks/>
        </xdr:cNvSpPr>
      </xdr:nvSpPr>
      <xdr:spPr>
        <a:xfrm>
          <a:off x="6629400" y="36852225"/>
          <a:ext cx="1019175" cy="4572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266700</xdr:colOff>
      <xdr:row>111</xdr:row>
      <xdr:rowOff>200025</xdr:rowOff>
    </xdr:from>
    <xdr:to>
      <xdr:col>2</xdr:col>
      <xdr:colOff>266700</xdr:colOff>
      <xdr:row>114</xdr:row>
      <xdr:rowOff>152400</xdr:rowOff>
    </xdr:to>
    <xdr:sp>
      <xdr:nvSpPr>
        <xdr:cNvPr id="208" name="Line 565"/>
        <xdr:cNvSpPr>
          <a:spLocks/>
        </xdr:cNvSpPr>
      </xdr:nvSpPr>
      <xdr:spPr>
        <a:xfrm>
          <a:off x="2886075" y="35537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266700</xdr:colOff>
      <xdr:row>110</xdr:row>
      <xdr:rowOff>180975</xdr:rowOff>
    </xdr:from>
    <xdr:to>
      <xdr:col>2</xdr:col>
      <xdr:colOff>266700</xdr:colOff>
      <xdr:row>111</xdr:row>
      <xdr:rowOff>104775</xdr:rowOff>
    </xdr:to>
    <xdr:sp>
      <xdr:nvSpPr>
        <xdr:cNvPr id="209" name="Line 566"/>
        <xdr:cNvSpPr>
          <a:spLocks/>
        </xdr:cNvSpPr>
      </xdr:nvSpPr>
      <xdr:spPr>
        <a:xfrm flipV="1">
          <a:off x="2886075" y="352234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209550</xdr:colOff>
      <xdr:row>114</xdr:row>
      <xdr:rowOff>47625</xdr:rowOff>
    </xdr:from>
    <xdr:to>
      <xdr:col>2</xdr:col>
      <xdr:colOff>314325</xdr:colOff>
      <xdr:row>114</xdr:row>
      <xdr:rowOff>152400</xdr:rowOff>
    </xdr:to>
    <xdr:sp>
      <xdr:nvSpPr>
        <xdr:cNvPr id="210" name="Line 567"/>
        <xdr:cNvSpPr>
          <a:spLocks/>
        </xdr:cNvSpPr>
      </xdr:nvSpPr>
      <xdr:spPr>
        <a:xfrm flipV="1">
          <a:off x="2828925" y="36309300"/>
          <a:ext cx="1047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107</xdr:row>
      <xdr:rowOff>9525</xdr:rowOff>
    </xdr:from>
    <xdr:to>
      <xdr:col>4</xdr:col>
      <xdr:colOff>133350</xdr:colOff>
      <xdr:row>107</xdr:row>
      <xdr:rowOff>123825</xdr:rowOff>
    </xdr:to>
    <xdr:sp>
      <xdr:nvSpPr>
        <xdr:cNvPr id="211" name="Line 568"/>
        <xdr:cNvSpPr>
          <a:spLocks/>
        </xdr:cNvSpPr>
      </xdr:nvSpPr>
      <xdr:spPr>
        <a:xfrm>
          <a:off x="4105275" y="34166175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152400</xdr:colOff>
      <xdr:row>113</xdr:row>
      <xdr:rowOff>38100</xdr:rowOff>
    </xdr:from>
    <xdr:to>
      <xdr:col>4</xdr:col>
      <xdr:colOff>200025</xdr:colOff>
      <xdr:row>113</xdr:row>
      <xdr:rowOff>85725</xdr:rowOff>
    </xdr:to>
    <xdr:sp>
      <xdr:nvSpPr>
        <xdr:cNvPr id="212" name="Oval 569"/>
        <xdr:cNvSpPr>
          <a:spLocks/>
        </xdr:cNvSpPr>
      </xdr:nvSpPr>
      <xdr:spPr>
        <a:xfrm>
          <a:off x="4124325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609600</xdr:colOff>
      <xdr:row>113</xdr:row>
      <xdr:rowOff>38100</xdr:rowOff>
    </xdr:from>
    <xdr:to>
      <xdr:col>3</xdr:col>
      <xdr:colOff>657225</xdr:colOff>
      <xdr:row>113</xdr:row>
      <xdr:rowOff>85725</xdr:rowOff>
    </xdr:to>
    <xdr:sp>
      <xdr:nvSpPr>
        <xdr:cNvPr id="213" name="Oval 570"/>
        <xdr:cNvSpPr>
          <a:spLocks/>
        </xdr:cNvSpPr>
      </xdr:nvSpPr>
      <xdr:spPr>
        <a:xfrm>
          <a:off x="3905250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314325</xdr:colOff>
      <xdr:row>113</xdr:row>
      <xdr:rowOff>257175</xdr:rowOff>
    </xdr:from>
    <xdr:to>
      <xdr:col>4</xdr:col>
      <xdr:colOff>361950</xdr:colOff>
      <xdr:row>114</xdr:row>
      <xdr:rowOff>9525</xdr:rowOff>
    </xdr:to>
    <xdr:sp>
      <xdr:nvSpPr>
        <xdr:cNvPr id="214" name="Oval 571"/>
        <xdr:cNvSpPr>
          <a:spLocks/>
        </xdr:cNvSpPr>
      </xdr:nvSpPr>
      <xdr:spPr>
        <a:xfrm>
          <a:off x="4286250" y="36223575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419100</xdr:colOff>
      <xdr:row>113</xdr:row>
      <xdr:rowOff>38100</xdr:rowOff>
    </xdr:from>
    <xdr:to>
      <xdr:col>3</xdr:col>
      <xdr:colOff>466725</xdr:colOff>
      <xdr:row>113</xdr:row>
      <xdr:rowOff>85725</xdr:rowOff>
    </xdr:to>
    <xdr:sp>
      <xdr:nvSpPr>
        <xdr:cNvPr id="215" name="Oval 572"/>
        <xdr:cNvSpPr>
          <a:spLocks/>
        </xdr:cNvSpPr>
      </xdr:nvSpPr>
      <xdr:spPr>
        <a:xfrm>
          <a:off x="3714750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238125</xdr:colOff>
      <xdr:row>113</xdr:row>
      <xdr:rowOff>38100</xdr:rowOff>
    </xdr:from>
    <xdr:to>
      <xdr:col>3</xdr:col>
      <xdr:colOff>285750</xdr:colOff>
      <xdr:row>113</xdr:row>
      <xdr:rowOff>85725</xdr:rowOff>
    </xdr:to>
    <xdr:sp>
      <xdr:nvSpPr>
        <xdr:cNvPr id="216" name="Oval 573"/>
        <xdr:cNvSpPr>
          <a:spLocks/>
        </xdr:cNvSpPr>
      </xdr:nvSpPr>
      <xdr:spPr>
        <a:xfrm>
          <a:off x="3533775" y="360045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409575</xdr:colOff>
      <xdr:row>112</xdr:row>
      <xdr:rowOff>85725</xdr:rowOff>
    </xdr:from>
    <xdr:to>
      <xdr:col>3</xdr:col>
      <xdr:colOff>504825</xdr:colOff>
      <xdr:row>112</xdr:row>
      <xdr:rowOff>257175</xdr:rowOff>
    </xdr:to>
    <xdr:sp>
      <xdr:nvSpPr>
        <xdr:cNvPr id="217" name="Rectangle 574"/>
        <xdr:cNvSpPr>
          <a:spLocks/>
        </xdr:cNvSpPr>
      </xdr:nvSpPr>
      <xdr:spPr>
        <a:xfrm>
          <a:off x="3705225" y="35718750"/>
          <a:ext cx="95250" cy="171450"/>
        </a:xfrm>
        <a:prstGeom prst="rect">
          <a:avLst/>
        </a:prstGeom>
        <a:pattFill prst="weave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showGridLines="0" tabSelected="1" zoomScale="75" zoomScaleNormal="75" zoomScaleSheetLayoutView="25" workbookViewId="0" topLeftCell="A1">
      <selection activeCell="N13" sqref="N13"/>
    </sheetView>
  </sheetViews>
  <sheetFormatPr defaultColWidth="9.33203125" defaultRowHeight="21"/>
  <cols>
    <col min="1" max="1" width="11.83203125" style="33" customWidth="1"/>
    <col min="2" max="2" width="34" style="26" customWidth="1"/>
    <col min="3" max="4" width="11.83203125" style="26" customWidth="1"/>
    <col min="5" max="5" width="13.16015625" style="26" customWidth="1"/>
    <col min="6" max="9" width="11.83203125" style="26" customWidth="1"/>
    <col min="10" max="10" width="12.83203125" style="26" customWidth="1"/>
    <col min="11" max="11" width="11.83203125" style="26" customWidth="1"/>
    <col min="12" max="16384" width="9.33203125" style="26" customWidth="1"/>
  </cols>
  <sheetData>
    <row r="1" spans="1:11" ht="30" thickBot="1">
      <c r="A1" s="64"/>
      <c r="B1" s="1" t="s">
        <v>47</v>
      </c>
      <c r="C1" s="2"/>
      <c r="D1" s="2"/>
      <c r="E1" s="2"/>
      <c r="F1" s="2"/>
      <c r="G1" s="2"/>
      <c r="H1" s="2"/>
      <c r="I1" s="3"/>
      <c r="J1" s="2"/>
      <c r="K1" s="4"/>
    </row>
    <row r="2" spans="1:11" ht="24" thickBot="1">
      <c r="A2" s="8"/>
      <c r="B2" s="5"/>
      <c r="C2" s="5"/>
      <c r="D2" s="5"/>
      <c r="E2" s="5"/>
      <c r="F2" s="5"/>
      <c r="G2" s="5"/>
      <c r="H2" s="5"/>
      <c r="I2" s="5"/>
      <c r="J2" s="6"/>
      <c r="K2" s="6"/>
    </row>
    <row r="3" spans="1:11" ht="26.25">
      <c r="A3" s="7" t="s">
        <v>0</v>
      </c>
      <c r="B3" s="8" t="s">
        <v>1</v>
      </c>
      <c r="C3" s="89"/>
      <c r="D3" s="98" t="s">
        <v>112</v>
      </c>
      <c r="E3" s="98"/>
      <c r="F3" s="91"/>
      <c r="G3" s="90"/>
      <c r="H3" s="69"/>
      <c r="I3" s="9"/>
      <c r="J3" s="9"/>
      <c r="K3" s="9"/>
    </row>
    <row r="4" spans="1:11" ht="27" thickBot="1">
      <c r="A4" s="7" t="s">
        <v>2</v>
      </c>
      <c r="B4" s="8" t="s">
        <v>1</v>
      </c>
      <c r="C4" s="87"/>
      <c r="D4" s="97"/>
      <c r="E4" s="97"/>
      <c r="F4" s="92"/>
      <c r="G4" s="88"/>
      <c r="H4" s="70"/>
      <c r="I4" s="10"/>
      <c r="J4" s="11"/>
      <c r="K4" s="12"/>
    </row>
    <row r="5" spans="1:11" ht="27" thickBot="1">
      <c r="A5" s="7" t="s">
        <v>46</v>
      </c>
      <c r="B5" s="8" t="s">
        <v>1</v>
      </c>
      <c r="C5" s="85"/>
      <c r="D5" s="104" t="s">
        <v>111</v>
      </c>
      <c r="E5" s="104"/>
      <c r="F5" s="93"/>
      <c r="G5" s="86"/>
      <c r="H5" s="8" t="s">
        <v>3</v>
      </c>
      <c r="I5" s="99"/>
      <c r="J5" s="100"/>
      <c r="K5" s="101"/>
    </row>
    <row r="6" spans="1:11" ht="23.25">
      <c r="A6" s="8"/>
      <c r="B6" s="5"/>
      <c r="C6" s="5"/>
      <c r="D6" s="5"/>
      <c r="E6" s="5"/>
      <c r="F6" s="5"/>
      <c r="G6" s="5"/>
      <c r="H6" s="9"/>
      <c r="I6" s="9"/>
      <c r="J6" s="9"/>
      <c r="K6" s="9"/>
    </row>
    <row r="7" spans="1:11" ht="27" thickBot="1">
      <c r="A7" s="8" t="s">
        <v>4</v>
      </c>
      <c r="B7" s="13" t="s">
        <v>5</v>
      </c>
      <c r="C7" s="5"/>
      <c r="D7" s="5"/>
      <c r="E7" s="5"/>
      <c r="F7" s="5"/>
      <c r="G7" s="5"/>
      <c r="H7" s="5"/>
      <c r="I7" s="5"/>
      <c r="J7" s="5"/>
      <c r="K7" s="5"/>
    </row>
    <row r="8" spans="1:11" ht="24" thickBot="1">
      <c r="A8" s="8"/>
      <c r="B8" s="7" t="s">
        <v>30</v>
      </c>
      <c r="C8" s="8" t="s">
        <v>10</v>
      </c>
      <c r="D8" s="5"/>
      <c r="E8" s="5"/>
      <c r="F8" s="5"/>
      <c r="G8" s="8" t="s">
        <v>1</v>
      </c>
      <c r="H8" s="5"/>
      <c r="I8" s="5"/>
      <c r="J8" s="14" t="s">
        <v>6</v>
      </c>
      <c r="K8" s="5"/>
    </row>
    <row r="9" spans="1:11" ht="23.25">
      <c r="A9" s="8"/>
      <c r="B9" s="7" t="s">
        <v>7</v>
      </c>
      <c r="C9" s="8" t="s">
        <v>10</v>
      </c>
      <c r="D9" s="5"/>
      <c r="E9" s="5"/>
      <c r="F9" s="5"/>
      <c r="G9" s="8" t="s">
        <v>1</v>
      </c>
      <c r="H9" s="5"/>
      <c r="I9" s="5"/>
      <c r="J9" s="15">
        <f>IF(J8="SR-24",2400,IF(J8="SD-30",3000,IF(J8="SD-40",4000,5000)))</f>
        <v>3000</v>
      </c>
      <c r="K9" s="16" t="s">
        <v>8</v>
      </c>
    </row>
    <row r="10" spans="1:11" ht="23.25">
      <c r="A10" s="8"/>
      <c r="B10" s="7" t="s">
        <v>9</v>
      </c>
      <c r="C10" s="8" t="s">
        <v>10</v>
      </c>
      <c r="D10" s="7" t="s">
        <v>11</v>
      </c>
      <c r="E10" s="5"/>
      <c r="F10" s="5"/>
      <c r="G10" s="8" t="s">
        <v>1</v>
      </c>
      <c r="H10" s="5"/>
      <c r="I10" s="5"/>
      <c r="J10" s="15">
        <f>MIN(J9/2,1700)</f>
        <v>1500</v>
      </c>
      <c r="K10" s="16" t="s">
        <v>8</v>
      </c>
    </row>
    <row r="11" spans="1:11" ht="24" thickBot="1">
      <c r="A11" s="8"/>
      <c r="B11" s="7" t="s">
        <v>12</v>
      </c>
      <c r="C11" s="8" t="s">
        <v>10</v>
      </c>
      <c r="D11" s="9"/>
      <c r="E11" s="5"/>
      <c r="F11" s="5"/>
      <c r="G11" s="8" t="s">
        <v>1</v>
      </c>
      <c r="H11" s="5"/>
      <c r="I11" s="5"/>
      <c r="J11" s="15">
        <v>2040000</v>
      </c>
      <c r="K11" s="16" t="s">
        <v>8</v>
      </c>
    </row>
    <row r="12" spans="1:11" ht="24" thickBot="1">
      <c r="A12" s="8"/>
      <c r="B12" s="7" t="s">
        <v>13</v>
      </c>
      <c r="C12" s="5"/>
      <c r="D12" s="9"/>
      <c r="E12" s="5"/>
      <c r="F12" s="5"/>
      <c r="G12" s="8" t="s">
        <v>1</v>
      </c>
      <c r="H12" s="5"/>
      <c r="I12" s="5"/>
      <c r="J12" s="14">
        <v>210</v>
      </c>
      <c r="K12" s="16" t="s">
        <v>8</v>
      </c>
    </row>
    <row r="13" spans="1:11" ht="24" thickBot="1">
      <c r="A13" s="8"/>
      <c r="B13" s="7" t="s">
        <v>14</v>
      </c>
      <c r="C13" s="5"/>
      <c r="D13" s="9"/>
      <c r="E13" s="5"/>
      <c r="F13" s="5"/>
      <c r="G13" s="8" t="s">
        <v>1</v>
      </c>
      <c r="H13" s="5"/>
      <c r="I13" s="5"/>
      <c r="J13" s="17">
        <v>0.45</v>
      </c>
      <c r="K13" s="5"/>
    </row>
    <row r="14" spans="1:11" ht="23.25">
      <c r="A14" s="8"/>
      <c r="B14" s="7" t="s">
        <v>15</v>
      </c>
      <c r="C14" s="8" t="s">
        <v>10</v>
      </c>
      <c r="D14" s="7" t="s">
        <v>16</v>
      </c>
      <c r="E14" s="5"/>
      <c r="F14" s="5"/>
      <c r="G14" s="8" t="s">
        <v>1</v>
      </c>
      <c r="H14" s="5"/>
      <c r="I14" s="5"/>
      <c r="J14" s="18">
        <f>J12*J13</f>
        <v>94.5</v>
      </c>
      <c r="K14" s="16" t="s">
        <v>8</v>
      </c>
    </row>
    <row r="15" spans="1:11" ht="23.25">
      <c r="A15" s="8"/>
      <c r="B15" s="7" t="s">
        <v>17</v>
      </c>
      <c r="C15" s="8" t="s">
        <v>10</v>
      </c>
      <c r="D15" s="7" t="s">
        <v>18</v>
      </c>
      <c r="E15" s="5"/>
      <c r="F15" s="5"/>
      <c r="G15" s="8" t="s">
        <v>1</v>
      </c>
      <c r="H15" s="5"/>
      <c r="I15" s="5"/>
      <c r="J15" s="15">
        <f>15210*SQRT(J12)</f>
        <v>220413.84030954135</v>
      </c>
      <c r="K15" s="16" t="s">
        <v>8</v>
      </c>
    </row>
    <row r="16" spans="1:11" ht="23.25">
      <c r="A16" s="8"/>
      <c r="B16" s="7" t="s">
        <v>19</v>
      </c>
      <c r="C16" s="8" t="s">
        <v>10</v>
      </c>
      <c r="D16" s="7" t="s">
        <v>20</v>
      </c>
      <c r="E16" s="5"/>
      <c r="F16" s="5"/>
      <c r="G16" s="8" t="s">
        <v>1</v>
      </c>
      <c r="H16" s="5"/>
      <c r="I16" s="5"/>
      <c r="J16" s="15">
        <f>ROUNDUP(J11/J15,0)</f>
        <v>10</v>
      </c>
      <c r="K16" s="5"/>
    </row>
    <row r="17" spans="1:11" ht="23.25">
      <c r="A17" s="8"/>
      <c r="B17" s="7" t="s">
        <v>21</v>
      </c>
      <c r="C17" s="8" t="s">
        <v>10</v>
      </c>
      <c r="D17" s="7" t="s">
        <v>22</v>
      </c>
      <c r="E17" s="5"/>
      <c r="F17" s="5"/>
      <c r="G17" s="8" t="s">
        <v>1</v>
      </c>
      <c r="H17" s="5"/>
      <c r="I17" s="5"/>
      <c r="J17" s="19">
        <f>1/(1+J10/(J16*J14))</f>
        <v>0.3865030674846626</v>
      </c>
      <c r="K17" s="5"/>
    </row>
    <row r="18" spans="1:11" ht="23.25">
      <c r="A18" s="8"/>
      <c r="B18" s="7" t="s">
        <v>23</v>
      </c>
      <c r="C18" s="8" t="s">
        <v>10</v>
      </c>
      <c r="D18" s="7" t="s">
        <v>24</v>
      </c>
      <c r="E18" s="5"/>
      <c r="F18" s="5"/>
      <c r="G18" s="8" t="s">
        <v>1</v>
      </c>
      <c r="H18" s="5"/>
      <c r="I18" s="5"/>
      <c r="J18" s="19">
        <f>1-J17/3</f>
        <v>0.8711656441717791</v>
      </c>
      <c r="K18" s="5"/>
    </row>
    <row r="19" spans="1:11" ht="23.25">
      <c r="A19" s="8"/>
      <c r="B19" s="7" t="s">
        <v>25</v>
      </c>
      <c r="C19" s="8" t="s">
        <v>10</v>
      </c>
      <c r="D19" s="7" t="s">
        <v>26</v>
      </c>
      <c r="E19" s="5"/>
      <c r="F19" s="5"/>
      <c r="G19" s="8" t="s">
        <v>1</v>
      </c>
      <c r="H19" s="5"/>
      <c r="I19" s="5"/>
      <c r="J19" s="18">
        <f>J14*J17*J18/2</f>
        <v>15.909462155143213</v>
      </c>
      <c r="K19" s="16" t="s">
        <v>8</v>
      </c>
    </row>
    <row r="20" spans="1:11" ht="23.25">
      <c r="A20" s="8"/>
      <c r="B20" s="7"/>
      <c r="C20" s="8"/>
      <c r="D20" s="7"/>
      <c r="E20" s="5"/>
      <c r="F20" s="5"/>
      <c r="G20" s="8"/>
      <c r="H20" s="5"/>
      <c r="I20" s="5"/>
      <c r="J20" s="18"/>
      <c r="K20" s="16"/>
    </row>
    <row r="21" spans="1:11" ht="27" thickBot="1">
      <c r="A21" s="8" t="s">
        <v>28</v>
      </c>
      <c r="B21" s="13" t="s">
        <v>86</v>
      </c>
      <c r="C21" s="5"/>
      <c r="D21" s="5"/>
      <c r="E21" s="5"/>
      <c r="F21" s="5"/>
      <c r="G21" s="5"/>
      <c r="H21" s="5"/>
      <c r="I21" s="5"/>
      <c r="J21" s="8"/>
      <c r="K21" s="5"/>
    </row>
    <row r="22" spans="1:11" s="5" customFormat="1" ht="24" thickBot="1">
      <c r="A22" s="8"/>
      <c r="B22" s="5" t="s">
        <v>56</v>
      </c>
      <c r="C22" s="8" t="s">
        <v>10</v>
      </c>
      <c r="F22" s="5" t="s">
        <v>53</v>
      </c>
      <c r="G22" s="8" t="s">
        <v>1</v>
      </c>
      <c r="J22" s="27">
        <v>5</v>
      </c>
      <c r="K22" s="16" t="s">
        <v>29</v>
      </c>
    </row>
    <row r="23" spans="1:11" s="5" customFormat="1" ht="24" thickBot="1">
      <c r="A23" s="8"/>
      <c r="B23" s="5" t="s">
        <v>54</v>
      </c>
      <c r="C23" s="8" t="s">
        <v>10</v>
      </c>
      <c r="D23" s="7" t="s">
        <v>58</v>
      </c>
      <c r="F23" s="41" t="str">
        <f>FIXED(J22/2,2)&amp;"-&gt;"&amp;FIXED(J22*2/3,2)&amp;" m."</f>
        <v>2.50-&gt;3.33 m.</v>
      </c>
      <c r="G23" s="8" t="s">
        <v>1</v>
      </c>
      <c r="H23" s="68">
        <f>IF(F65="CHK.W.Footing","CHK. BEARING","")</f>
      </c>
      <c r="J23" s="27">
        <v>3</v>
      </c>
      <c r="K23" s="16" t="s">
        <v>29</v>
      </c>
    </row>
    <row r="24" spans="1:11" s="5" customFormat="1" ht="24" thickBot="1">
      <c r="A24" s="8"/>
      <c r="B24" s="5" t="s">
        <v>55</v>
      </c>
      <c r="C24" s="8" t="s">
        <v>10</v>
      </c>
      <c r="D24" s="5" t="s">
        <v>59</v>
      </c>
      <c r="F24" s="40" t="str">
        <f>FIXED(J22/10,2)&amp;" m."</f>
        <v>0.50 m.</v>
      </c>
      <c r="G24" s="8" t="s">
        <v>1</v>
      </c>
      <c r="J24" s="27">
        <v>0.5</v>
      </c>
      <c r="K24" s="16" t="s">
        <v>29</v>
      </c>
    </row>
    <row r="25" spans="1:11" s="5" customFormat="1" ht="24" thickBot="1">
      <c r="A25" s="8"/>
      <c r="B25" s="5" t="s">
        <v>57</v>
      </c>
      <c r="C25" s="8" t="s">
        <v>10</v>
      </c>
      <c r="D25" s="7" t="s">
        <v>60</v>
      </c>
      <c r="F25" s="41" t="str">
        <f>FIXED(J23/4,2)&amp;"-&gt;"&amp;FIXED(J23*1/3,2)&amp;" m."</f>
        <v>0.75-&gt;1.00 m.</v>
      </c>
      <c r="G25" s="8" t="s">
        <v>1</v>
      </c>
      <c r="J25" s="27">
        <v>0.75</v>
      </c>
      <c r="K25" s="16" t="s">
        <v>29</v>
      </c>
    </row>
    <row r="26" spans="1:11" s="5" customFormat="1" ht="24" thickBot="1">
      <c r="A26" s="8"/>
      <c r="B26" s="5" t="s">
        <v>61</v>
      </c>
      <c r="C26" s="8" t="s">
        <v>10</v>
      </c>
      <c r="D26" s="7"/>
      <c r="F26" s="41"/>
      <c r="G26" s="8" t="s">
        <v>1</v>
      </c>
      <c r="J26" s="42">
        <f>J23-J25</f>
        <v>2.25</v>
      </c>
      <c r="K26" s="16" t="s">
        <v>29</v>
      </c>
    </row>
    <row r="27" spans="1:11" s="5" customFormat="1" ht="24" thickBot="1">
      <c r="A27" s="8"/>
      <c r="B27" s="5" t="s">
        <v>62</v>
      </c>
      <c r="C27" s="8" t="s">
        <v>10</v>
      </c>
      <c r="D27" s="5" t="s">
        <v>114</v>
      </c>
      <c r="G27" s="8" t="s">
        <v>1</v>
      </c>
      <c r="J27" s="27">
        <v>0.5</v>
      </c>
      <c r="K27" s="16" t="s">
        <v>29</v>
      </c>
    </row>
    <row r="28" spans="2:11" ht="26.25" thickBot="1">
      <c r="B28" s="5" t="s">
        <v>103</v>
      </c>
      <c r="C28" s="8" t="s">
        <v>10</v>
      </c>
      <c r="G28" s="8" t="s">
        <v>1</v>
      </c>
      <c r="J28" s="34">
        <v>1600</v>
      </c>
      <c r="K28" s="20" t="s">
        <v>52</v>
      </c>
    </row>
    <row r="29" spans="2:11" ht="26.25" thickBot="1">
      <c r="B29" s="5" t="s">
        <v>77</v>
      </c>
      <c r="C29" s="8" t="s">
        <v>10</v>
      </c>
      <c r="D29" s="80"/>
      <c r="G29" s="8" t="s">
        <v>1</v>
      </c>
      <c r="J29" s="34">
        <v>800</v>
      </c>
      <c r="K29" s="20" t="s">
        <v>75</v>
      </c>
    </row>
    <row r="30" spans="2:11" ht="24" thickBot="1">
      <c r="B30" s="5" t="s">
        <v>102</v>
      </c>
      <c r="C30" s="8" t="s">
        <v>10</v>
      </c>
      <c r="D30" s="80"/>
      <c r="G30" s="8" t="s">
        <v>1</v>
      </c>
      <c r="J30" s="34">
        <v>33.45</v>
      </c>
      <c r="K30" s="20" t="s">
        <v>78</v>
      </c>
    </row>
    <row r="31" spans="2:11" ht="26.25" thickBot="1">
      <c r="B31" s="5" t="s">
        <v>85</v>
      </c>
      <c r="C31" s="8" t="s">
        <v>10</v>
      </c>
      <c r="G31" s="8" t="s">
        <v>1</v>
      </c>
      <c r="J31" s="34">
        <v>15</v>
      </c>
      <c r="K31" s="20" t="s">
        <v>87</v>
      </c>
    </row>
    <row r="32" spans="2:11" ht="24" thickBot="1">
      <c r="B32" s="5" t="s">
        <v>94</v>
      </c>
      <c r="C32" s="8" t="s">
        <v>10</v>
      </c>
      <c r="G32" s="8" t="s">
        <v>1</v>
      </c>
      <c r="J32" s="27">
        <v>0.5</v>
      </c>
      <c r="K32" s="20"/>
    </row>
    <row r="33" spans="2:11" ht="23.25">
      <c r="B33" s="5"/>
      <c r="F33" s="45" t="str">
        <f>"Surcharge "&amp;J29&amp;"  kg/sq.m."</f>
        <v>Surcharge 800  kg/sq.m.</v>
      </c>
      <c r="J33" s="35"/>
      <c r="K33" s="20"/>
    </row>
    <row r="34" s="5" customFormat="1" ht="23.25">
      <c r="A34" s="8"/>
    </row>
    <row r="35" s="5" customFormat="1" ht="23.25">
      <c r="A35" s="8"/>
    </row>
    <row r="36" spans="1:10" s="5" customFormat="1" ht="23.25">
      <c r="A36" s="8"/>
      <c r="I36" s="16" t="s">
        <v>104</v>
      </c>
      <c r="J36" s="5" t="str">
        <f>FIXED((TAN(45*PI()/180-(J30*PI()/180)/2)^2),3)</f>
        <v>0.289</v>
      </c>
    </row>
    <row r="37" spans="1:9" s="5" customFormat="1" ht="23.25">
      <c r="A37" s="8"/>
      <c r="C37" s="30">
        <f>J22-J24</f>
        <v>4.5</v>
      </c>
      <c r="I37" s="30"/>
    </row>
    <row r="38" spans="1:9" s="5" customFormat="1" ht="23.25">
      <c r="A38" s="8"/>
      <c r="B38" s="51">
        <f>J22</f>
        <v>5</v>
      </c>
      <c r="H38" s="16" t="s">
        <v>65</v>
      </c>
      <c r="I38" s="30"/>
    </row>
    <row r="39" s="5" customFormat="1" ht="23.25">
      <c r="A39" s="8"/>
    </row>
    <row r="40" spans="1:10" s="5" customFormat="1" ht="23.25">
      <c r="A40" s="8"/>
      <c r="C40" s="16" t="str">
        <f>FIXED(J22/3,2)</f>
        <v>1.67</v>
      </c>
      <c r="D40" s="8"/>
      <c r="J40" s="44" t="s">
        <v>64</v>
      </c>
    </row>
    <row r="41" spans="1:3" s="5" customFormat="1" ht="23.25">
      <c r="A41" s="8"/>
      <c r="C41" s="30">
        <f>J24</f>
        <v>0.5</v>
      </c>
    </row>
    <row r="42" spans="1:9" s="5" customFormat="1" ht="26.25">
      <c r="A42" s="8"/>
      <c r="D42" s="43" t="s">
        <v>63</v>
      </c>
      <c r="E42" s="30">
        <f>J25</f>
        <v>0.75</v>
      </c>
      <c r="F42" s="30">
        <f>J27</f>
        <v>0.5</v>
      </c>
      <c r="G42" s="30">
        <f>J23-E42-F42</f>
        <v>1.75</v>
      </c>
      <c r="H42" s="29" t="s">
        <v>79</v>
      </c>
      <c r="I42" s="5" t="s">
        <v>80</v>
      </c>
    </row>
    <row r="43" spans="1:9" s="5" customFormat="1" ht="26.25">
      <c r="A43" s="8"/>
      <c r="D43" s="32"/>
      <c r="F43" s="30">
        <f>J23</f>
        <v>3</v>
      </c>
      <c r="H43" s="39" t="str">
        <f>FIXED(TAN(45*PI()/180-(J30*PI()/180)/2)^2*J28*J22,0)</f>
        <v>2,315</v>
      </c>
      <c r="I43" s="5" t="str">
        <f>FIXED(TAN(45*PI()/180-(J30*PI()/180)/2)^2*J29,0)</f>
        <v>231</v>
      </c>
    </row>
    <row r="44" spans="1:8" s="5" customFormat="1" ht="26.25">
      <c r="A44" s="8"/>
      <c r="D44" s="32"/>
      <c r="F44" s="30"/>
      <c r="H44" s="39"/>
    </row>
    <row r="45" spans="1:8" s="5" customFormat="1" ht="26.25">
      <c r="A45" s="8" t="s">
        <v>48</v>
      </c>
      <c r="B45" s="46" t="s">
        <v>88</v>
      </c>
      <c r="D45" s="32"/>
      <c r="H45" s="29"/>
    </row>
    <row r="46" spans="1:11" s="5" customFormat="1" ht="26.25">
      <c r="A46" s="8"/>
      <c r="B46" s="46"/>
      <c r="C46" s="102" t="s">
        <v>66</v>
      </c>
      <c r="D46" s="48" t="s">
        <v>67</v>
      </c>
      <c r="E46" s="49" t="s">
        <v>68</v>
      </c>
      <c r="F46" s="48" t="s">
        <v>69</v>
      </c>
      <c r="H46" s="102" t="s">
        <v>66</v>
      </c>
      <c r="I46" s="48" t="s">
        <v>76</v>
      </c>
      <c r="J46" s="49" t="s">
        <v>68</v>
      </c>
      <c r="K46" s="48" t="s">
        <v>69</v>
      </c>
    </row>
    <row r="47" spans="1:11" s="5" customFormat="1" ht="26.25">
      <c r="A47" s="8"/>
      <c r="B47" s="46"/>
      <c r="C47" s="103"/>
      <c r="D47" s="48" t="s">
        <v>70</v>
      </c>
      <c r="E47" s="48" t="s">
        <v>29</v>
      </c>
      <c r="F47" s="48" t="s">
        <v>71</v>
      </c>
      <c r="H47" s="103"/>
      <c r="I47" s="48" t="s">
        <v>70</v>
      </c>
      <c r="J47" s="48" t="s">
        <v>29</v>
      </c>
      <c r="K47" s="48" t="s">
        <v>71</v>
      </c>
    </row>
    <row r="48" spans="1:11" s="5" customFormat="1" ht="26.25">
      <c r="A48" s="8"/>
      <c r="B48" s="46"/>
      <c r="C48" s="48" t="s">
        <v>72</v>
      </c>
      <c r="D48" s="50">
        <f>F42*C37*2400</f>
        <v>5400</v>
      </c>
      <c r="E48" s="52">
        <f>E42+F42/2</f>
        <v>1</v>
      </c>
      <c r="F48" s="53">
        <f>D48*E48</f>
        <v>5400</v>
      </c>
      <c r="H48" s="48" t="s">
        <v>64</v>
      </c>
      <c r="I48" s="50">
        <f>0.5*H43*B38</f>
        <v>5787.5</v>
      </c>
      <c r="J48" s="52">
        <f>B38*1/3</f>
        <v>1.6666666666666667</v>
      </c>
      <c r="K48" s="53">
        <f>I48*J48</f>
        <v>9645.833333333334</v>
      </c>
    </row>
    <row r="49" spans="1:11" s="5" customFormat="1" ht="23.25">
      <c r="A49" s="8"/>
      <c r="C49" s="48" t="s">
        <v>73</v>
      </c>
      <c r="D49" s="50">
        <f>C37*J28*G42+J29*G42</f>
        <v>14000</v>
      </c>
      <c r="E49" s="52">
        <f>E42+F42+G42/2</f>
        <v>2.125</v>
      </c>
      <c r="F49" s="53">
        <f>D49*E49</f>
        <v>29750</v>
      </c>
      <c r="H49" s="48" t="s">
        <v>65</v>
      </c>
      <c r="I49" s="50">
        <f>I43*B38</f>
        <v>1155</v>
      </c>
      <c r="J49" s="52">
        <f>B38*1/2</f>
        <v>2.5</v>
      </c>
      <c r="K49" s="53">
        <f>I49*J49</f>
        <v>2887.5</v>
      </c>
    </row>
    <row r="50" spans="1:11" s="5" customFormat="1" ht="23.25">
      <c r="A50" s="8"/>
      <c r="C50" s="48" t="s">
        <v>74</v>
      </c>
      <c r="D50" s="50">
        <f>C41*F43*2400</f>
        <v>3600</v>
      </c>
      <c r="E50" s="52">
        <f>F43/2</f>
        <v>1.5</v>
      </c>
      <c r="F50" s="53">
        <f>D50*E50</f>
        <v>5400</v>
      </c>
      <c r="H50" s="60"/>
      <c r="I50" s="61"/>
      <c r="J50" s="62"/>
      <c r="K50" s="63"/>
    </row>
    <row r="51" spans="1:11" s="5" customFormat="1" ht="24" thickBot="1">
      <c r="A51" s="8"/>
      <c r="C51" s="8" t="s">
        <v>81</v>
      </c>
      <c r="D51" s="54">
        <f>SUM(D48:D50)</f>
        <v>23000</v>
      </c>
      <c r="E51" s="8" t="s">
        <v>82</v>
      </c>
      <c r="F51" s="55">
        <f>SUM(F48:F50)</f>
        <v>40550</v>
      </c>
      <c r="H51" s="8" t="s">
        <v>83</v>
      </c>
      <c r="I51" s="58">
        <f>SUM(I48:I50)</f>
        <v>6942.5</v>
      </c>
      <c r="J51" s="8" t="s">
        <v>84</v>
      </c>
      <c r="K51" s="59">
        <f>SUM(K48:K50)</f>
        <v>12533.333333333334</v>
      </c>
    </row>
    <row r="52" spans="1:11" s="5" customFormat="1" ht="24" thickTop="1">
      <c r="A52" s="8"/>
      <c r="C52" s="8"/>
      <c r="D52" s="56"/>
      <c r="E52" s="8"/>
      <c r="F52" s="57"/>
      <c r="H52" s="8"/>
      <c r="I52" s="56"/>
      <c r="J52" s="8"/>
      <c r="K52" s="57"/>
    </row>
    <row r="53" spans="1:8" s="5" customFormat="1" ht="26.25">
      <c r="A53" s="8" t="s">
        <v>89</v>
      </c>
      <c r="B53" s="46" t="s">
        <v>90</v>
      </c>
      <c r="C53" s="8"/>
      <c r="D53" s="56"/>
      <c r="E53" s="8"/>
      <c r="F53" s="57"/>
      <c r="H53" s="29"/>
    </row>
    <row r="54" spans="1:10" s="5" customFormat="1" ht="26.25">
      <c r="A54" s="8"/>
      <c r="B54" s="65" t="s">
        <v>91</v>
      </c>
      <c r="C54" s="8"/>
      <c r="D54" s="56"/>
      <c r="E54" s="8"/>
      <c r="F54" s="57"/>
      <c r="G54" s="8" t="s">
        <v>1</v>
      </c>
      <c r="H54" s="66" t="s">
        <v>93</v>
      </c>
      <c r="I54" s="95">
        <f>F51/K51</f>
        <v>3.2353723404255317</v>
      </c>
      <c r="J54" s="77" t="str">
        <f>IF(I54&gt;1.5,"&gt;  1.5 OK","TRY SECTION")</f>
        <v>&gt;  1.5 OK</v>
      </c>
    </row>
    <row r="55" spans="1:10" s="5" customFormat="1" ht="26.25">
      <c r="A55" s="8"/>
      <c r="B55" s="65" t="s">
        <v>92</v>
      </c>
      <c r="C55" s="8"/>
      <c r="D55" s="56"/>
      <c r="E55" s="8"/>
      <c r="F55" s="57"/>
      <c r="G55" s="8" t="s">
        <v>1</v>
      </c>
      <c r="H55" s="66" t="s">
        <v>93</v>
      </c>
      <c r="I55" s="95">
        <f>D51*J32/I51</f>
        <v>1.6564638098667628</v>
      </c>
      <c r="J55" s="77" t="str">
        <f>IF(I55&gt;1.5,"&gt;  1.5 OK","TRY SECTION")</f>
        <v>&gt;  1.5 OK</v>
      </c>
    </row>
    <row r="56" spans="1:10" s="5" customFormat="1" ht="26.25">
      <c r="A56" s="8"/>
      <c r="B56" s="65"/>
      <c r="C56" s="8"/>
      <c r="D56" s="56"/>
      <c r="E56" s="8"/>
      <c r="F56" s="57"/>
      <c r="H56" s="66"/>
      <c r="I56" s="67"/>
      <c r="J56" s="68"/>
    </row>
    <row r="57" spans="1:10" s="5" customFormat="1" ht="26.25">
      <c r="A57" s="8" t="s">
        <v>95</v>
      </c>
      <c r="B57" s="46" t="s">
        <v>96</v>
      </c>
      <c r="C57" s="8"/>
      <c r="I57" s="67"/>
      <c r="J57" s="68"/>
    </row>
    <row r="58" spans="1:10" s="5" customFormat="1" ht="26.25">
      <c r="A58" s="8"/>
      <c r="B58" s="65"/>
      <c r="C58" s="8"/>
      <c r="E58" s="8"/>
      <c r="I58" s="67"/>
      <c r="J58" s="68"/>
    </row>
    <row r="59" spans="1:10" s="5" customFormat="1" ht="26.25">
      <c r="A59" s="8"/>
      <c r="B59" s="72" t="s">
        <v>97</v>
      </c>
      <c r="C59" s="74" t="str">
        <f>FIXED((F51-K51)/D51,2)</f>
        <v>1.22</v>
      </c>
      <c r="D59" s="5" t="s">
        <v>29</v>
      </c>
      <c r="I59" s="67"/>
      <c r="J59" s="68"/>
    </row>
    <row r="60" spans="1:10" s="5" customFormat="1" ht="26.25">
      <c r="A60" s="8"/>
      <c r="B60" s="75" t="s">
        <v>98</v>
      </c>
      <c r="C60" s="73">
        <f>G61/2-C59</f>
        <v>0.28</v>
      </c>
      <c r="D60" s="5" t="s">
        <v>29</v>
      </c>
      <c r="E60" s="43" t="s">
        <v>63</v>
      </c>
      <c r="F60" s="30" t="str">
        <f>"x = "&amp;C59</f>
        <v>x = 1.22</v>
      </c>
      <c r="G60" s="76" t="str">
        <f>"e = "&amp;FIXED((G61/2-C59),2)</f>
        <v>e = 0.28</v>
      </c>
      <c r="H60" s="30"/>
      <c r="I60" s="67"/>
      <c r="J60" s="68"/>
    </row>
    <row r="61" spans="1:10" s="5" customFormat="1" ht="26.25">
      <c r="A61" s="8"/>
      <c r="B61" s="65"/>
      <c r="C61" s="21" t="str">
        <f>IF(C60&lt;G61/6,"e &lt; B/6 OK","e &gt; B/6 NOT OK")</f>
        <v>e &lt; B/6 OK</v>
      </c>
      <c r="E61" s="43"/>
      <c r="F61" s="30"/>
      <c r="G61" s="71">
        <f>F43</f>
        <v>3</v>
      </c>
      <c r="H61" s="30"/>
      <c r="I61" s="67"/>
      <c r="J61" s="68"/>
    </row>
    <row r="62" spans="1:10" s="5" customFormat="1" ht="26.25">
      <c r="A62" s="8"/>
      <c r="B62" s="65"/>
      <c r="C62" s="21">
        <f>IF(C61="e &gt; B/6 NOT OK","CHK.W.Toe","")</f>
      </c>
      <c r="E62" s="32"/>
      <c r="I62" s="67"/>
      <c r="J62" s="68"/>
    </row>
    <row r="63" spans="1:10" s="5" customFormat="1" ht="26.25">
      <c r="A63" s="8"/>
      <c r="B63" s="65"/>
      <c r="H63" s="66"/>
      <c r="I63" s="81">
        <f>D51/G61*(1-((6*C60)/G61))</f>
        <v>3373.333333333333</v>
      </c>
      <c r="J63" s="68"/>
    </row>
    <row r="64" spans="1:10" s="5" customFormat="1" ht="26.25">
      <c r="A64" s="8"/>
      <c r="B64" s="65"/>
      <c r="G64" s="39">
        <f>E65-E42*(E65-I63)/F43</f>
        <v>9813.333333333332</v>
      </c>
      <c r="H64" s="16"/>
      <c r="J64" s="68"/>
    </row>
    <row r="65" spans="1:10" s="5" customFormat="1" ht="26.25">
      <c r="A65" s="8"/>
      <c r="B65" s="65"/>
      <c r="D65" s="16"/>
      <c r="E65" s="78">
        <f>D51/G61*(1+((6*C60)/G61))</f>
        <v>11960</v>
      </c>
      <c r="F65" s="79" t="str">
        <f>IF((J31*1000)&gt;E65," &lt; Soil bearing allowable OK","CHK.W.Footing")</f>
        <v> &lt; Soil bearing allowable OK</v>
      </c>
      <c r="H65" s="66"/>
      <c r="I65" s="67"/>
      <c r="J65" s="68"/>
    </row>
    <row r="66" spans="1:10" s="5" customFormat="1" ht="26.25">
      <c r="A66" s="8"/>
      <c r="B66" s="65"/>
      <c r="C66" s="8"/>
      <c r="D66" s="56"/>
      <c r="E66" s="8"/>
      <c r="F66" s="57"/>
      <c r="H66" s="66"/>
      <c r="I66" s="67"/>
      <c r="J66" s="68"/>
    </row>
    <row r="67" spans="1:8" s="5" customFormat="1" ht="26.25">
      <c r="A67" s="8" t="s">
        <v>99</v>
      </c>
      <c r="B67" s="13" t="s">
        <v>100</v>
      </c>
      <c r="D67" s="32"/>
      <c r="H67" s="29"/>
    </row>
    <row r="68" spans="1:11" s="5" customFormat="1" ht="23.25">
      <c r="A68" s="8"/>
      <c r="B68" s="7" t="s">
        <v>31</v>
      </c>
      <c r="C68" s="8" t="s">
        <v>10</v>
      </c>
      <c r="G68" s="8" t="s">
        <v>1</v>
      </c>
      <c r="J68" s="36">
        <f>J36*J28/2*C37*C37*C37/3+J36*J29*C37*C37/2</f>
        <v>9363.599999999999</v>
      </c>
      <c r="K68" s="16" t="s">
        <v>107</v>
      </c>
    </row>
    <row r="69" spans="1:11" s="5" customFormat="1" ht="23.25">
      <c r="A69" s="8"/>
      <c r="B69" s="7" t="s">
        <v>27</v>
      </c>
      <c r="C69" s="8" t="s">
        <v>10</v>
      </c>
      <c r="G69" s="8" t="s">
        <v>1</v>
      </c>
      <c r="J69" s="36">
        <f>J36*J28/2*C37*C37+J36*J29*C37</f>
        <v>5722.199999999999</v>
      </c>
      <c r="K69" s="16" t="s">
        <v>106</v>
      </c>
    </row>
    <row r="70" spans="1:11" s="5" customFormat="1" ht="24" thickBot="1">
      <c r="A70" s="8"/>
      <c r="C70" s="8"/>
      <c r="G70" s="8" t="s">
        <v>1</v>
      </c>
      <c r="I70" s="5" t="s">
        <v>34</v>
      </c>
      <c r="J70" s="5" t="s">
        <v>33</v>
      </c>
      <c r="K70" s="16"/>
    </row>
    <row r="71" spans="1:11" s="5" customFormat="1" ht="24" thickBot="1">
      <c r="A71" s="8"/>
      <c r="B71" s="7" t="s">
        <v>35</v>
      </c>
      <c r="C71" s="8" t="s">
        <v>10</v>
      </c>
      <c r="G71" s="8" t="s">
        <v>1</v>
      </c>
      <c r="I71" s="34">
        <v>20</v>
      </c>
      <c r="J71" s="34">
        <v>0.15</v>
      </c>
      <c r="K71" s="37"/>
    </row>
    <row r="72" spans="1:10" s="5" customFormat="1" ht="24" thickBot="1">
      <c r="A72" s="8"/>
      <c r="B72" s="5" t="s">
        <v>36</v>
      </c>
      <c r="C72" s="8" t="s">
        <v>10</v>
      </c>
      <c r="G72" s="8" t="s">
        <v>1</v>
      </c>
      <c r="I72" s="34">
        <v>12</v>
      </c>
      <c r="J72" s="34">
        <v>0.15</v>
      </c>
    </row>
    <row r="73" spans="1:10" s="5" customFormat="1" ht="23.25">
      <c r="A73" s="8"/>
      <c r="I73" s="8" t="s">
        <v>37</v>
      </c>
      <c r="J73" s="8" t="s">
        <v>38</v>
      </c>
    </row>
    <row r="74" spans="1:11" s="5" customFormat="1" ht="26.25">
      <c r="A74" s="8"/>
      <c r="B74" s="5" t="s">
        <v>32</v>
      </c>
      <c r="C74" s="8" t="s">
        <v>10</v>
      </c>
      <c r="D74" s="5" t="s">
        <v>39</v>
      </c>
      <c r="G74" s="8" t="s">
        <v>1</v>
      </c>
      <c r="I74" s="28">
        <f>J68*100/(J10*J18*(J27*100-5-I71/20))</f>
        <v>16.285390524967987</v>
      </c>
      <c r="J74" s="28">
        <f>1/J71*PI()*I71^2/400</f>
        <v>20.943951023931955</v>
      </c>
      <c r="K74" s="21" t="str">
        <f>IF(I74&lt;=J74,"Ok",IF(I74/J74&lt;=1.05,"Reasonable"," Try again"))</f>
        <v>Ok</v>
      </c>
    </row>
    <row r="75" spans="1:11" s="5" customFormat="1" ht="26.25">
      <c r="A75" s="8"/>
      <c r="B75" s="5" t="s">
        <v>40</v>
      </c>
      <c r="C75" s="8" t="s">
        <v>10</v>
      </c>
      <c r="D75" s="5" t="s">
        <v>45</v>
      </c>
      <c r="G75" s="8" t="s">
        <v>1</v>
      </c>
      <c r="I75" s="28">
        <f>MAX(14/J9*100*(J27*100-5-I71/20),0.0015*100*(J27*100-5-I71/20))</f>
        <v>20.533333333333335</v>
      </c>
      <c r="J75" s="28">
        <f>1/J71*PI()*I71^2/400</f>
        <v>20.943951023931955</v>
      </c>
      <c r="K75" s="21" t="str">
        <f>IF(I75&lt;=J75,"Ok",IF(I75/J75&lt;=1.05,"Reasonable"," Try again"))</f>
        <v>Ok</v>
      </c>
    </row>
    <row r="76" spans="1:11" s="5" customFormat="1" ht="26.25">
      <c r="A76" s="8"/>
      <c r="B76" s="5" t="s">
        <v>41</v>
      </c>
      <c r="C76" s="8" t="s">
        <v>10</v>
      </c>
      <c r="D76" s="5" t="s">
        <v>51</v>
      </c>
      <c r="G76" s="8" t="s">
        <v>1</v>
      </c>
      <c r="I76" s="28">
        <f>0.0025*J27/2*10000</f>
        <v>6.25</v>
      </c>
      <c r="J76" s="28">
        <f>1/J72*PI()*I72^2/400</f>
        <v>7.539822368615504</v>
      </c>
      <c r="K76" s="21" t="str">
        <f>IF(I76&lt;=J76,"Ok",IF(I76/J76&lt;=1.05,"Reasonable"," Try again"))</f>
        <v>Ok</v>
      </c>
    </row>
    <row r="77" spans="1:11" s="5" customFormat="1" ht="26.25">
      <c r="A77" s="8"/>
      <c r="B77" s="5" t="s">
        <v>44</v>
      </c>
      <c r="C77" s="8" t="s">
        <v>10</v>
      </c>
      <c r="D77" s="5" t="s">
        <v>42</v>
      </c>
      <c r="G77" s="8" t="s">
        <v>1</v>
      </c>
      <c r="I77" s="28">
        <f>J69/(100*(J27*100-5-I71/20))</f>
        <v>1.3004999999999998</v>
      </c>
      <c r="J77" s="28">
        <f>0.29*(J12)^(1/2)</f>
        <v>4.202499256394937</v>
      </c>
      <c r="K77" s="21" t="str">
        <f>IF(I77&lt;=J77,"Ok",IF(I77/J77&lt;=1.05,"Reasonable"," Try again"))</f>
        <v>Ok</v>
      </c>
    </row>
    <row r="78" spans="1:11" s="5" customFormat="1" ht="26.25">
      <c r="A78" s="8"/>
      <c r="B78" s="5" t="s">
        <v>43</v>
      </c>
      <c r="C78" s="8" t="s">
        <v>10</v>
      </c>
      <c r="D78" s="82" t="s">
        <v>110</v>
      </c>
      <c r="G78" s="8" t="s">
        <v>1</v>
      </c>
      <c r="I78" s="28">
        <f>J69/(IF(J27&lt;0.3,MIN(IF(J9&gt;=3000,3.23,1.615)*J12^(1/2)/(I71/10),35),MIN(IF(J9&gt;=3000,2.29,1.145)*J12^(1/2)/(I71/10),25))*J18*(J27*100-5-I71/20))</f>
        <v>8.996932921319345</v>
      </c>
      <c r="J78" s="28">
        <f>1/J71*PI()*I71/20</f>
        <v>20.943951023931955</v>
      </c>
      <c r="K78" s="21" t="str">
        <f>IF(I78&lt;=J78,"Ok",IF(I78/J78&lt;=1.05,"Reasonable"," Try again"))</f>
        <v>Ok</v>
      </c>
    </row>
    <row r="79" spans="1:11" s="5" customFormat="1" ht="26.25">
      <c r="A79" s="8"/>
      <c r="C79" s="8"/>
      <c r="G79" s="8"/>
      <c r="I79" s="28"/>
      <c r="J79" s="28"/>
      <c r="K79" s="21"/>
    </row>
    <row r="80" spans="1:11" s="5" customFormat="1" ht="26.25">
      <c r="A80" s="8" t="s">
        <v>101</v>
      </c>
      <c r="B80" s="13" t="s">
        <v>108</v>
      </c>
      <c r="C80" s="8"/>
      <c r="G80" s="8"/>
      <c r="I80" s="28"/>
      <c r="J80" s="28"/>
      <c r="K80" s="21"/>
    </row>
    <row r="81" spans="1:11" s="5" customFormat="1" ht="23.25">
      <c r="A81" s="8"/>
      <c r="B81" s="7" t="s">
        <v>31</v>
      </c>
      <c r="C81" s="8" t="s">
        <v>10</v>
      </c>
      <c r="G81" s="8" t="s">
        <v>1</v>
      </c>
      <c r="I81" s="28"/>
      <c r="J81" s="36">
        <f>0.5*(E65-G64)*E42^2*2/3+0.5*G64*E42^2-J24*2400*E42/2</f>
        <v>2712.5</v>
      </c>
      <c r="K81" s="16" t="s">
        <v>107</v>
      </c>
    </row>
    <row r="82" spans="1:11" s="5" customFormat="1" ht="23.25">
      <c r="A82" s="8"/>
      <c r="B82" s="7" t="s">
        <v>27</v>
      </c>
      <c r="C82" s="8" t="s">
        <v>10</v>
      </c>
      <c r="G82" s="8" t="s">
        <v>1</v>
      </c>
      <c r="I82" s="28"/>
      <c r="J82" s="36">
        <f>0.5*(E65-G64)*E42+G64*E42-J27*E42*2400</f>
        <v>7265</v>
      </c>
      <c r="K82" s="16" t="s">
        <v>106</v>
      </c>
    </row>
    <row r="83" spans="1:11" s="5" customFormat="1" ht="27" thickBot="1">
      <c r="A83" s="8"/>
      <c r="C83" s="8"/>
      <c r="G83" s="8" t="s">
        <v>1</v>
      </c>
      <c r="I83" s="5" t="s">
        <v>34</v>
      </c>
      <c r="J83" s="5" t="s">
        <v>33</v>
      </c>
      <c r="K83" s="21"/>
    </row>
    <row r="84" spans="1:11" s="5" customFormat="1" ht="27" thickBot="1">
      <c r="A84" s="8"/>
      <c r="B84" s="7" t="s">
        <v>35</v>
      </c>
      <c r="C84" s="8" t="s">
        <v>10</v>
      </c>
      <c r="G84" s="8" t="s">
        <v>1</v>
      </c>
      <c r="I84" s="34">
        <v>20</v>
      </c>
      <c r="J84" s="34">
        <v>0.15</v>
      </c>
      <c r="K84" s="21"/>
    </row>
    <row r="85" spans="1:11" s="5" customFormat="1" ht="27" thickBot="1">
      <c r="A85" s="8"/>
      <c r="B85" s="5" t="s">
        <v>36</v>
      </c>
      <c r="C85" s="8" t="s">
        <v>10</v>
      </c>
      <c r="G85" s="8" t="s">
        <v>1</v>
      </c>
      <c r="I85" s="34">
        <v>12</v>
      </c>
      <c r="J85" s="34">
        <v>0.15</v>
      </c>
      <c r="K85" s="21"/>
    </row>
    <row r="86" spans="1:11" s="5" customFormat="1" ht="26.25">
      <c r="A86" s="8"/>
      <c r="I86" s="8" t="s">
        <v>37</v>
      </c>
      <c r="J86" s="8" t="s">
        <v>38</v>
      </c>
      <c r="K86" s="21"/>
    </row>
    <row r="87" spans="1:11" s="5" customFormat="1" ht="26.25">
      <c r="A87" s="8"/>
      <c r="B87" s="5" t="s">
        <v>32</v>
      </c>
      <c r="C87" s="8" t="s">
        <v>10</v>
      </c>
      <c r="D87" s="5" t="s">
        <v>39</v>
      </c>
      <c r="G87" s="8" t="s">
        <v>1</v>
      </c>
      <c r="I87" s="28">
        <f>J81*100/(J10*J18*(J24*100-5-I84/20))</f>
        <v>4.717642979086641</v>
      </c>
      <c r="J87" s="28">
        <f>1/J84*PI()*I84^2/400</f>
        <v>20.943951023931955</v>
      </c>
      <c r="K87" s="21" t="str">
        <f>IF(I87&lt;=J87,"Ok",IF(I87/J87&lt;=1.05,"Reasonable"," Try again"))</f>
        <v>Ok</v>
      </c>
    </row>
    <row r="88" spans="1:11" s="5" customFormat="1" ht="26.25">
      <c r="A88" s="8"/>
      <c r="B88" s="5" t="s">
        <v>40</v>
      </c>
      <c r="C88" s="8" t="s">
        <v>10</v>
      </c>
      <c r="D88" s="5" t="s">
        <v>45</v>
      </c>
      <c r="G88" s="8" t="s">
        <v>1</v>
      </c>
      <c r="I88" s="28">
        <f>MAX(14/J9*100*(J24*100-5-I84/20),0.0015*100*(J24*100-5-I84/20))</f>
        <v>20.533333333333335</v>
      </c>
      <c r="J88" s="28">
        <f>1/J84*PI()*I84^2/400</f>
        <v>20.943951023931955</v>
      </c>
      <c r="K88" s="21" t="str">
        <f>IF(I88&lt;=J88,"Ok",IF(I88/J88&lt;=1.05,"Reasonable"," Try again"))</f>
        <v>Ok</v>
      </c>
    </row>
    <row r="89" spans="1:11" s="5" customFormat="1" ht="26.25">
      <c r="A89" s="8"/>
      <c r="B89" s="5" t="s">
        <v>41</v>
      </c>
      <c r="C89" s="8" t="s">
        <v>10</v>
      </c>
      <c r="D89" s="5" t="s">
        <v>51</v>
      </c>
      <c r="G89" s="8" t="s">
        <v>1</v>
      </c>
      <c r="I89" s="28">
        <f>0.0025*J24/2*10000</f>
        <v>6.25</v>
      </c>
      <c r="J89" s="28">
        <f>1/J85*PI()*I85^2/400</f>
        <v>7.539822368615504</v>
      </c>
      <c r="K89" s="21" t="str">
        <f>IF(I89&lt;=J89,"Ok",IF(I89/J89&lt;=1.05,"Reasonable"," Try again"))</f>
        <v>Ok</v>
      </c>
    </row>
    <row r="90" spans="1:11" s="5" customFormat="1" ht="26.25">
      <c r="A90" s="8"/>
      <c r="B90" s="5" t="s">
        <v>44</v>
      </c>
      <c r="C90" s="8" t="s">
        <v>10</v>
      </c>
      <c r="D90" s="5" t="s">
        <v>42</v>
      </c>
      <c r="G90" s="8" t="s">
        <v>1</v>
      </c>
      <c r="I90" s="28">
        <f>J82/(100*(J24*100-5-I84/20))</f>
        <v>1.6511363636363636</v>
      </c>
      <c r="J90" s="28">
        <f>0.29*(J12)^(1/2)</f>
        <v>4.202499256394937</v>
      </c>
      <c r="K90" s="21" t="str">
        <f>IF(I90&lt;=J90,"Ok",IF(I90/J90&lt;=1.05,"Reasonable"," Try again"))</f>
        <v>Ok</v>
      </c>
    </row>
    <row r="91" spans="1:11" s="5" customFormat="1" ht="26.25">
      <c r="A91" s="8"/>
      <c r="B91" s="5" t="s">
        <v>43</v>
      </c>
      <c r="C91" s="8" t="s">
        <v>10</v>
      </c>
      <c r="D91" s="5" t="s">
        <v>109</v>
      </c>
      <c r="G91" s="8" t="s">
        <v>1</v>
      </c>
      <c r="I91" s="28">
        <f>J82/(IF(J24&lt;0.3,MIN(IF(J9&gt;=3000,3.23,1.615)*J12^(1/2)/(I84/10),35),MIN(IF(J9&gt;=3000,2.29,1.145)*J12^(1/2)/(I84/10),25))*J18*(J24*100-5-I84/20))</f>
        <v>11.422655215369097</v>
      </c>
      <c r="J91" s="28">
        <f>1/J84*PI()*I84/20</f>
        <v>20.943951023931955</v>
      </c>
      <c r="K91" s="21" t="str">
        <f>IF(I91&lt;=J91,"Ok",IF(I91/J91&lt;=1.05,"Reasonable"," Try again"))</f>
        <v>Ok</v>
      </c>
    </row>
    <row r="92" spans="1:11" s="5" customFormat="1" ht="26.25">
      <c r="A92" s="8"/>
      <c r="C92" s="8"/>
      <c r="G92" s="8"/>
      <c r="I92" s="28"/>
      <c r="J92" s="28"/>
      <c r="K92" s="21"/>
    </row>
    <row r="93" spans="1:11" s="5" customFormat="1" ht="26.25">
      <c r="A93" s="8" t="s">
        <v>113</v>
      </c>
      <c r="B93" s="13" t="s">
        <v>105</v>
      </c>
      <c r="C93" s="8"/>
      <c r="G93" s="8"/>
      <c r="I93" s="28"/>
      <c r="J93" s="28"/>
      <c r="K93" s="21"/>
    </row>
    <row r="94" spans="1:11" s="5" customFormat="1" ht="23.25">
      <c r="A94" s="8"/>
      <c r="B94" s="7" t="s">
        <v>31</v>
      </c>
      <c r="C94" s="8" t="s">
        <v>10</v>
      </c>
      <c r="G94" s="8" t="s">
        <v>1</v>
      </c>
      <c r="I94" s="28"/>
      <c r="J94" s="36">
        <f>(J24*G42*2400+J28*C37*G42+J29*G42)*G42/2</f>
        <v>14087.5</v>
      </c>
      <c r="K94" s="16" t="s">
        <v>107</v>
      </c>
    </row>
    <row r="95" spans="1:11" s="5" customFormat="1" ht="23.25">
      <c r="A95" s="8"/>
      <c r="B95" s="7" t="s">
        <v>27</v>
      </c>
      <c r="C95" s="8" t="s">
        <v>10</v>
      </c>
      <c r="G95" s="8" t="s">
        <v>1</v>
      </c>
      <c r="I95" s="28"/>
      <c r="J95" s="36">
        <f>(J24*G42*2400+J28*C37*G42+J29*G42)</f>
        <v>16100</v>
      </c>
      <c r="K95" s="16" t="s">
        <v>106</v>
      </c>
    </row>
    <row r="96" spans="1:11" s="5" customFormat="1" ht="27" thickBot="1">
      <c r="A96" s="8"/>
      <c r="C96" s="8"/>
      <c r="G96" s="8" t="s">
        <v>1</v>
      </c>
      <c r="I96" s="5" t="s">
        <v>34</v>
      </c>
      <c r="J96" s="5" t="s">
        <v>33</v>
      </c>
      <c r="K96" s="21"/>
    </row>
    <row r="97" spans="1:11" s="5" customFormat="1" ht="27" thickBot="1">
      <c r="A97" s="8"/>
      <c r="B97" s="7" t="s">
        <v>35</v>
      </c>
      <c r="C97" s="8" t="s">
        <v>10</v>
      </c>
      <c r="G97" s="8" t="s">
        <v>1</v>
      </c>
      <c r="I97" s="34">
        <v>20</v>
      </c>
      <c r="J97" s="34">
        <v>0.12</v>
      </c>
      <c r="K97" s="21"/>
    </row>
    <row r="98" spans="1:11" s="5" customFormat="1" ht="27" thickBot="1">
      <c r="A98" s="8"/>
      <c r="B98" s="5" t="s">
        <v>36</v>
      </c>
      <c r="C98" s="8" t="s">
        <v>10</v>
      </c>
      <c r="G98" s="8" t="s">
        <v>1</v>
      </c>
      <c r="I98" s="34">
        <v>12</v>
      </c>
      <c r="J98" s="34">
        <v>0.15</v>
      </c>
      <c r="K98" s="21"/>
    </row>
    <row r="99" spans="1:11" s="5" customFormat="1" ht="26.25">
      <c r="A99" s="8"/>
      <c r="I99" s="8" t="s">
        <v>37</v>
      </c>
      <c r="J99" s="8" t="s">
        <v>38</v>
      </c>
      <c r="K99" s="21"/>
    </row>
    <row r="100" spans="1:11" s="5" customFormat="1" ht="26.25">
      <c r="A100" s="8"/>
      <c r="B100" s="5" t="s">
        <v>32</v>
      </c>
      <c r="C100" s="8" t="s">
        <v>10</v>
      </c>
      <c r="D100" s="5" t="s">
        <v>39</v>
      </c>
      <c r="G100" s="8" t="s">
        <v>1</v>
      </c>
      <c r="I100" s="28">
        <f>J94*100/(J10*J18*(J24*100-5-I97/20))</f>
        <v>24.501307084933845</v>
      </c>
      <c r="J100" s="28">
        <f>1/J97*PI()*I97^2/400</f>
        <v>26.179938779914945</v>
      </c>
      <c r="K100" s="21" t="str">
        <f>IF(I100&lt;=J100,"Ok",IF(I100/J100&lt;=1.05,"Reasonable"," Try again"))</f>
        <v>Ok</v>
      </c>
    </row>
    <row r="101" spans="1:11" s="5" customFormat="1" ht="26.25">
      <c r="A101" s="8"/>
      <c r="B101" s="5" t="s">
        <v>40</v>
      </c>
      <c r="C101" s="8" t="s">
        <v>10</v>
      </c>
      <c r="D101" s="5" t="s">
        <v>45</v>
      </c>
      <c r="G101" s="8" t="s">
        <v>1</v>
      </c>
      <c r="I101" s="28">
        <f>MAX(14/J9*100*(J24*100-5-I97/20),0.0015*100*(J24*100-5-I97/20))</f>
        <v>20.533333333333335</v>
      </c>
      <c r="J101" s="28">
        <f>1/J97*PI()*I97^2/400</f>
        <v>26.179938779914945</v>
      </c>
      <c r="K101" s="21" t="str">
        <f>IF(I101&lt;=J101,"Ok",IF(I101/J101&lt;=1.05,"Reasonable"," Try again"))</f>
        <v>Ok</v>
      </c>
    </row>
    <row r="102" spans="1:11" s="5" customFormat="1" ht="26.25">
      <c r="A102" s="8"/>
      <c r="B102" s="5" t="s">
        <v>41</v>
      </c>
      <c r="C102" s="8" t="s">
        <v>10</v>
      </c>
      <c r="D102" s="5" t="s">
        <v>51</v>
      </c>
      <c r="G102" s="8" t="s">
        <v>1</v>
      </c>
      <c r="I102" s="28">
        <f>0.0025*J24/2*10000</f>
        <v>6.25</v>
      </c>
      <c r="J102" s="28">
        <f>1/J98*PI()*I98^2/400</f>
        <v>7.539822368615504</v>
      </c>
      <c r="K102" s="21" t="str">
        <f>IF(I102&lt;=J102,"Ok",IF(I102/J102&lt;=1.05,"Reasonable"," Try again"))</f>
        <v>Ok</v>
      </c>
    </row>
    <row r="103" spans="1:11" s="5" customFormat="1" ht="26.25">
      <c r="A103" s="8"/>
      <c r="B103" s="5" t="s">
        <v>44</v>
      </c>
      <c r="C103" s="8" t="s">
        <v>10</v>
      </c>
      <c r="D103" s="5" t="s">
        <v>42</v>
      </c>
      <c r="G103" s="8" t="s">
        <v>1</v>
      </c>
      <c r="I103" s="28">
        <f>J95/(100*(J24*100-5-I97/20))</f>
        <v>3.659090909090909</v>
      </c>
      <c r="J103" s="28">
        <f>0.29*(J12)^(1/2)</f>
        <v>4.202499256394937</v>
      </c>
      <c r="K103" s="21" t="str">
        <f>IF(I103&lt;=J103,"Ok",IF(I103/J103&lt;=1.05,"Reasonable"," Try again"))</f>
        <v>Ok</v>
      </c>
    </row>
    <row r="104" spans="1:11" s="5" customFormat="1" ht="26.25">
      <c r="A104" s="8"/>
      <c r="B104" s="5" t="s">
        <v>43</v>
      </c>
      <c r="C104" s="8" t="s">
        <v>10</v>
      </c>
      <c r="D104" s="5" t="s">
        <v>109</v>
      </c>
      <c r="G104" s="8" t="s">
        <v>1</v>
      </c>
      <c r="I104" s="28">
        <f>J95/(IF(J24&lt;0.3,MIN(IF(J9&gt;=3000,3.23,1.615)*J12^(1/2)/(I97/10),35),MIN(IF(J9&gt;=3000,2.29,1.145)*J12^(1/2)/(I97/10),25))*J18*(J24*100-5-I97/20))</f>
        <v>25.313798894348587</v>
      </c>
      <c r="J104" s="28">
        <f>1/J97*PI()*I97/20</f>
        <v>26.17993877991494</v>
      </c>
      <c r="K104" s="21" t="str">
        <f>IF(I104&lt;=J104,"Ok",IF(I104/J104&lt;=1.05,"Reasonable"," Try again"))</f>
        <v>Ok</v>
      </c>
    </row>
    <row r="105" spans="1:11" s="5" customFormat="1" ht="26.25">
      <c r="A105" s="8"/>
      <c r="C105" s="8"/>
      <c r="G105" s="8"/>
      <c r="I105" s="28"/>
      <c r="J105" s="28"/>
      <c r="K105" s="21"/>
    </row>
    <row r="106" spans="1:5" s="5" customFormat="1" ht="23.25">
      <c r="A106" s="8"/>
      <c r="E106" s="30" t="str">
        <f>"    "&amp;FIXED(J27,2)</f>
        <v>    0.50</v>
      </c>
    </row>
    <row r="107" spans="1:3" s="5" customFormat="1" ht="23.25">
      <c r="A107" s="8"/>
      <c r="C107" s="8"/>
    </row>
    <row r="108" s="5" customFormat="1" ht="23.25">
      <c r="A108" s="8"/>
    </row>
    <row r="109" spans="1:7" s="5" customFormat="1" ht="23.25">
      <c r="A109" s="8"/>
      <c r="G109" s="5" t="str">
        <f>IF(J9&lt;3000,"RB ","DB ")&amp;I71&amp;"  mm. @ "&amp;J71&amp;" m."</f>
        <v>DB 20  mm. @ 0.15 m.</v>
      </c>
    </row>
    <row r="110" spans="1:7" s="5" customFormat="1" ht="23.25">
      <c r="A110" s="8"/>
      <c r="C110" s="96">
        <f>J22</f>
        <v>5</v>
      </c>
      <c r="G110" s="5" t="str">
        <f>IF(J9&lt;3000,"RB ","DB ")&amp;I72&amp;"  mm. @ "&amp;J72&amp;" m."</f>
        <v>DB 12  mm. @ 0.15 m.</v>
      </c>
    </row>
    <row r="111" spans="1:8" s="5" customFormat="1" ht="23.25">
      <c r="A111" s="8"/>
      <c r="B111" s="76" t="str">
        <f>IF(J9&lt;3000,"RB ","DB ")&amp;I85&amp;"  mm. @ "&amp;J85&amp;" m."</f>
        <v>DB 12  mm. @ 0.15 m.</v>
      </c>
      <c r="H111" s="5" t="str">
        <f>IF(J9&lt;3000,"RB ","DB ")&amp;I97&amp;"  mm. @ "&amp;J97&amp;" m."</f>
        <v>DB 20  mm. @ 0.12 m.</v>
      </c>
    </row>
    <row r="112" spans="1:8" s="5" customFormat="1" ht="23.25">
      <c r="A112" s="8"/>
      <c r="B112" s="16" t="str">
        <f>IF(J9&lt;3000,"RB ","DB ")&amp;I84&amp;"  mm. @ "&amp;J84&amp;" m."</f>
        <v>DB 20  mm. @ 0.15 m.</v>
      </c>
      <c r="H112" s="5" t="str">
        <f>IF(J10&lt;3000,"RB ","DB ")&amp;I98&amp;"  mm. @ "&amp;J98&amp;" m."</f>
        <v>RB 12  mm. @ 0.15 m.</v>
      </c>
    </row>
    <row r="113" spans="1:4" s="5" customFormat="1" ht="26.25">
      <c r="A113" s="8"/>
      <c r="D113" s="31"/>
    </row>
    <row r="114" spans="1:3" s="5" customFormat="1" ht="23.25">
      <c r="A114" s="8"/>
      <c r="C114" s="83">
        <f>J24</f>
        <v>0.5</v>
      </c>
    </row>
    <row r="115" spans="1:4" s="5" customFormat="1" ht="26.25">
      <c r="A115" s="8"/>
      <c r="D115" s="32"/>
    </row>
    <row r="116" spans="1:6" s="5" customFormat="1" ht="23.25">
      <c r="A116" s="8"/>
      <c r="D116" s="28"/>
      <c r="E116" s="94" t="str">
        <f>B31&amp;"  "&amp;J31&amp;" Ton/Sq.m."</f>
        <v>Soil bearing  15 Ton/Sq.m.</v>
      </c>
      <c r="F116" s="29"/>
    </row>
    <row r="117" spans="1:9" s="5" customFormat="1" ht="29.25">
      <c r="A117" s="8"/>
      <c r="D117" s="28">
        <f>E42</f>
        <v>0.75</v>
      </c>
      <c r="E117" s="30" t="str">
        <f>"    "&amp;FIXED(F42,2)</f>
        <v>    0.50</v>
      </c>
      <c r="F117" s="29">
        <f>G42</f>
        <v>1.75</v>
      </c>
      <c r="I117" s="84" t="str">
        <f>D5</f>
        <v>Wall</v>
      </c>
    </row>
    <row r="118" spans="1:5" s="5" customFormat="1" ht="24" thickBot="1">
      <c r="A118" s="8"/>
      <c r="E118" s="29">
        <f>J23</f>
        <v>3</v>
      </c>
    </row>
    <row r="119" spans="1:11" s="5" customFormat="1" ht="24" thickBot="1">
      <c r="A119" s="47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4" s="5" customFormat="1" ht="24" thickBot="1">
      <c r="A120" s="23" t="s">
        <v>49</v>
      </c>
      <c r="C120" s="24"/>
      <c r="D120" s="5" t="s">
        <v>50</v>
      </c>
    </row>
    <row r="121" spans="1:3" s="5" customFormat="1" ht="23.25">
      <c r="A121" s="25"/>
      <c r="C121" s="38"/>
    </row>
    <row r="122" s="5" customFormat="1" ht="23.25">
      <c r="A122" s="8"/>
    </row>
    <row r="123" s="5" customFormat="1" ht="23.25">
      <c r="A123" s="8"/>
    </row>
    <row r="124" s="5" customFormat="1" ht="23.25">
      <c r="A124" s="8"/>
    </row>
    <row r="125" s="5" customFormat="1" ht="23.25">
      <c r="A125" s="8"/>
    </row>
    <row r="126" s="5" customFormat="1" ht="23.25">
      <c r="A126" s="8"/>
    </row>
    <row r="127" s="5" customFormat="1" ht="23.25">
      <c r="A127" s="8"/>
    </row>
    <row r="128" s="5" customFormat="1" ht="23.25">
      <c r="A128" s="8"/>
    </row>
    <row r="129" s="5" customFormat="1" ht="23.25">
      <c r="A129" s="8"/>
    </row>
    <row r="130" s="5" customFormat="1" ht="23.25">
      <c r="A130" s="8"/>
    </row>
    <row r="131" s="5" customFormat="1" ht="23.25">
      <c r="A131" s="8"/>
    </row>
    <row r="132" s="5" customFormat="1" ht="23.25">
      <c r="A132" s="8"/>
    </row>
    <row r="133" s="5" customFormat="1" ht="23.25">
      <c r="A133" s="8"/>
    </row>
    <row r="134" s="5" customFormat="1" ht="23.25">
      <c r="A134" s="8"/>
    </row>
    <row r="135" s="5" customFormat="1" ht="23.25">
      <c r="A135" s="8"/>
    </row>
    <row r="136" s="5" customFormat="1" ht="23.25">
      <c r="A136" s="8"/>
    </row>
    <row r="137" s="5" customFormat="1" ht="23.25">
      <c r="A137" s="8"/>
    </row>
    <row r="138" s="5" customFormat="1" ht="23.25">
      <c r="A138" s="8"/>
    </row>
    <row r="139" s="5" customFormat="1" ht="23.25">
      <c r="A139" s="8"/>
    </row>
    <row r="140" s="5" customFormat="1" ht="23.25">
      <c r="A140" s="8"/>
    </row>
    <row r="141" s="5" customFormat="1" ht="23.25">
      <c r="A141" s="8"/>
    </row>
    <row r="142" s="5" customFormat="1" ht="23.25">
      <c r="A142" s="8"/>
    </row>
    <row r="143" s="5" customFormat="1" ht="23.25">
      <c r="A143" s="8"/>
    </row>
    <row r="144" s="5" customFormat="1" ht="23.25">
      <c r="A144" s="8"/>
    </row>
    <row r="145" s="5" customFormat="1" ht="23.25">
      <c r="A145" s="8"/>
    </row>
    <row r="146" s="5" customFormat="1" ht="23.25">
      <c r="A146" s="8"/>
    </row>
    <row r="147" s="5" customFormat="1" ht="23.25">
      <c r="A147" s="8"/>
    </row>
    <row r="148" s="5" customFormat="1" ht="23.25">
      <c r="A148" s="8"/>
    </row>
    <row r="149" s="5" customFormat="1" ht="23.25">
      <c r="A149" s="8"/>
    </row>
    <row r="150" s="5" customFormat="1" ht="23.25">
      <c r="A150" s="8"/>
    </row>
    <row r="151" s="5" customFormat="1" ht="23.25">
      <c r="A151" s="8"/>
    </row>
    <row r="152" s="5" customFormat="1" ht="23.25">
      <c r="A152" s="8"/>
    </row>
    <row r="153" s="5" customFormat="1" ht="23.25">
      <c r="A153" s="8"/>
    </row>
    <row r="154" s="5" customFormat="1" ht="23.25">
      <c r="A154" s="8"/>
    </row>
    <row r="155" s="5" customFormat="1" ht="23.25">
      <c r="A155" s="8"/>
    </row>
    <row r="156" s="5" customFormat="1" ht="23.25">
      <c r="A156" s="8"/>
    </row>
    <row r="157" s="5" customFormat="1" ht="23.25">
      <c r="A157" s="8"/>
    </row>
    <row r="158" s="5" customFormat="1" ht="23.25">
      <c r="A158" s="8"/>
    </row>
    <row r="159" s="5" customFormat="1" ht="23.25">
      <c r="A159" s="8"/>
    </row>
    <row r="160" s="5" customFormat="1" ht="23.25">
      <c r="A160" s="8"/>
    </row>
    <row r="161" s="5" customFormat="1" ht="23.25">
      <c r="A161" s="8"/>
    </row>
    <row r="162" s="5" customFormat="1" ht="23.25">
      <c r="A162" s="8"/>
    </row>
    <row r="163" s="5" customFormat="1" ht="23.25">
      <c r="A163" s="8"/>
    </row>
    <row r="164" s="5" customFormat="1" ht="23.25">
      <c r="A164" s="8"/>
    </row>
    <row r="165" s="5" customFormat="1" ht="23.25">
      <c r="A165" s="8"/>
    </row>
    <row r="166" s="5" customFormat="1" ht="23.25">
      <c r="A166" s="8"/>
    </row>
    <row r="167" s="5" customFormat="1" ht="23.25">
      <c r="A167" s="8"/>
    </row>
    <row r="168" s="5" customFormat="1" ht="23.25">
      <c r="A168" s="8"/>
    </row>
    <row r="169" s="5" customFormat="1" ht="23.25">
      <c r="A169" s="8"/>
    </row>
    <row r="170" s="5" customFormat="1" ht="23.25">
      <c r="A170" s="8"/>
    </row>
    <row r="171" s="5" customFormat="1" ht="23.25">
      <c r="A171" s="8"/>
    </row>
    <row r="172" s="5" customFormat="1" ht="23.25">
      <c r="A172" s="8"/>
    </row>
    <row r="173" s="5" customFormat="1" ht="23.25">
      <c r="A173" s="8"/>
    </row>
    <row r="174" s="5" customFormat="1" ht="23.25">
      <c r="A174" s="8"/>
    </row>
    <row r="175" s="5" customFormat="1" ht="23.25">
      <c r="A175" s="8"/>
    </row>
    <row r="176" s="5" customFormat="1" ht="23.25">
      <c r="A176" s="8"/>
    </row>
    <row r="177" s="5" customFormat="1" ht="23.25">
      <c r="A177" s="8"/>
    </row>
    <row r="178" s="5" customFormat="1" ht="23.25">
      <c r="A178" s="8"/>
    </row>
    <row r="179" s="5" customFormat="1" ht="23.25">
      <c r="A179" s="8"/>
    </row>
    <row r="180" s="5" customFormat="1" ht="23.25">
      <c r="A180" s="8"/>
    </row>
    <row r="181" s="5" customFormat="1" ht="23.25">
      <c r="A181" s="8"/>
    </row>
    <row r="182" s="5" customFormat="1" ht="23.25">
      <c r="A182" s="8"/>
    </row>
    <row r="183" s="5" customFormat="1" ht="23.25">
      <c r="A183" s="8"/>
    </row>
    <row r="184" s="5" customFormat="1" ht="23.25">
      <c r="A184" s="8"/>
    </row>
    <row r="185" s="5" customFormat="1" ht="23.25">
      <c r="A185" s="8"/>
    </row>
    <row r="186" s="5" customFormat="1" ht="23.25">
      <c r="A186" s="8"/>
    </row>
    <row r="187" s="5" customFormat="1" ht="23.25">
      <c r="A187" s="8"/>
    </row>
    <row r="188" s="5" customFormat="1" ht="23.25">
      <c r="A188" s="8"/>
    </row>
    <row r="189" s="5" customFormat="1" ht="23.25">
      <c r="A189" s="8"/>
    </row>
    <row r="190" s="5" customFormat="1" ht="23.25">
      <c r="A190" s="8"/>
    </row>
    <row r="191" s="5" customFormat="1" ht="23.25">
      <c r="A191" s="8"/>
    </row>
    <row r="192" s="5" customFormat="1" ht="23.25">
      <c r="A192" s="8"/>
    </row>
    <row r="193" s="5" customFormat="1" ht="23.25">
      <c r="A193" s="8"/>
    </row>
    <row r="194" s="5" customFormat="1" ht="23.25">
      <c r="A194" s="8"/>
    </row>
    <row r="195" s="5" customFormat="1" ht="23.25">
      <c r="A195" s="8"/>
    </row>
    <row r="196" s="5" customFormat="1" ht="23.25">
      <c r="A196" s="8"/>
    </row>
    <row r="197" s="5" customFormat="1" ht="23.25">
      <c r="A197" s="8"/>
    </row>
    <row r="198" s="5" customFormat="1" ht="23.25">
      <c r="A198" s="8"/>
    </row>
    <row r="199" s="5" customFormat="1" ht="23.25">
      <c r="A199" s="8"/>
    </row>
    <row r="200" s="5" customFormat="1" ht="23.25">
      <c r="A200" s="8"/>
    </row>
    <row r="201" s="5" customFormat="1" ht="23.25">
      <c r="A201" s="8"/>
    </row>
    <row r="202" s="5" customFormat="1" ht="23.25">
      <c r="A202" s="8"/>
    </row>
    <row r="203" s="5" customFormat="1" ht="23.25">
      <c r="A203" s="8"/>
    </row>
    <row r="204" s="5" customFormat="1" ht="23.25">
      <c r="A204" s="8"/>
    </row>
    <row r="205" s="5" customFormat="1" ht="23.25">
      <c r="A205" s="8"/>
    </row>
    <row r="206" s="5" customFormat="1" ht="23.25">
      <c r="A206" s="8"/>
    </row>
    <row r="207" s="5" customFormat="1" ht="23.25">
      <c r="A207" s="8"/>
    </row>
    <row r="208" s="5" customFormat="1" ht="23.25">
      <c r="A208" s="8"/>
    </row>
    <row r="209" s="5" customFormat="1" ht="23.25">
      <c r="A209" s="8"/>
    </row>
    <row r="210" s="5" customFormat="1" ht="23.25">
      <c r="A210" s="8"/>
    </row>
    <row r="211" s="5" customFormat="1" ht="23.25">
      <c r="A211" s="8"/>
    </row>
    <row r="212" s="5" customFormat="1" ht="23.25">
      <c r="A212" s="8"/>
    </row>
    <row r="213" s="5" customFormat="1" ht="23.25">
      <c r="A213" s="8"/>
    </row>
    <row r="214" s="5" customFormat="1" ht="23.25">
      <c r="A214" s="8"/>
    </row>
    <row r="215" s="5" customFormat="1" ht="23.25">
      <c r="A215" s="8"/>
    </row>
    <row r="216" s="5" customFormat="1" ht="23.25">
      <c r="A216" s="8"/>
    </row>
    <row r="217" s="5" customFormat="1" ht="23.25">
      <c r="A217" s="8"/>
    </row>
    <row r="218" s="5" customFormat="1" ht="23.25">
      <c r="A218" s="8"/>
    </row>
    <row r="219" s="5" customFormat="1" ht="23.25">
      <c r="A219" s="8"/>
    </row>
    <row r="220" s="5" customFormat="1" ht="23.25">
      <c r="A220" s="8"/>
    </row>
    <row r="221" s="5" customFormat="1" ht="23.25">
      <c r="A221" s="8"/>
    </row>
    <row r="222" s="5" customFormat="1" ht="23.25">
      <c r="A222" s="8"/>
    </row>
    <row r="223" s="5" customFormat="1" ht="23.25">
      <c r="A223" s="8"/>
    </row>
    <row r="224" s="5" customFormat="1" ht="23.25">
      <c r="A224" s="8"/>
    </row>
    <row r="225" s="5" customFormat="1" ht="23.25">
      <c r="A225" s="8"/>
    </row>
    <row r="226" s="5" customFormat="1" ht="23.25">
      <c r="A226" s="8"/>
    </row>
    <row r="227" s="5" customFormat="1" ht="23.25">
      <c r="A227" s="8"/>
    </row>
    <row r="228" s="5" customFormat="1" ht="23.25">
      <c r="A228" s="8"/>
    </row>
    <row r="229" s="5" customFormat="1" ht="23.25">
      <c r="A229" s="8"/>
    </row>
    <row r="230" s="5" customFormat="1" ht="23.25">
      <c r="A230" s="8"/>
    </row>
    <row r="231" s="5" customFormat="1" ht="23.25">
      <c r="A231" s="8"/>
    </row>
    <row r="232" s="5" customFormat="1" ht="23.25">
      <c r="A232" s="8"/>
    </row>
    <row r="233" s="5" customFormat="1" ht="23.25">
      <c r="A233" s="8"/>
    </row>
    <row r="234" s="5" customFormat="1" ht="23.25">
      <c r="A234" s="8"/>
    </row>
    <row r="235" s="5" customFormat="1" ht="23.25">
      <c r="A235" s="8"/>
    </row>
    <row r="236" s="5" customFormat="1" ht="23.25">
      <c r="A236" s="8"/>
    </row>
    <row r="237" s="5" customFormat="1" ht="23.25">
      <c r="A237" s="8"/>
    </row>
    <row r="238" s="5" customFormat="1" ht="23.25">
      <c r="A238" s="8"/>
    </row>
    <row r="239" s="5" customFormat="1" ht="23.25">
      <c r="A239" s="8"/>
    </row>
    <row r="240" s="5" customFormat="1" ht="23.25">
      <c r="A240" s="8"/>
    </row>
    <row r="241" s="5" customFormat="1" ht="23.25">
      <c r="A241" s="8"/>
    </row>
    <row r="242" s="5" customFormat="1" ht="23.25">
      <c r="A242" s="8"/>
    </row>
    <row r="243" s="5" customFormat="1" ht="23.25">
      <c r="A243" s="8"/>
    </row>
    <row r="244" s="5" customFormat="1" ht="23.25">
      <c r="A244" s="8"/>
    </row>
    <row r="245" s="5" customFormat="1" ht="23.25">
      <c r="A245" s="8"/>
    </row>
    <row r="246" s="5" customFormat="1" ht="23.25">
      <c r="A246" s="8"/>
    </row>
    <row r="247" s="5" customFormat="1" ht="23.25">
      <c r="A247" s="8"/>
    </row>
    <row r="248" s="5" customFormat="1" ht="23.25">
      <c r="A248" s="8"/>
    </row>
    <row r="249" s="5" customFormat="1" ht="23.25">
      <c r="A249" s="8"/>
    </row>
    <row r="250" s="5" customFormat="1" ht="23.25">
      <c r="A250" s="8"/>
    </row>
    <row r="251" s="5" customFormat="1" ht="23.25">
      <c r="A251" s="8"/>
    </row>
    <row r="252" s="5" customFormat="1" ht="23.25">
      <c r="A252" s="8"/>
    </row>
    <row r="253" s="5" customFormat="1" ht="23.25">
      <c r="A253" s="8"/>
    </row>
    <row r="254" s="5" customFormat="1" ht="23.25">
      <c r="A254" s="8"/>
    </row>
    <row r="255" s="5" customFormat="1" ht="23.25">
      <c r="A255" s="8"/>
    </row>
    <row r="256" s="5" customFormat="1" ht="23.25">
      <c r="A256" s="8"/>
    </row>
    <row r="257" s="5" customFormat="1" ht="23.25">
      <c r="A257" s="8"/>
    </row>
    <row r="258" s="5" customFormat="1" ht="23.25">
      <c r="A258" s="8"/>
    </row>
    <row r="259" s="5" customFormat="1" ht="23.25">
      <c r="A259" s="8"/>
    </row>
    <row r="260" s="5" customFormat="1" ht="23.25">
      <c r="A260" s="8"/>
    </row>
    <row r="261" s="5" customFormat="1" ht="23.25">
      <c r="A261" s="8"/>
    </row>
    <row r="262" s="5" customFormat="1" ht="23.25">
      <c r="A262" s="8"/>
    </row>
    <row r="263" s="5" customFormat="1" ht="23.25">
      <c r="A263" s="8"/>
    </row>
    <row r="264" s="5" customFormat="1" ht="23.25">
      <c r="A264" s="8"/>
    </row>
    <row r="265" s="5" customFormat="1" ht="23.25">
      <c r="A265" s="8"/>
    </row>
    <row r="266" s="5" customFormat="1" ht="23.25">
      <c r="A266" s="8"/>
    </row>
    <row r="267" s="5" customFormat="1" ht="23.25">
      <c r="A267" s="8"/>
    </row>
    <row r="268" s="5" customFormat="1" ht="23.25">
      <c r="A268" s="8"/>
    </row>
    <row r="269" s="5" customFormat="1" ht="23.25">
      <c r="A269" s="8"/>
    </row>
    <row r="270" s="5" customFormat="1" ht="23.25">
      <c r="A270" s="8"/>
    </row>
    <row r="271" s="5" customFormat="1" ht="23.25">
      <c r="A271" s="8"/>
    </row>
    <row r="272" s="5" customFormat="1" ht="23.25">
      <c r="A272" s="8"/>
    </row>
  </sheetData>
  <sheetProtection password="FE70" sheet="1" objects="1" scenarios="1"/>
  <mergeCells count="6">
    <mergeCell ref="D4:E4"/>
    <mergeCell ref="D3:E3"/>
    <mergeCell ref="I5:K5"/>
    <mergeCell ref="C46:C47"/>
    <mergeCell ref="H46:H47"/>
    <mergeCell ref="D5:E5"/>
  </mergeCells>
  <printOptions/>
  <pageMargins left="0.75" right="0.75" top="1" bottom="1" header="0.5" footer="0.5"/>
  <pageSetup horizontalDpi="300" verticalDpi="300" orientation="portrait" paperSize="9" scale="66" r:id="rId4"/>
  <rowBreaks count="3" manualBreakCount="3">
    <brk id="44" max="10" man="1"/>
    <brk id="79" max="10" man="1"/>
    <brk id="119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KKD</cp:lastModifiedBy>
  <cp:lastPrinted>2011-04-06T07:51:07Z</cp:lastPrinted>
  <dcterms:created xsi:type="dcterms:W3CDTF">2001-08-23T06:53:36Z</dcterms:created>
  <dcterms:modified xsi:type="dcterms:W3CDTF">2011-04-06T07:52:26Z</dcterms:modified>
  <cp:category/>
  <cp:version/>
  <cp:contentType/>
  <cp:contentStatus/>
</cp:coreProperties>
</file>