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0" yWindow="65431" windowWidth="7140" windowHeight="4440" tabRatio="903" activeTab="0"/>
  </bookViews>
  <sheets>
    <sheet name="MAIN BEAM BUILT UP" sheetId="1" r:id="rId1"/>
  </sheets>
  <definedNames>
    <definedName name="_xlnm.Print_Area" localSheetId="0">'MAIN BEAM BUILT UP'!$A$1:$J$51</definedName>
    <definedName name="_xlnm.Print_Titles" localSheetId="0">'MAIN BEAM BUILT UP'!$1:$4</definedName>
    <definedName name="Z_B381FCE2_D8C1_4124_915B_856606DE7547_.wvu.PrintArea" localSheetId="0" hidden="1">'MAIN BEAM BUILT UP'!$A$1:$J$88</definedName>
    <definedName name="Z_B381FCE2_D8C1_4124_915B_856606DE7547_.wvu.PrintTitles" localSheetId="0" hidden="1">'MAIN BEAM BUILT UP'!$1:$4</definedName>
  </definedNames>
  <calcPr fullCalcOnLoad="1"/>
</workbook>
</file>

<file path=xl/sharedStrings.xml><?xml version="1.0" encoding="utf-8"?>
<sst xmlns="http://schemas.openxmlformats.org/spreadsheetml/2006/main" count="151" uniqueCount="89">
  <si>
    <t>m</t>
  </si>
  <si>
    <t>=</t>
  </si>
  <si>
    <t>t</t>
  </si>
  <si>
    <t>mm</t>
  </si>
  <si>
    <t>1)- APPLIED FORCES :-</t>
  </si>
  <si>
    <t xml:space="preserve">M+ive </t>
  </si>
  <si>
    <t>mt</t>
  </si>
  <si>
    <t>Q</t>
  </si>
  <si>
    <t>cm</t>
  </si>
  <si>
    <t>Y</t>
  </si>
  <si>
    <t>A</t>
  </si>
  <si>
    <t>a</t>
  </si>
  <si>
    <t>b</t>
  </si>
  <si>
    <r>
      <t>Lu</t>
    </r>
    <r>
      <rPr>
        <vertAlign val="subscript"/>
        <sz val="11"/>
        <rFont val="Times New Roman"/>
        <family val="1"/>
      </rPr>
      <t>max</t>
    </r>
  </si>
  <si>
    <r>
      <t>cm</t>
    </r>
    <r>
      <rPr>
        <vertAlign val="superscript"/>
        <sz val="11"/>
        <rFont val="Times New Roman"/>
        <family val="1"/>
      </rPr>
      <t>2</t>
    </r>
  </si>
  <si>
    <r>
      <t>cm</t>
    </r>
    <r>
      <rPr>
        <vertAlign val="superscript"/>
        <sz val="11"/>
        <rFont val="Times New Roman"/>
        <family val="1"/>
      </rPr>
      <t>3</t>
    </r>
  </si>
  <si>
    <r>
      <t>t/cm</t>
    </r>
    <r>
      <rPr>
        <vertAlign val="superscript"/>
        <sz val="11"/>
        <rFont val="Times New Roman"/>
        <family val="1"/>
      </rPr>
      <t>2</t>
    </r>
  </si>
  <si>
    <r>
      <t>cm</t>
    </r>
    <r>
      <rPr>
        <vertAlign val="superscript"/>
        <sz val="11"/>
        <rFont val="Times New Roman"/>
        <family val="1"/>
      </rPr>
      <t>4</t>
    </r>
  </si>
  <si>
    <t>Cb</t>
  </si>
  <si>
    <t>Rt</t>
  </si>
  <si>
    <t>Af</t>
  </si>
  <si>
    <t>F1</t>
  </si>
  <si>
    <t>Lu/Rt</t>
  </si>
  <si>
    <t>F2</t>
  </si>
  <si>
    <t>F3</t>
  </si>
  <si>
    <t>Fltb</t>
  </si>
  <si>
    <t>PROPERTIES OF SECTION :-</t>
  </si>
  <si>
    <r>
      <t>( 20.b</t>
    </r>
    <r>
      <rPr>
        <vertAlign val="subscript"/>
        <sz val="11"/>
        <rFont val="Times New Roman"/>
        <family val="1"/>
      </rPr>
      <t xml:space="preserve">f </t>
    </r>
    <r>
      <rPr>
        <sz val="11"/>
        <rFont val="Times New Roman"/>
        <family val="1"/>
      </rPr>
      <t>) / (√ fy )  =</t>
    </r>
  </si>
  <si>
    <r>
      <t>( 1380.A</t>
    </r>
    <r>
      <rPr>
        <vertAlign val="subscript"/>
        <sz val="11"/>
        <rFont val="Times New Roman"/>
        <family val="1"/>
      </rPr>
      <t xml:space="preserve">f </t>
    </r>
    <r>
      <rPr>
        <sz val="11"/>
        <rFont val="Times New Roman"/>
        <family val="1"/>
      </rPr>
      <t>) / ( fy.d ) x C</t>
    </r>
    <r>
      <rPr>
        <vertAlign val="subscript"/>
        <sz val="11"/>
        <rFont val="Times New Roman"/>
        <family val="1"/>
      </rPr>
      <t>b</t>
    </r>
    <r>
      <rPr>
        <sz val="11"/>
        <rFont val="Times New Roman"/>
        <family val="1"/>
      </rPr>
      <t xml:space="preserve">    =</t>
    </r>
  </si>
  <si>
    <t>The sec is</t>
  </si>
  <si>
    <r>
      <t>d</t>
    </r>
    <r>
      <rPr>
        <vertAlign val="subscript"/>
        <sz val="11"/>
        <rFont val="Times New Roman"/>
        <family val="1"/>
      </rPr>
      <t>w</t>
    </r>
    <r>
      <rPr>
        <sz val="11"/>
        <rFont val="Times New Roman"/>
        <family val="1"/>
      </rPr>
      <t>/t</t>
    </r>
    <r>
      <rPr>
        <vertAlign val="subscript"/>
        <sz val="11"/>
        <rFont val="Times New Roman"/>
        <family val="1"/>
      </rPr>
      <t>w</t>
    </r>
  </si>
  <si>
    <r>
      <t>C/t</t>
    </r>
    <r>
      <rPr>
        <vertAlign val="subscript"/>
        <sz val="11"/>
        <rFont val="Times New Roman"/>
        <family val="1"/>
      </rPr>
      <t>f</t>
    </r>
  </si>
  <si>
    <r>
      <t>f</t>
    </r>
    <r>
      <rPr>
        <vertAlign val="subscript"/>
        <sz val="11"/>
        <rFont val="Times New Roman"/>
        <family val="1"/>
      </rPr>
      <t>bcx</t>
    </r>
  </si>
  <si>
    <r>
      <t>F</t>
    </r>
    <r>
      <rPr>
        <vertAlign val="subscript"/>
        <sz val="11"/>
        <rFont val="Times New Roman"/>
        <family val="1"/>
      </rPr>
      <t xml:space="preserve">bcx </t>
    </r>
  </si>
  <si>
    <r>
      <t>I</t>
    </r>
    <r>
      <rPr>
        <vertAlign val="subscript"/>
        <sz val="11"/>
        <rFont val="Times New Roman"/>
        <family val="1"/>
      </rPr>
      <t>x</t>
    </r>
  </si>
  <si>
    <r>
      <t>S</t>
    </r>
    <r>
      <rPr>
        <vertAlign val="subscript"/>
        <sz val="11"/>
        <rFont val="Times New Roman"/>
        <family val="1"/>
      </rPr>
      <t>x</t>
    </r>
  </si>
  <si>
    <t>2)- CHOISE OF SECTION :-</t>
  </si>
  <si>
    <t>CHECK COMPACTNESS :-</t>
  </si>
  <si>
    <t>Fltb1</t>
  </si>
  <si>
    <t>If</t>
  </si>
  <si>
    <t>Fltb2</t>
  </si>
  <si>
    <t>F</t>
  </si>
  <si>
    <t>Fsec</t>
  </si>
  <si>
    <t>CHECK NORMAL STRESSES :-</t>
  </si>
  <si>
    <t>CHECK SHEAR STRESSES :-</t>
  </si>
  <si>
    <r>
      <t>q</t>
    </r>
    <r>
      <rPr>
        <vertAlign val="subscript"/>
        <sz val="11"/>
        <rFont val="Times New Roman"/>
        <family val="1"/>
      </rPr>
      <t>w</t>
    </r>
  </si>
  <si>
    <r>
      <t>t</t>
    </r>
    <r>
      <rPr>
        <vertAlign val="subscript"/>
        <sz val="11"/>
        <rFont val="Times New Roman"/>
        <family val="1"/>
      </rPr>
      <t>FLU</t>
    </r>
  </si>
  <si>
    <r>
      <t>b</t>
    </r>
    <r>
      <rPr>
        <vertAlign val="subscript"/>
        <sz val="11"/>
        <rFont val="Times New Roman"/>
        <family val="1"/>
      </rPr>
      <t>FLU</t>
    </r>
  </si>
  <si>
    <r>
      <t>b</t>
    </r>
    <r>
      <rPr>
        <vertAlign val="subscript"/>
        <sz val="11"/>
        <rFont val="Times New Roman"/>
        <family val="1"/>
      </rPr>
      <t>FLL</t>
    </r>
  </si>
  <si>
    <r>
      <t>t</t>
    </r>
    <r>
      <rPr>
        <vertAlign val="subscript"/>
        <sz val="11"/>
        <rFont val="Times New Roman"/>
        <family val="1"/>
      </rPr>
      <t>FLL</t>
    </r>
  </si>
  <si>
    <t>Web is</t>
  </si>
  <si>
    <t>Flange is</t>
  </si>
  <si>
    <t>Refrences</t>
  </si>
  <si>
    <t>Calc. By</t>
  </si>
  <si>
    <t>ECG</t>
  </si>
  <si>
    <t>Engineering Consultants Group</t>
  </si>
  <si>
    <t>Bldg. 2, Block 10, El Sefarat District</t>
  </si>
  <si>
    <t>P.O.Box No. 1167, Cairo 11511, Egypt.</t>
  </si>
  <si>
    <t>Date</t>
  </si>
  <si>
    <t>Checked By</t>
  </si>
  <si>
    <t>Project Name</t>
  </si>
  <si>
    <t>Job Ref.</t>
  </si>
  <si>
    <t>Rev.</t>
  </si>
  <si>
    <t>Sheet No.</t>
  </si>
  <si>
    <t>table(2.1a)</t>
  </si>
  <si>
    <t>table(2.1c)</t>
  </si>
  <si>
    <t>table(2.2)</t>
  </si>
  <si>
    <t>ECP 16</t>
  </si>
  <si>
    <t>eqn. 2.18</t>
  </si>
  <si>
    <t>ECP</t>
  </si>
  <si>
    <t>eqn. 2.2</t>
  </si>
  <si>
    <t>M.Nour</t>
  </si>
  <si>
    <t>CHECKING AND PACKING HALL</t>
  </si>
  <si>
    <t>Case Combination</t>
  </si>
  <si>
    <t>Total length of Beam (L)             =</t>
  </si>
  <si>
    <t>Lu of compressin flange              =</t>
  </si>
  <si>
    <t>3)- BEAM DATA :-</t>
  </si>
  <si>
    <t>4)- CHECK SECTION :-</t>
  </si>
  <si>
    <t>MAIN. BEAM ID :-</t>
  </si>
  <si>
    <t>( MB-1 )</t>
  </si>
  <si>
    <t xml:space="preserve">      The section is Built up section</t>
  </si>
  <si>
    <r>
      <t>t</t>
    </r>
    <r>
      <rPr>
        <vertAlign val="subscript"/>
        <sz val="11"/>
        <rFont val="Times New Roman"/>
        <family val="1"/>
      </rPr>
      <t>web</t>
    </r>
  </si>
  <si>
    <r>
      <t>h</t>
    </r>
    <r>
      <rPr>
        <vertAlign val="subscript"/>
        <sz val="11"/>
        <rFont val="Times New Roman"/>
        <family val="1"/>
      </rPr>
      <t>web</t>
    </r>
  </si>
  <si>
    <t>Steel grade</t>
  </si>
  <si>
    <t>St.37</t>
  </si>
  <si>
    <t>St.44</t>
  </si>
  <si>
    <t>St.52</t>
  </si>
  <si>
    <r>
      <t>F</t>
    </r>
    <r>
      <rPr>
        <vertAlign val="subscript"/>
        <sz val="11"/>
        <rFont val="Times New Roman"/>
        <family val="1"/>
      </rPr>
      <t>y</t>
    </r>
  </si>
  <si>
    <r>
      <t>F</t>
    </r>
    <r>
      <rPr>
        <vertAlign val="subscript"/>
        <sz val="11"/>
        <rFont val="Times New Roman"/>
        <family val="1"/>
      </rPr>
      <t>u</t>
    </r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</si>
</sst>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ج.م.&quot;\ #,##0_-;&quot;ج.م.&quot;\ #,##0\-"/>
    <numFmt numFmtId="165" formatCode="&quot;ج.م.&quot;\ #,##0_-;[Red]&quot;ج.م.&quot;\ #,##0\-"/>
    <numFmt numFmtId="166" formatCode="&quot;ج.م.&quot;\ #,##0.00_-;&quot;ج.م.&quot;\ #,##0.00\-"/>
    <numFmt numFmtId="167" formatCode="&quot;ج.م.&quot;\ #,##0.00_-;[Red]&quot;ج.م.&quot;\ #,##0.00\-"/>
    <numFmt numFmtId="168" formatCode="_-&quot;ج.م.&quot;\ * #,##0_-;_-&quot;ج.م.&quot;\ * #,##0\-;_-&quot;ج.م.&quot;\ * &quot;-&quot;_-;_-@_-"/>
    <numFmt numFmtId="169" formatCode="_-* #,##0_-;_-* #,##0\-;_-* &quot;-&quot;_-;_-@_-"/>
    <numFmt numFmtId="170" formatCode="_-&quot;ج.م.&quot;\ * #,##0.00_-;_-&quot;ج.م.&quot;\ * #,##0.00\-;_-&quot;ج.م.&quot;\ * &quot;-&quot;??_-;_-@_-"/>
    <numFmt numFmtId="171" formatCode="_-* #,##0.00_-;_-* #,##0.00\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L.E.&quot;;\-#,##0\ &quot;L.E.&quot;"/>
    <numFmt numFmtId="181" formatCode="#,##0\ &quot;L.E.&quot;;[Red]\-#,##0\ &quot;L.E.&quot;"/>
    <numFmt numFmtId="182" formatCode="#,##0.00\ &quot;L.E.&quot;;\-#,##0.00\ &quot;L.E.&quot;"/>
    <numFmt numFmtId="183" formatCode="#,##0.00\ &quot;L.E.&quot;;[Red]\-#,##0.00\ &quot;L.E.&quot;"/>
    <numFmt numFmtId="184" formatCode="_-* #,##0\ &quot;L.E.&quot;_-;\-* #,##0\ &quot;L.E.&quot;_-;_-* &quot;-&quot;\ &quot;L.E.&quot;_-;_-@_-"/>
    <numFmt numFmtId="185" formatCode="_-* #,##0\ _L_._E_._-;\-* #,##0\ _L_._E_._-;_-* &quot;-&quot;\ _L_._E_._-;_-@_-"/>
    <numFmt numFmtId="186" formatCode="_-* #,##0.00\ &quot;L.E.&quot;_-;\-* #,##0.00\ &quot;L.E.&quot;_-;_-* &quot;-&quot;??\ &quot;L.E.&quot;_-;_-@_-"/>
    <numFmt numFmtId="187" formatCode="_-* #,##0.00\ _L_._E_._-;\-* #,##0.00\ _L_._E_._-;_-* &quot;-&quot;??\ _L_._E_._-;_-@_-"/>
    <numFmt numFmtId="188" formatCode="&quot;ر.س.&quot;\ #,##0_-;&quot;ر.س.&quot;\ #,##0\-"/>
    <numFmt numFmtId="189" formatCode="&quot;ر.س.&quot;\ #,##0_-;[Red]&quot;ر.س.&quot;\ #,##0\-"/>
    <numFmt numFmtId="190" formatCode="&quot;ر.س.&quot;\ #,##0.00_-;&quot;ر.س.&quot;\ #,##0.00\-"/>
    <numFmt numFmtId="191" formatCode="&quot;ر.س.&quot;\ #,##0.00_-;[Red]&quot;ر.س.&quot;\ #,##0.00\-"/>
    <numFmt numFmtId="192" formatCode="_-&quot;ر.س.&quot;\ * #,##0_-;_-&quot;ر.س.&quot;\ * #,##0\-;_-&quot;ر.س.&quot;\ * &quot;-&quot;_-;_-@_-"/>
    <numFmt numFmtId="193" formatCode="_-&quot;ر.س.&quot;\ * #,##0.00_-;_-&quot;ر.س.&quot;\ * #,##0.00\-;_-&quot;ر.س.&quot;\ * &quot;-&quot;??_-;_-@_-"/>
    <numFmt numFmtId="194" formatCode="&quot;ل.س.&quot;\ #,##0_-;&quot;ل.س.&quot;\ #,##0\-"/>
    <numFmt numFmtId="195" formatCode="&quot;ل.س.&quot;\ #,##0_-;[Red]&quot;ل.س.&quot;\ #,##0\-"/>
    <numFmt numFmtId="196" formatCode="&quot;ل.س.&quot;\ #,##0.00_-;&quot;ل.س.&quot;\ #,##0.00\-"/>
    <numFmt numFmtId="197" formatCode="&quot;ل.س.&quot;\ #,##0.00_-;[Red]&quot;ل.س.&quot;\ #,##0.00\-"/>
    <numFmt numFmtId="198" formatCode="_-&quot;ل.س.&quot;\ * #,##0_-;_-&quot;ل.س.&quot;\ * #,##0\-;_-&quot;ل.س.&quot;\ * &quot;-&quot;_-;_-@_-"/>
    <numFmt numFmtId="199" formatCode="_-&quot;ل.س.&quot;\ * #,##0.00_-;_-&quot;ل.س.&quot;\ * #,##0.00\-;_-&quot;ل.س.&quot;\ * &quot;-&quot;??_-;_-@_-"/>
    <numFmt numFmtId="200" formatCode="00000"/>
    <numFmt numFmtId="201" formatCode="0.000"/>
    <numFmt numFmtId="202" formatCode="B1mmm\-yy"/>
    <numFmt numFmtId="203" formatCode="mmmm\-yy"/>
    <numFmt numFmtId="204" formatCode="0.0"/>
    <numFmt numFmtId="205" formatCode="0.0000"/>
    <numFmt numFmtId="206" formatCode="[$-409]dddd\,\ mmmm\ dd\,\ yyyy"/>
    <numFmt numFmtId="207" formatCode="0.000\ \t"/>
    <numFmt numFmtId="208" formatCode="\X\ 0"/>
    <numFmt numFmtId="209" formatCode="0.00000000"/>
    <numFmt numFmtId="210" formatCode="0.0000000"/>
    <numFmt numFmtId="211" formatCode="0.000000"/>
    <numFmt numFmtId="212" formatCode="0.00000"/>
    <numFmt numFmtId="213" formatCode="0.000000000"/>
    <numFmt numFmtId="214" formatCode="0.0000000000"/>
    <numFmt numFmtId="215" formatCode="&quot;Yes&quot;;&quot;Yes&quot;;&quot;No&quot;"/>
    <numFmt numFmtId="216" formatCode="&quot;True&quot;;&quot;True&quot;;&quot;False&quot;"/>
    <numFmt numFmtId="217" formatCode="&quot;On&quot;;&quot;On&quot;;&quot;Off&quot;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vertAlign val="subscript"/>
      <sz val="11"/>
      <name val="Times New Roman"/>
      <family val="1"/>
    </font>
    <font>
      <u val="single"/>
      <sz val="11"/>
      <name val="Times New Roman"/>
      <family val="1"/>
    </font>
    <font>
      <vertAlign val="superscript"/>
      <sz val="11"/>
      <name val="Times New Roman"/>
      <family val="1"/>
    </font>
    <font>
      <b/>
      <u val="single"/>
      <sz val="11"/>
      <color indexed="10"/>
      <name val="Times New Roman"/>
      <family val="1"/>
    </font>
    <font>
      <b/>
      <u val="single"/>
      <sz val="11"/>
      <color indexed="12"/>
      <name val="Times New Roman"/>
      <family val="1"/>
    </font>
    <font>
      <i/>
      <u val="single"/>
      <sz val="11"/>
      <color indexed="10"/>
      <name val="Times New Roman"/>
      <family val="1"/>
    </font>
    <font>
      <i/>
      <u val="single"/>
      <sz val="11"/>
      <name val="Times New Roman"/>
      <family val="1"/>
    </font>
    <font>
      <sz val="11"/>
      <name val="GreekC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 val="double"/>
      <sz val="10"/>
      <name val="Arial"/>
      <family val="2"/>
    </font>
    <font>
      <b/>
      <sz val="16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  <font>
      <vertAlign val="subscript"/>
      <sz val="10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20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36" fillId="1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57">
    <xf numFmtId="201" fontId="0" fillId="0" borderId="0" xfId="0" applyAlignment="1">
      <alignment/>
    </xf>
    <xf numFmtId="201" fontId="9" fillId="0" borderId="10" xfId="0" applyFont="1" applyBorder="1" applyAlignment="1" applyProtection="1">
      <alignment horizontal="center" vertical="center"/>
      <protection locked="0"/>
    </xf>
    <xf numFmtId="201" fontId="0" fillId="0" borderId="11" xfId="0" applyBorder="1" applyAlignment="1" applyProtection="1">
      <alignment/>
      <protection locked="0"/>
    </xf>
    <xf numFmtId="201" fontId="9" fillId="0" borderId="12" xfId="0" applyFont="1" applyBorder="1" applyAlignment="1" applyProtection="1">
      <alignment horizontal="center" vertical="center"/>
      <protection locked="0"/>
    </xf>
    <xf numFmtId="201" fontId="0" fillId="0" borderId="13" xfId="0" applyBorder="1" applyAlignment="1" applyProtection="1">
      <alignment/>
      <protection locked="0"/>
    </xf>
    <xf numFmtId="201" fontId="0" fillId="0" borderId="14" xfId="0" applyBorder="1" applyAlignment="1" applyProtection="1">
      <alignment/>
      <protection locked="0"/>
    </xf>
    <xf numFmtId="201" fontId="0" fillId="0" borderId="15" xfId="0" applyFont="1" applyFill="1" applyBorder="1" applyAlignment="1" applyProtection="1">
      <alignment horizontal="left" vertical="center"/>
      <protection locked="0"/>
    </xf>
    <xf numFmtId="201" fontId="10" fillId="0" borderId="0" xfId="0" applyFont="1" applyBorder="1" applyAlignment="1" applyProtection="1">
      <alignment vertical="center"/>
      <protection locked="0"/>
    </xf>
    <xf numFmtId="201" fontId="4" fillId="0" borderId="16" xfId="0" applyFont="1" applyBorder="1" applyAlignment="1" applyProtection="1">
      <alignment vertical="center"/>
      <protection locked="0"/>
    </xf>
    <xf numFmtId="201" fontId="5" fillId="0" borderId="0" xfId="0" applyFont="1" applyBorder="1" applyAlignment="1" applyProtection="1">
      <alignment horizontal="center" vertical="center"/>
      <protection locked="0"/>
    </xf>
    <xf numFmtId="2" fontId="10" fillId="0" borderId="0" xfId="0" applyNumberFormat="1" applyFont="1" applyBorder="1" applyAlignment="1" applyProtection="1">
      <alignment horizontal="center" vertical="center"/>
      <protection locked="0"/>
    </xf>
    <xf numFmtId="201" fontId="10" fillId="0" borderId="0" xfId="0" applyFont="1" applyAlignment="1" applyProtection="1">
      <alignment horizontal="center" vertical="center"/>
      <protection locked="0"/>
    </xf>
    <xf numFmtId="1" fontId="10" fillId="0" borderId="0" xfId="0" applyNumberFormat="1" applyFont="1" applyBorder="1" applyAlignment="1" applyProtection="1">
      <alignment horizontal="center" vertical="center"/>
      <protection locked="0"/>
    </xf>
    <xf numFmtId="2" fontId="10" fillId="0" borderId="0" xfId="0" applyNumberFormat="1" applyFont="1" applyAlignment="1" applyProtection="1">
      <alignment horizontal="center" vertical="center"/>
      <protection locked="0"/>
    </xf>
    <xf numFmtId="201" fontId="0" fillId="0" borderId="17" xfId="0" applyBorder="1" applyAlignment="1" applyProtection="1">
      <alignment/>
      <protection locked="0"/>
    </xf>
    <xf numFmtId="201" fontId="0" fillId="0" borderId="18" xfId="0" applyBorder="1" applyAlignment="1" applyProtection="1">
      <alignment/>
      <protection locked="0"/>
    </xf>
    <xf numFmtId="201" fontId="0" fillId="0" borderId="19" xfId="0" applyBorder="1" applyAlignment="1" applyProtection="1">
      <alignment/>
      <protection locked="0"/>
    </xf>
    <xf numFmtId="201" fontId="40" fillId="0" borderId="16" xfId="0" applyFont="1" applyFill="1" applyBorder="1" applyAlignment="1" applyProtection="1">
      <alignment horizontal="left"/>
      <protection/>
    </xf>
    <xf numFmtId="201" fontId="0" fillId="0" borderId="20" xfId="0" applyBorder="1" applyAlignment="1" applyProtection="1">
      <alignment/>
      <protection/>
    </xf>
    <xf numFmtId="201" fontId="9" fillId="0" borderId="21" xfId="0" applyFont="1" applyBorder="1" applyAlignment="1" applyProtection="1">
      <alignment/>
      <protection/>
    </xf>
    <xf numFmtId="201" fontId="0" fillId="0" borderId="0" xfId="0" applyAlignment="1" applyProtection="1">
      <alignment/>
      <protection/>
    </xf>
    <xf numFmtId="201" fontId="47" fillId="0" borderId="21" xfId="0" applyFont="1" applyFill="1" applyBorder="1" applyAlignment="1" applyProtection="1">
      <alignment horizontal="left"/>
      <protection/>
    </xf>
    <xf numFmtId="201" fontId="0" fillId="0" borderId="0" xfId="0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horizontal="center"/>
      <protection/>
    </xf>
    <xf numFmtId="201" fontId="5" fillId="0" borderId="0" xfId="0" applyFont="1" applyBorder="1" applyAlignment="1" applyProtection="1">
      <alignment horizontal="center"/>
      <protection/>
    </xf>
    <xf numFmtId="201" fontId="41" fillId="0" borderId="21" xfId="0" applyFont="1" applyFill="1" applyBorder="1" applyAlignment="1" applyProtection="1">
      <alignment horizontal="left"/>
      <protection/>
    </xf>
    <xf numFmtId="201" fontId="5" fillId="0" borderId="22" xfId="0" applyFont="1" applyBorder="1" applyAlignment="1" applyProtection="1">
      <alignment horizontal="center" vertical="center"/>
      <protection/>
    </xf>
    <xf numFmtId="201" fontId="5" fillId="0" borderId="23" xfId="0" applyFont="1" applyBorder="1" applyAlignment="1" applyProtection="1">
      <alignment horizontal="center" vertical="center"/>
      <protection/>
    </xf>
    <xf numFmtId="201" fontId="45" fillId="0" borderId="23" xfId="0" applyFont="1" applyBorder="1" applyAlignment="1" applyProtection="1">
      <alignment horizontal="center" vertical="center"/>
      <protection/>
    </xf>
    <xf numFmtId="201" fontId="5" fillId="0" borderId="24" xfId="0" applyFont="1" applyBorder="1" applyAlignment="1" applyProtection="1">
      <alignment horizontal="center" vertical="center"/>
      <protection/>
    </xf>
    <xf numFmtId="201" fontId="0" fillId="0" borderId="22" xfId="0" applyFont="1" applyFill="1" applyBorder="1" applyAlignment="1" applyProtection="1">
      <alignment horizontal="center" vertical="center"/>
      <protection/>
    </xf>
    <xf numFmtId="1" fontId="8" fillId="0" borderId="21" xfId="0" applyNumberFormat="1" applyFont="1" applyBorder="1" applyAlignment="1" applyProtection="1">
      <alignment horizontal="center"/>
      <protection/>
    </xf>
    <xf numFmtId="2" fontId="9" fillId="0" borderId="0" xfId="0" applyNumberFormat="1" applyFont="1" applyBorder="1" applyAlignment="1" applyProtection="1">
      <alignment horizontal="center"/>
      <protection/>
    </xf>
    <xf numFmtId="204" fontId="9" fillId="0" borderId="0" xfId="0" applyNumberFormat="1" applyFont="1" applyBorder="1" applyAlignment="1" applyProtection="1">
      <alignment horizontal="center"/>
      <protection/>
    </xf>
    <xf numFmtId="1" fontId="9" fillId="0" borderId="0" xfId="0" applyNumberFormat="1" applyFont="1" applyBorder="1" applyAlignment="1" applyProtection="1">
      <alignment horizontal="center"/>
      <protection/>
    </xf>
    <xf numFmtId="201" fontId="41" fillId="0" borderId="25" xfId="0" applyFont="1" applyFill="1" applyBorder="1" applyAlignment="1" applyProtection="1">
      <alignment horizontal="left"/>
      <protection/>
    </xf>
    <xf numFmtId="201" fontId="0" fillId="0" borderId="26" xfId="0" applyBorder="1" applyAlignment="1" applyProtection="1">
      <alignment/>
      <protection/>
    </xf>
    <xf numFmtId="201" fontId="0" fillId="0" borderId="10" xfId="0" applyFont="1" applyFill="1" applyBorder="1" applyAlignment="1" applyProtection="1">
      <alignment horizontal="center" vertical="center"/>
      <protection/>
    </xf>
    <xf numFmtId="1" fontId="8" fillId="0" borderId="0" xfId="0" applyNumberFormat="1" applyFont="1" applyBorder="1" applyAlignment="1" applyProtection="1">
      <alignment horizontal="center"/>
      <protection/>
    </xf>
    <xf numFmtId="201" fontId="5" fillId="0" borderId="0" xfId="0" applyFont="1" applyBorder="1" applyAlignment="1" applyProtection="1">
      <alignment vertical="center"/>
      <protection/>
    </xf>
    <xf numFmtId="201" fontId="0" fillId="0" borderId="0" xfId="0" applyFont="1" applyAlignment="1" applyProtection="1">
      <alignment vertical="center"/>
      <protection/>
    </xf>
    <xf numFmtId="201" fontId="4" fillId="0" borderId="0" xfId="0" applyFont="1" applyBorder="1" applyAlignment="1" applyProtection="1">
      <alignment vertical="center"/>
      <protection/>
    </xf>
    <xf numFmtId="201" fontId="17" fillId="0" borderId="0" xfId="0" applyFont="1" applyBorder="1" applyAlignment="1" applyProtection="1">
      <alignment horizontal="right" vertical="center"/>
      <protection/>
    </xf>
    <xf numFmtId="201" fontId="7" fillId="0" borderId="0" xfId="0" applyFont="1" applyBorder="1" applyAlignment="1" applyProtection="1">
      <alignment vertical="center"/>
      <protection/>
    </xf>
    <xf numFmtId="201" fontId="39" fillId="0" borderId="17" xfId="0" applyFont="1" applyFill="1" applyBorder="1" applyAlignment="1" applyProtection="1">
      <alignment horizontal="left" vertical="center"/>
      <protection/>
    </xf>
    <xf numFmtId="201" fontId="9" fillId="0" borderId="21" xfId="0" applyFont="1" applyBorder="1" applyAlignment="1" applyProtection="1">
      <alignment vertical="center"/>
      <protection/>
    </xf>
    <xf numFmtId="201" fontId="9" fillId="0" borderId="0" xfId="0" applyFont="1" applyAlignment="1" applyProtection="1">
      <alignment vertical="center"/>
      <protection/>
    </xf>
    <xf numFmtId="201" fontId="9" fillId="0" borderId="0" xfId="0" applyFont="1" applyBorder="1" applyAlignment="1" applyProtection="1">
      <alignment vertical="center"/>
      <protection/>
    </xf>
    <xf numFmtId="201" fontId="9" fillId="0" borderId="0" xfId="0" applyFont="1" applyBorder="1" applyAlignment="1" applyProtection="1">
      <alignment horizontal="center" vertical="center"/>
      <protection/>
    </xf>
    <xf numFmtId="201" fontId="12" fillId="0" borderId="18" xfId="0" applyFont="1" applyBorder="1" applyAlignment="1" applyProtection="1">
      <alignment horizontal="center" vertical="center"/>
      <protection/>
    </xf>
    <xf numFmtId="201" fontId="4" fillId="0" borderId="21" xfId="0" applyFont="1" applyBorder="1" applyAlignment="1" applyProtection="1">
      <alignment vertical="center"/>
      <protection/>
    </xf>
    <xf numFmtId="201" fontId="5" fillId="0" borderId="0" xfId="0" applyFont="1" applyBorder="1" applyAlignment="1" applyProtection="1">
      <alignment horizontal="center" vertical="center"/>
      <protection/>
    </xf>
    <xf numFmtId="201" fontId="19" fillId="0" borderId="0" xfId="0" applyFont="1" applyAlignment="1" applyProtection="1">
      <alignment horizontal="center" vertical="center"/>
      <protection/>
    </xf>
    <xf numFmtId="201" fontId="4" fillId="0" borderId="0" xfId="0" applyFont="1" applyAlignment="1" applyProtection="1">
      <alignment vertical="center"/>
      <protection/>
    </xf>
    <xf numFmtId="201" fontId="9" fillId="0" borderId="0" xfId="0" applyFont="1" applyBorder="1" applyAlignment="1" applyProtection="1">
      <alignment horizontal="right" vertical="center"/>
      <protection/>
    </xf>
    <xf numFmtId="201" fontId="0" fillId="0" borderId="0" xfId="0" applyFont="1" applyBorder="1" applyAlignment="1" applyProtection="1">
      <alignment horizontal="center" vertical="center"/>
      <protection/>
    </xf>
    <xf numFmtId="2" fontId="9" fillId="0" borderId="0" xfId="0" applyNumberFormat="1" applyFont="1" applyBorder="1" applyAlignment="1" applyProtection="1">
      <alignment horizontal="center" vertical="center"/>
      <protection/>
    </xf>
    <xf numFmtId="201" fontId="0" fillId="0" borderId="18" xfId="0" applyFont="1" applyBorder="1" applyAlignment="1" applyProtection="1">
      <alignment vertical="center"/>
      <protection/>
    </xf>
    <xf numFmtId="201" fontId="0" fillId="0" borderId="21" xfId="0" applyFont="1" applyBorder="1" applyAlignment="1" applyProtection="1">
      <alignment vertical="center"/>
      <protection/>
    </xf>
    <xf numFmtId="1" fontId="9" fillId="0" borderId="21" xfId="0" applyNumberFormat="1" applyFont="1" applyBorder="1" applyAlignment="1" applyProtection="1">
      <alignment horizontal="center"/>
      <protection/>
    </xf>
    <xf numFmtId="201" fontId="12" fillId="0" borderId="0" xfId="0" applyFont="1" applyBorder="1" applyAlignment="1" applyProtection="1">
      <alignment vertical="center"/>
      <protection/>
    </xf>
    <xf numFmtId="201" fontId="4" fillId="0" borderId="0" xfId="0" applyFont="1" applyAlignment="1" applyProtection="1">
      <alignment horizontal="center" vertical="center"/>
      <protection/>
    </xf>
    <xf numFmtId="201" fontId="9" fillId="0" borderId="18" xfId="0" applyFont="1" applyBorder="1" applyAlignment="1" applyProtection="1">
      <alignment vertical="center"/>
      <protection/>
    </xf>
    <xf numFmtId="201" fontId="9" fillId="0" borderId="21" xfId="0" applyFont="1" applyBorder="1" applyAlignment="1" applyProtection="1">
      <alignment horizontal="center" vertical="center"/>
      <protection/>
    </xf>
    <xf numFmtId="201" fontId="9" fillId="0" borderId="0" xfId="0" applyFont="1" applyAlignment="1" applyProtection="1">
      <alignment horizontal="center" vertical="center"/>
      <protection/>
    </xf>
    <xf numFmtId="201" fontId="10" fillId="0" borderId="0" xfId="0" applyFont="1" applyAlignment="1" applyProtection="1">
      <alignment horizontal="center" vertical="center"/>
      <protection/>
    </xf>
    <xf numFmtId="201" fontId="4" fillId="0" borderId="21" xfId="0" applyFont="1" applyBorder="1" applyAlignment="1" applyProtection="1">
      <alignment horizontal="left" vertical="center"/>
      <protection/>
    </xf>
    <xf numFmtId="201" fontId="0" fillId="0" borderId="0" xfId="0" applyFont="1" applyBorder="1" applyAlignment="1" applyProtection="1">
      <alignment vertical="center"/>
      <protection/>
    </xf>
    <xf numFmtId="201" fontId="8" fillId="0" borderId="0" xfId="0" applyFont="1" applyBorder="1" applyAlignment="1" applyProtection="1">
      <alignment vertical="center"/>
      <protection/>
    </xf>
    <xf numFmtId="201" fontId="12" fillId="0" borderId="21" xfId="0" applyFont="1" applyBorder="1" applyAlignment="1" applyProtection="1">
      <alignment horizontal="left" vertical="center"/>
      <protection/>
    </xf>
    <xf numFmtId="201" fontId="9" fillId="0" borderId="21" xfId="0" applyFont="1" applyBorder="1" applyAlignment="1" applyProtection="1">
      <alignment horizontal="left" vertical="center"/>
      <protection/>
    </xf>
    <xf numFmtId="201" fontId="22" fillId="0" borderId="0" xfId="0" applyFont="1" applyAlignment="1" applyProtection="1">
      <alignment horizontal="center" vertical="center"/>
      <protection/>
    </xf>
    <xf numFmtId="201" fontId="9" fillId="0" borderId="0" xfId="0" applyFont="1" applyAlignment="1" applyProtection="1">
      <alignment/>
      <protection/>
    </xf>
    <xf numFmtId="201" fontId="9" fillId="0" borderId="0" xfId="0" applyFont="1" applyBorder="1" applyAlignment="1" applyProtection="1">
      <alignment/>
      <protection/>
    </xf>
    <xf numFmtId="201" fontId="9" fillId="0" borderId="0" xfId="0" applyFont="1" applyAlignment="1" applyProtection="1">
      <alignment horizontal="right"/>
      <protection/>
    </xf>
    <xf numFmtId="204" fontId="10" fillId="0" borderId="0" xfId="0" applyNumberFormat="1" applyFont="1" applyBorder="1" applyAlignment="1" applyProtection="1">
      <alignment horizontal="center" vertical="center"/>
      <protection/>
    </xf>
    <xf numFmtId="201" fontId="10" fillId="0" borderId="0" xfId="0" applyFont="1" applyAlignment="1" applyProtection="1">
      <alignment vertical="center"/>
      <protection/>
    </xf>
    <xf numFmtId="201" fontId="9" fillId="0" borderId="0" xfId="0" applyFont="1" applyAlignment="1" applyProtection="1">
      <alignment horizontal="right" vertical="center"/>
      <protection/>
    </xf>
    <xf numFmtId="2" fontId="10" fillId="0" borderId="0" xfId="0" applyNumberFormat="1" applyFont="1" applyBorder="1" applyAlignment="1" applyProtection="1">
      <alignment horizontal="center" vertical="center"/>
      <protection/>
    </xf>
    <xf numFmtId="201" fontId="8" fillId="0" borderId="27" xfId="0" applyFont="1" applyBorder="1" applyAlignment="1" applyProtection="1">
      <alignment vertical="center"/>
      <protection/>
    </xf>
    <xf numFmtId="201" fontId="0" fillId="0" borderId="0" xfId="0" applyBorder="1" applyAlignment="1" applyProtection="1">
      <alignment vertical="center"/>
      <protection/>
    </xf>
    <xf numFmtId="201" fontId="0" fillId="0" borderId="18" xfId="0" applyBorder="1" applyAlignment="1" applyProtection="1">
      <alignment vertical="center"/>
      <protection/>
    </xf>
    <xf numFmtId="201" fontId="8" fillId="0" borderId="0" xfId="0" applyFont="1" applyBorder="1" applyAlignment="1" applyProtection="1">
      <alignment/>
      <protection/>
    </xf>
    <xf numFmtId="201" fontId="8" fillId="0" borderId="18" xfId="0" applyFont="1" applyBorder="1" applyAlignment="1" applyProtection="1">
      <alignment vertical="center"/>
      <protection/>
    </xf>
    <xf numFmtId="201" fontId="0" fillId="0" borderId="0" xfId="0" applyBorder="1" applyAlignment="1" applyProtection="1">
      <alignment horizontal="center"/>
      <protection/>
    </xf>
    <xf numFmtId="201" fontId="0" fillId="0" borderId="0" xfId="0" applyAlignment="1" applyProtection="1">
      <alignment horizontal="center"/>
      <protection/>
    </xf>
    <xf numFmtId="201" fontId="9" fillId="0" borderId="21" xfId="0" applyFont="1" applyBorder="1" applyAlignment="1" applyProtection="1">
      <alignment horizontal="center" vertical="center"/>
      <protection/>
    </xf>
    <xf numFmtId="201" fontId="9" fillId="0" borderId="0" xfId="0" applyFont="1" applyBorder="1" applyAlignment="1" applyProtection="1">
      <alignment horizontal="center" vertical="center"/>
      <protection/>
    </xf>
    <xf numFmtId="2" fontId="9" fillId="0" borderId="0" xfId="0" applyNumberFormat="1" applyFont="1" applyBorder="1" applyAlignment="1" applyProtection="1">
      <alignment horizontal="center" vertical="center"/>
      <protection/>
    </xf>
    <xf numFmtId="201" fontId="14" fillId="0" borderId="0" xfId="0" applyFont="1" applyBorder="1" applyAlignment="1" applyProtection="1">
      <alignment horizontal="left" vertical="center"/>
      <protection/>
    </xf>
    <xf numFmtId="201" fontId="43" fillId="0" borderId="18" xfId="0" applyFont="1" applyBorder="1" applyAlignment="1" applyProtection="1">
      <alignment horizontal="center" vertical="center"/>
      <protection/>
    </xf>
    <xf numFmtId="201" fontId="5" fillId="0" borderId="21" xfId="0" applyFont="1" applyBorder="1" applyAlignment="1" applyProtection="1">
      <alignment horizontal="center" vertical="center"/>
      <protection/>
    </xf>
    <xf numFmtId="201" fontId="14" fillId="0" borderId="0" xfId="0" applyFont="1" applyBorder="1" applyAlignment="1" applyProtection="1" quotePrefix="1">
      <alignment horizontal="center" vertical="center"/>
      <protection/>
    </xf>
    <xf numFmtId="201" fontId="0" fillId="0" borderId="0" xfId="0" applyAlignment="1" applyProtection="1">
      <alignment vertical="center"/>
      <protection/>
    </xf>
    <xf numFmtId="201" fontId="9" fillId="0" borderId="18" xfId="0" applyFont="1" applyBorder="1" applyAlignment="1" applyProtection="1">
      <alignment horizontal="center" vertical="center"/>
      <protection/>
    </xf>
    <xf numFmtId="201" fontId="9" fillId="0" borderId="0" xfId="0" applyFont="1" applyBorder="1" applyAlignment="1" applyProtection="1">
      <alignment horizontal="center"/>
      <protection/>
    </xf>
    <xf numFmtId="201" fontId="9" fillId="0" borderId="0" xfId="0" applyFont="1" applyAlignment="1" applyProtection="1" quotePrefix="1">
      <alignment horizontal="center"/>
      <protection/>
    </xf>
    <xf numFmtId="201" fontId="9" fillId="0" borderId="0" xfId="0" applyFont="1" applyAlignment="1" applyProtection="1">
      <alignment horizontal="center"/>
      <protection/>
    </xf>
    <xf numFmtId="201" fontId="9" fillId="0" borderId="0" xfId="0" applyFont="1" applyBorder="1" applyAlignment="1" applyProtection="1">
      <alignment horizontal="left" vertical="center"/>
      <protection/>
    </xf>
    <xf numFmtId="201" fontId="14" fillId="0" borderId="0" xfId="0" applyFont="1" applyBorder="1" applyAlignment="1" applyProtection="1">
      <alignment horizontal="center" vertical="center"/>
      <protection/>
    </xf>
    <xf numFmtId="201" fontId="10" fillId="0" borderId="0" xfId="0" applyFont="1" applyAlignment="1" applyProtection="1">
      <alignment vertical="center"/>
      <protection/>
    </xf>
    <xf numFmtId="201" fontId="10" fillId="0" borderId="18" xfId="0" applyFont="1" applyBorder="1" applyAlignment="1" applyProtection="1">
      <alignment vertical="center"/>
      <protection/>
    </xf>
    <xf numFmtId="201" fontId="14" fillId="0" borderId="0" xfId="0" applyFont="1" applyBorder="1" applyAlignment="1" applyProtection="1">
      <alignment horizontal="left" vertical="center"/>
      <protection/>
    </xf>
    <xf numFmtId="201" fontId="9" fillId="0" borderId="0" xfId="0" applyFont="1" applyAlignment="1" applyProtection="1" quotePrefix="1">
      <alignment/>
      <protection/>
    </xf>
    <xf numFmtId="201" fontId="0" fillId="0" borderId="0" xfId="0" applyAlignment="1" applyProtection="1">
      <alignment horizontal="center" vertical="center"/>
      <protection/>
    </xf>
    <xf numFmtId="201" fontId="18" fillId="0" borderId="0" xfId="0" applyFont="1" applyBorder="1" applyAlignment="1" applyProtection="1">
      <alignment horizontal="center" vertical="center"/>
      <protection/>
    </xf>
    <xf numFmtId="201" fontId="14" fillId="0" borderId="0" xfId="0" applyFont="1" applyBorder="1" applyAlignment="1" applyProtection="1">
      <alignment vertical="center"/>
      <protection/>
    </xf>
    <xf numFmtId="201" fontId="16" fillId="0" borderId="0" xfId="0" applyFont="1" applyBorder="1" applyAlignment="1" applyProtection="1">
      <alignment horizontal="left"/>
      <protection/>
    </xf>
    <xf numFmtId="201" fontId="9" fillId="0" borderId="20" xfId="0" applyFont="1" applyBorder="1" applyAlignment="1" applyProtection="1">
      <alignment/>
      <protection/>
    </xf>
    <xf numFmtId="201" fontId="9" fillId="0" borderId="20" xfId="0" applyFont="1" applyBorder="1" applyAlignment="1" applyProtection="1">
      <alignment horizontal="center"/>
      <protection/>
    </xf>
    <xf numFmtId="201" fontId="9" fillId="0" borderId="20" xfId="0" applyNumberFormat="1" applyFont="1" applyBorder="1" applyAlignment="1" applyProtection="1">
      <alignment horizontal="center"/>
      <protection/>
    </xf>
    <xf numFmtId="2" fontId="9" fillId="0" borderId="20" xfId="0" applyNumberFormat="1" applyFont="1" applyBorder="1" applyAlignment="1" applyProtection="1">
      <alignment horizontal="center"/>
      <protection/>
    </xf>
    <xf numFmtId="201" fontId="0" fillId="0" borderId="20" xfId="0" applyBorder="1" applyAlignment="1" applyProtection="1">
      <alignment horizontal="center"/>
      <protection/>
    </xf>
    <xf numFmtId="201" fontId="5" fillId="0" borderId="28" xfId="0" applyFont="1" applyBorder="1" applyAlignment="1" applyProtection="1">
      <alignment horizontal="center"/>
      <protection locked="0"/>
    </xf>
    <xf numFmtId="201" fontId="42" fillId="0" borderId="16" xfId="0" applyFont="1" applyBorder="1" applyAlignment="1" applyProtection="1">
      <alignment horizontal="center" vertical="center"/>
      <protection/>
    </xf>
    <xf numFmtId="201" fontId="42" fillId="0" borderId="28" xfId="0" applyFont="1" applyBorder="1" applyAlignment="1" applyProtection="1">
      <alignment horizontal="center" vertical="center"/>
      <protection/>
    </xf>
    <xf numFmtId="201" fontId="42" fillId="0" borderId="25" xfId="0" applyFont="1" applyBorder="1" applyAlignment="1" applyProtection="1">
      <alignment horizontal="center" vertical="center"/>
      <protection/>
    </xf>
    <xf numFmtId="201" fontId="14" fillId="0" borderId="20" xfId="0" applyFont="1" applyBorder="1" applyAlignment="1" applyProtection="1">
      <alignment horizontal="center"/>
      <protection/>
    </xf>
    <xf numFmtId="201" fontId="4" fillId="0" borderId="0" xfId="0" applyFont="1" applyBorder="1" applyAlignment="1" applyProtection="1">
      <alignment horizontal="left"/>
      <protection/>
    </xf>
    <xf numFmtId="201" fontId="14" fillId="0" borderId="0" xfId="0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 horizontal="left"/>
      <protection/>
    </xf>
    <xf numFmtId="2" fontId="10" fillId="0" borderId="0" xfId="0" applyNumberFormat="1" applyFont="1" applyBorder="1" applyAlignment="1" applyProtection="1">
      <alignment horizontal="center"/>
      <protection/>
    </xf>
    <xf numFmtId="2" fontId="15" fillId="0" borderId="0" xfId="0" applyNumberFormat="1" applyFont="1" applyBorder="1" applyAlignment="1" applyProtection="1">
      <alignment horizontal="center"/>
      <protection/>
    </xf>
    <xf numFmtId="201" fontId="9" fillId="0" borderId="0" xfId="0" applyFont="1" applyBorder="1" applyAlignment="1" applyProtection="1">
      <alignment horizontal="left"/>
      <protection/>
    </xf>
    <xf numFmtId="201" fontId="9" fillId="0" borderId="0" xfId="0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horizontal="center"/>
      <protection/>
    </xf>
    <xf numFmtId="201" fontId="9" fillId="0" borderId="0" xfId="0" applyFont="1" applyBorder="1" applyAlignment="1" applyProtection="1">
      <alignment horizontal="center"/>
      <protection/>
    </xf>
    <xf numFmtId="201" fontId="5" fillId="0" borderId="0" xfId="0" applyFont="1" applyBorder="1" applyAlignment="1" applyProtection="1">
      <alignment horizontal="center"/>
      <protection/>
    </xf>
    <xf numFmtId="201" fontId="14" fillId="0" borderId="0" xfId="0" applyFont="1" applyBorder="1" applyAlignment="1" applyProtection="1">
      <alignment horizontal="left"/>
      <protection/>
    </xf>
    <xf numFmtId="201" fontId="43" fillId="0" borderId="0" xfId="0" applyFont="1" applyBorder="1" applyAlignment="1" applyProtection="1">
      <alignment horizontal="center"/>
      <protection/>
    </xf>
    <xf numFmtId="201" fontId="14" fillId="0" borderId="0" xfId="0" applyFont="1" applyBorder="1" applyAlignment="1" applyProtection="1" quotePrefix="1">
      <alignment horizontal="center"/>
      <protection/>
    </xf>
    <xf numFmtId="201" fontId="5" fillId="0" borderId="0" xfId="0" applyFont="1" applyBorder="1" applyAlignment="1" applyProtection="1">
      <alignment/>
      <protection/>
    </xf>
    <xf numFmtId="201" fontId="14" fillId="0" borderId="0" xfId="0" applyFont="1" applyBorder="1" applyAlignment="1" applyProtection="1">
      <alignment horizontal="center"/>
      <protection/>
    </xf>
    <xf numFmtId="201" fontId="10" fillId="0" borderId="0" xfId="0" applyFont="1" applyBorder="1" applyAlignment="1" applyProtection="1">
      <alignment horizontal="center"/>
      <protection/>
    </xf>
    <xf numFmtId="201" fontId="14" fillId="0" borderId="0" xfId="0" applyFont="1" applyBorder="1" applyAlignment="1" applyProtection="1">
      <alignment horizontal="left"/>
      <protection/>
    </xf>
    <xf numFmtId="201" fontId="10" fillId="0" borderId="0" xfId="0" applyFont="1" applyBorder="1" applyAlignment="1" applyProtection="1">
      <alignment/>
      <protection/>
    </xf>
    <xf numFmtId="201" fontId="12" fillId="0" borderId="0" xfId="0" applyFont="1" applyBorder="1" applyAlignment="1" applyProtection="1">
      <alignment horizontal="left"/>
      <protection/>
    </xf>
    <xf numFmtId="201" fontId="18" fillId="0" borderId="0" xfId="0" applyFont="1" applyBorder="1" applyAlignment="1" applyProtection="1">
      <alignment horizontal="center"/>
      <protection/>
    </xf>
    <xf numFmtId="201" fontId="14" fillId="0" borderId="0" xfId="0" applyFont="1" applyBorder="1" applyAlignment="1" applyProtection="1">
      <alignment/>
      <protection/>
    </xf>
    <xf numFmtId="201" fontId="4" fillId="0" borderId="0" xfId="0" applyFont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horizontal="left"/>
      <protection/>
    </xf>
    <xf numFmtId="201" fontId="6" fillId="0" borderId="0" xfId="0" applyFont="1" applyBorder="1" applyAlignment="1" applyProtection="1">
      <alignment/>
      <protection/>
    </xf>
    <xf numFmtId="201" fontId="9" fillId="0" borderId="0" xfId="0" applyNumberFormat="1" applyFont="1" applyBorder="1" applyAlignment="1" applyProtection="1">
      <alignment horizontal="center"/>
      <protection/>
    </xf>
    <xf numFmtId="201" fontId="9" fillId="0" borderId="0" xfId="0" applyFont="1" applyBorder="1" applyAlignment="1" applyProtection="1">
      <alignment horizontal="center" vertical="center"/>
      <protection/>
    </xf>
    <xf numFmtId="2" fontId="9" fillId="0" borderId="0" xfId="0" applyNumberFormat="1" applyFont="1" applyBorder="1" applyAlignment="1" applyProtection="1">
      <alignment horizontal="center" vertical="center"/>
      <protection/>
    </xf>
    <xf numFmtId="201" fontId="14" fillId="0" borderId="0" xfId="0" applyFont="1" applyBorder="1" applyAlignment="1" applyProtection="1">
      <alignment horizontal="center" vertical="center"/>
      <protection/>
    </xf>
    <xf numFmtId="201" fontId="14" fillId="0" borderId="0" xfId="0" applyFont="1" applyBorder="1" applyAlignment="1" applyProtection="1">
      <alignment horizontal="center"/>
      <protection/>
    </xf>
    <xf numFmtId="201" fontId="4" fillId="0" borderId="16" xfId="0" applyFont="1" applyBorder="1" applyAlignment="1" applyProtection="1">
      <alignment horizontal="center"/>
      <protection locked="0"/>
    </xf>
    <xf numFmtId="201" fontId="5" fillId="0" borderId="20" xfId="0" applyFont="1" applyBorder="1" applyAlignment="1" applyProtection="1">
      <alignment horizontal="center"/>
      <protection locked="0"/>
    </xf>
    <xf numFmtId="201" fontId="42" fillId="0" borderId="29" xfId="0" applyFont="1" applyBorder="1" applyAlignment="1" applyProtection="1">
      <alignment horizontal="center" vertical="center"/>
      <protection/>
    </xf>
    <xf numFmtId="0" fontId="46" fillId="0" borderId="25" xfId="57" applyFont="1" applyBorder="1" applyAlignment="1" applyProtection="1">
      <alignment horizontal="center"/>
      <protection locked="0"/>
    </xf>
    <xf numFmtId="0" fontId="45" fillId="0" borderId="26" xfId="57" applyFont="1" applyBorder="1" applyAlignment="1" applyProtection="1">
      <alignment horizontal="center"/>
      <protection locked="0"/>
    </xf>
    <xf numFmtId="0" fontId="45" fillId="0" borderId="29" xfId="57" applyFont="1" applyBorder="1" applyAlignment="1" applyProtection="1">
      <alignment horizontal="center"/>
      <protection locked="0"/>
    </xf>
    <xf numFmtId="201" fontId="5" fillId="0" borderId="0" xfId="0" applyFont="1" applyBorder="1" applyAlignment="1" applyProtection="1">
      <alignment horizontal="center" vertical="center"/>
      <protection/>
    </xf>
    <xf numFmtId="201" fontId="1" fillId="0" borderId="0" xfId="0" applyFont="1" applyAlignment="1" applyProtection="1">
      <alignment horizontal="center" vertical="center"/>
      <protection/>
    </xf>
    <xf numFmtId="201" fontId="9" fillId="0" borderId="21" xfId="0" applyFont="1" applyBorder="1" applyAlignment="1" applyProtection="1">
      <alignment horizontal="center" vertical="center"/>
      <protection/>
    </xf>
    <xf numFmtId="201" fontId="9" fillId="0" borderId="0" xfId="0" applyFont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inal load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008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66675</xdr:colOff>
      <xdr:row>38</xdr:row>
      <xdr:rowOff>66675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371975" y="7858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542925</xdr:colOff>
      <xdr:row>29</xdr:row>
      <xdr:rowOff>28575</xdr:rowOff>
    </xdr:from>
    <xdr:to>
      <xdr:col>0</xdr:col>
      <xdr:colOff>657225</xdr:colOff>
      <xdr:row>29</xdr:row>
      <xdr:rowOff>28575</xdr:rowOff>
    </xdr:to>
    <xdr:sp>
      <xdr:nvSpPr>
        <xdr:cNvPr id="2" name="Line 2"/>
        <xdr:cNvSpPr>
          <a:spLocks/>
        </xdr:cNvSpPr>
      </xdr:nvSpPr>
      <xdr:spPr>
        <a:xfrm>
          <a:off x="542925" y="60198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25</xdr:row>
      <xdr:rowOff>0</xdr:rowOff>
    </xdr:from>
    <xdr:to>
      <xdr:col>5</xdr:col>
      <xdr:colOff>857250</xdr:colOff>
      <xdr:row>25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162550" y="5191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6</xdr:col>
      <xdr:colOff>266700</xdr:colOff>
      <xdr:row>41</xdr:row>
      <xdr:rowOff>76200</xdr:rowOff>
    </xdr:from>
    <xdr:to>
      <xdr:col>7</xdr:col>
      <xdr:colOff>19050</xdr:colOff>
      <xdr:row>42</xdr:row>
      <xdr:rowOff>200025</xdr:rowOff>
    </xdr:to>
    <xdr:sp>
      <xdr:nvSpPr>
        <xdr:cNvPr id="4" name="AutoShape 6"/>
        <xdr:cNvSpPr>
          <a:spLocks/>
        </xdr:cNvSpPr>
      </xdr:nvSpPr>
      <xdr:spPr>
        <a:xfrm>
          <a:off x="5429250" y="8467725"/>
          <a:ext cx="361950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66675</xdr:colOff>
      <xdr:row>15</xdr:row>
      <xdr:rowOff>0</xdr:rowOff>
    </xdr:from>
    <xdr:ext cx="76200" cy="200025"/>
    <xdr:sp>
      <xdr:nvSpPr>
        <xdr:cNvPr id="5" name="TextBox 7"/>
        <xdr:cNvSpPr txBox="1">
          <a:spLocks noChangeArrowheads="1"/>
        </xdr:cNvSpPr>
      </xdr:nvSpPr>
      <xdr:spPr>
        <a:xfrm>
          <a:off x="4371975" y="319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857250</xdr:colOff>
      <xdr:row>15</xdr:row>
      <xdr:rowOff>95250</xdr:rowOff>
    </xdr:from>
    <xdr:to>
      <xdr:col>5</xdr:col>
      <xdr:colOff>857250</xdr:colOff>
      <xdr:row>16</xdr:row>
      <xdr:rowOff>38100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5162550" y="32861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oneCellAnchor>
    <xdr:from>
      <xdr:col>5</xdr:col>
      <xdr:colOff>66675</xdr:colOff>
      <xdr:row>27</xdr:row>
      <xdr:rowOff>0</xdr:rowOff>
    </xdr:from>
    <xdr:ext cx="76200" cy="200025"/>
    <xdr:sp>
      <xdr:nvSpPr>
        <xdr:cNvPr id="7" name="TextBox 9"/>
        <xdr:cNvSpPr txBox="1">
          <a:spLocks noChangeArrowheads="1"/>
        </xdr:cNvSpPr>
      </xdr:nvSpPr>
      <xdr:spPr>
        <a:xfrm>
          <a:off x="4371975" y="5591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857250</xdr:colOff>
      <xdr:row>27</xdr:row>
      <xdr:rowOff>0</xdr:rowOff>
    </xdr:from>
    <xdr:to>
      <xdr:col>5</xdr:col>
      <xdr:colOff>857250</xdr:colOff>
      <xdr:row>27</xdr:row>
      <xdr:rowOff>38100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5162550" y="55911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2</xdr:col>
      <xdr:colOff>666750</xdr:colOff>
      <xdr:row>41</xdr:row>
      <xdr:rowOff>19050</xdr:rowOff>
    </xdr:from>
    <xdr:to>
      <xdr:col>2</xdr:col>
      <xdr:colOff>904875</xdr:colOff>
      <xdr:row>41</xdr:row>
      <xdr:rowOff>19050</xdr:rowOff>
    </xdr:to>
    <xdr:sp>
      <xdr:nvSpPr>
        <xdr:cNvPr id="9" name="Line 11"/>
        <xdr:cNvSpPr>
          <a:spLocks/>
        </xdr:cNvSpPr>
      </xdr:nvSpPr>
      <xdr:spPr>
        <a:xfrm>
          <a:off x="2733675" y="84105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66675</xdr:colOff>
      <xdr:row>15</xdr:row>
      <xdr:rowOff>0</xdr:rowOff>
    </xdr:from>
    <xdr:ext cx="76200" cy="200025"/>
    <xdr:sp>
      <xdr:nvSpPr>
        <xdr:cNvPr id="10" name="TextBox 12"/>
        <xdr:cNvSpPr txBox="1">
          <a:spLocks noChangeArrowheads="1"/>
        </xdr:cNvSpPr>
      </xdr:nvSpPr>
      <xdr:spPr>
        <a:xfrm>
          <a:off x="4371975" y="319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857250</xdr:colOff>
      <xdr:row>15</xdr:row>
      <xdr:rowOff>95250</xdr:rowOff>
    </xdr:from>
    <xdr:to>
      <xdr:col>5</xdr:col>
      <xdr:colOff>857250</xdr:colOff>
      <xdr:row>16</xdr:row>
      <xdr:rowOff>38100</xdr:rowOff>
    </xdr:to>
    <xdr:sp>
      <xdr:nvSpPr>
        <xdr:cNvPr id="11" name="TextBox 15"/>
        <xdr:cNvSpPr txBox="1">
          <a:spLocks noChangeArrowheads="1"/>
        </xdr:cNvSpPr>
      </xdr:nvSpPr>
      <xdr:spPr>
        <a:xfrm>
          <a:off x="5162550" y="32861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oneCellAnchor>
    <xdr:from>
      <xdr:col>5</xdr:col>
      <xdr:colOff>66675</xdr:colOff>
      <xdr:row>14</xdr:row>
      <xdr:rowOff>66675</xdr:rowOff>
    </xdr:from>
    <xdr:ext cx="76200" cy="200025"/>
    <xdr:sp>
      <xdr:nvSpPr>
        <xdr:cNvPr id="12" name="TextBox 27"/>
        <xdr:cNvSpPr txBox="1">
          <a:spLocks noChangeArrowheads="1"/>
        </xdr:cNvSpPr>
      </xdr:nvSpPr>
      <xdr:spPr>
        <a:xfrm>
          <a:off x="4371975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857250</xdr:colOff>
      <xdr:row>15</xdr:row>
      <xdr:rowOff>95250</xdr:rowOff>
    </xdr:from>
    <xdr:to>
      <xdr:col>5</xdr:col>
      <xdr:colOff>857250</xdr:colOff>
      <xdr:row>16</xdr:row>
      <xdr:rowOff>38100</xdr:rowOff>
    </xdr:to>
    <xdr:sp>
      <xdr:nvSpPr>
        <xdr:cNvPr id="13" name="TextBox 28"/>
        <xdr:cNvSpPr txBox="1">
          <a:spLocks noChangeArrowheads="1"/>
        </xdr:cNvSpPr>
      </xdr:nvSpPr>
      <xdr:spPr>
        <a:xfrm>
          <a:off x="5162550" y="32861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8</xdr:col>
      <xdr:colOff>19050</xdr:colOff>
      <xdr:row>21</xdr:row>
      <xdr:rowOff>0</xdr:rowOff>
    </xdr:from>
    <xdr:to>
      <xdr:col>8</xdr:col>
      <xdr:colOff>495300</xdr:colOff>
      <xdr:row>21</xdr:row>
      <xdr:rowOff>0</xdr:rowOff>
    </xdr:to>
    <xdr:sp>
      <xdr:nvSpPr>
        <xdr:cNvPr id="14" name="TextBox 29"/>
        <xdr:cNvSpPr txBox="1">
          <a:spLocks noChangeArrowheads="1"/>
        </xdr:cNvSpPr>
      </xdr:nvSpPr>
      <xdr:spPr>
        <a:xfrm>
          <a:off x="6429375" y="4391025"/>
          <a:ext cx="4762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My
</a:t>
          </a:r>
        </a:p>
      </xdr:txBody>
    </xdr:sp>
    <xdr:clientData/>
  </xdr:twoCellAnchor>
  <xdr:twoCellAnchor>
    <xdr:from>
      <xdr:col>5</xdr:col>
      <xdr:colOff>628650</xdr:colOff>
      <xdr:row>24</xdr:row>
      <xdr:rowOff>95250</xdr:rowOff>
    </xdr:from>
    <xdr:to>
      <xdr:col>5</xdr:col>
      <xdr:colOff>857250</xdr:colOff>
      <xdr:row>25</xdr:row>
      <xdr:rowOff>95250</xdr:rowOff>
    </xdr:to>
    <xdr:sp>
      <xdr:nvSpPr>
        <xdr:cNvPr id="15" name="TextBox 30"/>
        <xdr:cNvSpPr txBox="1">
          <a:spLocks noChangeArrowheads="1"/>
        </xdr:cNvSpPr>
      </xdr:nvSpPr>
      <xdr:spPr>
        <a:xfrm>
          <a:off x="4933950" y="50863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Mx</a:t>
          </a:r>
        </a:p>
      </xdr:txBody>
    </xdr:sp>
    <xdr:clientData/>
  </xdr:twoCellAnchor>
  <xdr:oneCellAnchor>
    <xdr:from>
      <xdr:col>5</xdr:col>
      <xdr:colOff>66675</xdr:colOff>
      <xdr:row>23</xdr:row>
      <xdr:rowOff>66675</xdr:rowOff>
    </xdr:from>
    <xdr:ext cx="76200" cy="200025"/>
    <xdr:sp>
      <xdr:nvSpPr>
        <xdr:cNvPr id="16" name="TextBox 31"/>
        <xdr:cNvSpPr txBox="1">
          <a:spLocks noChangeArrowheads="1"/>
        </xdr:cNvSpPr>
      </xdr:nvSpPr>
      <xdr:spPr>
        <a:xfrm>
          <a:off x="4371975" y="485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857250</xdr:colOff>
      <xdr:row>24</xdr:row>
      <xdr:rowOff>95250</xdr:rowOff>
    </xdr:from>
    <xdr:to>
      <xdr:col>5</xdr:col>
      <xdr:colOff>857250</xdr:colOff>
      <xdr:row>25</xdr:row>
      <xdr:rowOff>38100</xdr:rowOff>
    </xdr:to>
    <xdr:sp>
      <xdr:nvSpPr>
        <xdr:cNvPr id="17" name="TextBox 32"/>
        <xdr:cNvSpPr txBox="1">
          <a:spLocks noChangeArrowheads="1"/>
        </xdr:cNvSpPr>
      </xdr:nvSpPr>
      <xdr:spPr>
        <a:xfrm>
          <a:off x="5162550" y="50863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oneCellAnchor>
    <xdr:from>
      <xdr:col>5</xdr:col>
      <xdr:colOff>66675</xdr:colOff>
      <xdr:row>25</xdr:row>
      <xdr:rowOff>66675</xdr:rowOff>
    </xdr:from>
    <xdr:ext cx="76200" cy="200025"/>
    <xdr:sp>
      <xdr:nvSpPr>
        <xdr:cNvPr id="18" name="TextBox 33"/>
        <xdr:cNvSpPr txBox="1">
          <a:spLocks noChangeArrowheads="1"/>
        </xdr:cNvSpPr>
      </xdr:nvSpPr>
      <xdr:spPr>
        <a:xfrm>
          <a:off x="4371975" y="5257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628650</xdr:colOff>
      <xdr:row>14</xdr:row>
      <xdr:rowOff>95250</xdr:rowOff>
    </xdr:from>
    <xdr:to>
      <xdr:col>5</xdr:col>
      <xdr:colOff>857250</xdr:colOff>
      <xdr:row>15</xdr:row>
      <xdr:rowOff>95250</xdr:rowOff>
    </xdr:to>
    <xdr:sp>
      <xdr:nvSpPr>
        <xdr:cNvPr id="19" name="TextBox 34"/>
        <xdr:cNvSpPr txBox="1">
          <a:spLocks noChangeArrowheads="1"/>
        </xdr:cNvSpPr>
      </xdr:nvSpPr>
      <xdr:spPr>
        <a:xfrm>
          <a:off x="4933950" y="308610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Mx</a:t>
          </a:r>
        </a:p>
      </xdr:txBody>
    </xdr:sp>
    <xdr:clientData/>
  </xdr:twoCellAnchor>
  <xdr:twoCellAnchor>
    <xdr:from>
      <xdr:col>5</xdr:col>
      <xdr:colOff>781050</xdr:colOff>
      <xdr:row>16</xdr:row>
      <xdr:rowOff>66675</xdr:rowOff>
    </xdr:from>
    <xdr:to>
      <xdr:col>6</xdr:col>
      <xdr:colOff>57150</xdr:colOff>
      <xdr:row>17</xdr:row>
      <xdr:rowOff>114300</xdr:rowOff>
    </xdr:to>
    <xdr:sp>
      <xdr:nvSpPr>
        <xdr:cNvPr id="20" name="TextBox 35"/>
        <xdr:cNvSpPr txBox="1">
          <a:spLocks noChangeArrowheads="1"/>
        </xdr:cNvSpPr>
      </xdr:nvSpPr>
      <xdr:spPr>
        <a:xfrm>
          <a:off x="5086350" y="3457575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FL.U</a:t>
          </a:r>
        </a:p>
      </xdr:txBody>
    </xdr:sp>
    <xdr:clientData/>
  </xdr:twoCellAnchor>
  <xdr:twoCellAnchor>
    <xdr:from>
      <xdr:col>5</xdr:col>
      <xdr:colOff>847725</xdr:colOff>
      <xdr:row>18</xdr:row>
      <xdr:rowOff>0</xdr:rowOff>
    </xdr:from>
    <xdr:to>
      <xdr:col>6</xdr:col>
      <xdr:colOff>19050</xdr:colOff>
      <xdr:row>18</xdr:row>
      <xdr:rowOff>0</xdr:rowOff>
    </xdr:to>
    <xdr:sp>
      <xdr:nvSpPr>
        <xdr:cNvPr id="21" name="Line 36"/>
        <xdr:cNvSpPr>
          <a:spLocks/>
        </xdr:cNvSpPr>
      </xdr:nvSpPr>
      <xdr:spPr>
        <a:xfrm flipH="1">
          <a:off x="5153025" y="37909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66675</xdr:colOff>
      <xdr:row>13</xdr:row>
      <xdr:rowOff>66675</xdr:rowOff>
    </xdr:from>
    <xdr:ext cx="76200" cy="200025"/>
    <xdr:sp>
      <xdr:nvSpPr>
        <xdr:cNvPr id="22" name="TextBox 37"/>
        <xdr:cNvSpPr txBox="1">
          <a:spLocks noChangeArrowheads="1"/>
        </xdr:cNvSpPr>
      </xdr:nvSpPr>
      <xdr:spPr>
        <a:xfrm>
          <a:off x="4371975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466725</xdr:colOff>
      <xdr:row>22</xdr:row>
      <xdr:rowOff>161925</xdr:rowOff>
    </xdr:from>
    <xdr:to>
      <xdr:col>7</xdr:col>
      <xdr:colOff>0</xdr:colOff>
      <xdr:row>23</xdr:row>
      <xdr:rowOff>38100</xdr:rowOff>
    </xdr:to>
    <xdr:sp>
      <xdr:nvSpPr>
        <xdr:cNvPr id="23" name="Rectangle 38"/>
        <xdr:cNvSpPr>
          <a:spLocks/>
        </xdr:cNvSpPr>
      </xdr:nvSpPr>
      <xdr:spPr>
        <a:xfrm>
          <a:off x="4772025" y="4752975"/>
          <a:ext cx="10001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18</xdr:row>
      <xdr:rowOff>190500</xdr:rowOff>
    </xdr:from>
    <xdr:to>
      <xdr:col>5</xdr:col>
      <xdr:colOff>19050</xdr:colOff>
      <xdr:row>20</xdr:row>
      <xdr:rowOff>47625</xdr:rowOff>
    </xdr:to>
    <xdr:sp>
      <xdr:nvSpPr>
        <xdr:cNvPr id="24" name="TextBox 39"/>
        <xdr:cNvSpPr txBox="1">
          <a:spLocks noChangeArrowheads="1"/>
        </xdr:cNvSpPr>
      </xdr:nvSpPr>
      <xdr:spPr>
        <a:xfrm>
          <a:off x="3943350" y="3981450"/>
          <a:ext cx="381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WEB</a:t>
          </a:r>
        </a:p>
      </xdr:txBody>
    </xdr:sp>
    <xdr:clientData/>
  </xdr:twoCellAnchor>
  <xdr:twoCellAnchor>
    <xdr:from>
      <xdr:col>8</xdr:col>
      <xdr:colOff>200025</xdr:colOff>
      <xdr:row>18</xdr:row>
      <xdr:rowOff>180975</xdr:rowOff>
    </xdr:from>
    <xdr:to>
      <xdr:col>8</xdr:col>
      <xdr:colOff>400050</xdr:colOff>
      <xdr:row>19</xdr:row>
      <xdr:rowOff>142875</xdr:rowOff>
    </xdr:to>
    <xdr:sp>
      <xdr:nvSpPr>
        <xdr:cNvPr id="25" name="TextBox 40"/>
        <xdr:cNvSpPr txBox="1">
          <a:spLocks noChangeArrowheads="1"/>
        </xdr:cNvSpPr>
      </xdr:nvSpPr>
      <xdr:spPr>
        <a:xfrm>
          <a:off x="6610350" y="39719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5</xdr:col>
      <xdr:colOff>809625</xdr:colOff>
      <xdr:row>13</xdr:row>
      <xdr:rowOff>142875</xdr:rowOff>
    </xdr:from>
    <xdr:to>
      <xdr:col>6</xdr:col>
      <xdr:colOff>219075</xdr:colOff>
      <xdr:row>14</xdr:row>
      <xdr:rowOff>123825</xdr:rowOff>
    </xdr:to>
    <xdr:sp>
      <xdr:nvSpPr>
        <xdr:cNvPr id="26" name="TextBox 41"/>
        <xdr:cNvSpPr txBox="1">
          <a:spLocks noChangeArrowheads="1"/>
        </xdr:cNvSpPr>
      </xdr:nvSpPr>
      <xdr:spPr>
        <a:xfrm>
          <a:off x="5114925" y="2933700"/>
          <a:ext cx="266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5</xdr:col>
      <xdr:colOff>857250</xdr:colOff>
      <xdr:row>14</xdr:row>
      <xdr:rowOff>95250</xdr:rowOff>
    </xdr:from>
    <xdr:to>
      <xdr:col>5</xdr:col>
      <xdr:colOff>857250</xdr:colOff>
      <xdr:row>15</xdr:row>
      <xdr:rowOff>38100</xdr:rowOff>
    </xdr:to>
    <xdr:sp>
      <xdr:nvSpPr>
        <xdr:cNvPr id="27" name="TextBox 42"/>
        <xdr:cNvSpPr txBox="1">
          <a:spLocks noChangeArrowheads="1"/>
        </xdr:cNvSpPr>
      </xdr:nvSpPr>
      <xdr:spPr>
        <a:xfrm>
          <a:off x="5162550" y="30861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6</xdr:col>
      <xdr:colOff>123825</xdr:colOff>
      <xdr:row>13</xdr:row>
      <xdr:rowOff>142875</xdr:rowOff>
    </xdr:from>
    <xdr:to>
      <xdr:col>6</xdr:col>
      <xdr:colOff>123825</xdr:colOff>
      <xdr:row>14</xdr:row>
      <xdr:rowOff>9525</xdr:rowOff>
    </xdr:to>
    <xdr:sp>
      <xdr:nvSpPr>
        <xdr:cNvPr id="28" name="Line 43"/>
        <xdr:cNvSpPr>
          <a:spLocks/>
        </xdr:cNvSpPr>
      </xdr:nvSpPr>
      <xdr:spPr>
        <a:xfrm flipV="1">
          <a:off x="5286375" y="29337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16</xdr:row>
      <xdr:rowOff>76200</xdr:rowOff>
    </xdr:from>
    <xdr:to>
      <xdr:col>5</xdr:col>
      <xdr:colOff>466725</xdr:colOff>
      <xdr:row>16</xdr:row>
      <xdr:rowOff>171450</xdr:rowOff>
    </xdr:to>
    <xdr:sp>
      <xdr:nvSpPr>
        <xdr:cNvPr id="29" name="Line 44"/>
        <xdr:cNvSpPr>
          <a:spLocks/>
        </xdr:cNvSpPr>
      </xdr:nvSpPr>
      <xdr:spPr>
        <a:xfrm flipV="1">
          <a:off x="4772025" y="34671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16</xdr:row>
      <xdr:rowOff>123825</xdr:rowOff>
    </xdr:from>
    <xdr:to>
      <xdr:col>6</xdr:col>
      <xdr:colOff>600075</xdr:colOff>
      <xdr:row>16</xdr:row>
      <xdr:rowOff>123825</xdr:rowOff>
    </xdr:to>
    <xdr:sp>
      <xdr:nvSpPr>
        <xdr:cNvPr id="30" name="Line 45"/>
        <xdr:cNvSpPr>
          <a:spLocks/>
        </xdr:cNvSpPr>
      </xdr:nvSpPr>
      <xdr:spPr>
        <a:xfrm>
          <a:off x="4772025" y="351472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23</xdr:row>
      <xdr:rowOff>57150</xdr:rowOff>
    </xdr:from>
    <xdr:to>
      <xdr:col>5</xdr:col>
      <xdr:colOff>476250</xdr:colOff>
      <xdr:row>23</xdr:row>
      <xdr:rowOff>152400</xdr:rowOff>
    </xdr:to>
    <xdr:sp>
      <xdr:nvSpPr>
        <xdr:cNvPr id="31" name="Line 46"/>
        <xdr:cNvSpPr>
          <a:spLocks/>
        </xdr:cNvSpPr>
      </xdr:nvSpPr>
      <xdr:spPr>
        <a:xfrm flipV="1">
          <a:off x="4781550" y="48482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57150</xdr:rowOff>
    </xdr:from>
    <xdr:to>
      <xdr:col>7</xdr:col>
      <xdr:colOff>0</xdr:colOff>
      <xdr:row>23</xdr:row>
      <xdr:rowOff>152400</xdr:rowOff>
    </xdr:to>
    <xdr:sp>
      <xdr:nvSpPr>
        <xdr:cNvPr id="32" name="Line 47"/>
        <xdr:cNvSpPr>
          <a:spLocks/>
        </xdr:cNvSpPr>
      </xdr:nvSpPr>
      <xdr:spPr>
        <a:xfrm flipV="1">
          <a:off x="5772150" y="48482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23</xdr:row>
      <xdr:rowOff>142875</xdr:rowOff>
    </xdr:from>
    <xdr:to>
      <xdr:col>7</xdr:col>
      <xdr:colOff>9525</xdr:colOff>
      <xdr:row>23</xdr:row>
      <xdr:rowOff>142875</xdr:rowOff>
    </xdr:to>
    <xdr:sp>
      <xdr:nvSpPr>
        <xdr:cNvPr id="33" name="Line 48"/>
        <xdr:cNvSpPr>
          <a:spLocks/>
        </xdr:cNvSpPr>
      </xdr:nvSpPr>
      <xdr:spPr>
        <a:xfrm>
          <a:off x="4781550" y="493395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17</xdr:row>
      <xdr:rowOff>38100</xdr:rowOff>
    </xdr:from>
    <xdr:to>
      <xdr:col>5</xdr:col>
      <xdr:colOff>419100</xdr:colOff>
      <xdr:row>17</xdr:row>
      <xdr:rowOff>38100</xdr:rowOff>
    </xdr:to>
    <xdr:sp>
      <xdr:nvSpPr>
        <xdr:cNvPr id="34" name="Line 49"/>
        <xdr:cNvSpPr>
          <a:spLocks/>
        </xdr:cNvSpPr>
      </xdr:nvSpPr>
      <xdr:spPr>
        <a:xfrm flipH="1">
          <a:off x="4467225" y="36290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17</xdr:row>
      <xdr:rowOff>104775</xdr:rowOff>
    </xdr:from>
    <xdr:to>
      <xdr:col>5</xdr:col>
      <xdr:colOff>419100</xdr:colOff>
      <xdr:row>17</xdr:row>
      <xdr:rowOff>104775</xdr:rowOff>
    </xdr:to>
    <xdr:sp>
      <xdr:nvSpPr>
        <xdr:cNvPr id="35" name="Line 50"/>
        <xdr:cNvSpPr>
          <a:spLocks/>
        </xdr:cNvSpPr>
      </xdr:nvSpPr>
      <xdr:spPr>
        <a:xfrm flipH="1">
          <a:off x="4467225" y="3695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22</xdr:row>
      <xdr:rowOff>161925</xdr:rowOff>
    </xdr:from>
    <xdr:to>
      <xdr:col>5</xdr:col>
      <xdr:colOff>419100</xdr:colOff>
      <xdr:row>22</xdr:row>
      <xdr:rowOff>161925</xdr:rowOff>
    </xdr:to>
    <xdr:sp>
      <xdr:nvSpPr>
        <xdr:cNvPr id="36" name="Line 51"/>
        <xdr:cNvSpPr>
          <a:spLocks/>
        </xdr:cNvSpPr>
      </xdr:nvSpPr>
      <xdr:spPr>
        <a:xfrm flipH="1">
          <a:off x="4467225" y="47529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23</xdr:row>
      <xdr:rowOff>38100</xdr:rowOff>
    </xdr:from>
    <xdr:to>
      <xdr:col>5</xdr:col>
      <xdr:colOff>428625</xdr:colOff>
      <xdr:row>23</xdr:row>
      <xdr:rowOff>38100</xdr:rowOff>
    </xdr:to>
    <xdr:sp>
      <xdr:nvSpPr>
        <xdr:cNvPr id="37" name="Line 52"/>
        <xdr:cNvSpPr>
          <a:spLocks/>
        </xdr:cNvSpPr>
      </xdr:nvSpPr>
      <xdr:spPr>
        <a:xfrm flipH="1">
          <a:off x="4476750" y="48291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17</xdr:row>
      <xdr:rowOff>95250</xdr:rowOff>
    </xdr:from>
    <xdr:to>
      <xdr:col>5</xdr:col>
      <xdr:colOff>180975</xdr:colOff>
      <xdr:row>22</xdr:row>
      <xdr:rowOff>171450</xdr:rowOff>
    </xdr:to>
    <xdr:sp>
      <xdr:nvSpPr>
        <xdr:cNvPr id="38" name="Line 53"/>
        <xdr:cNvSpPr>
          <a:spLocks/>
        </xdr:cNvSpPr>
      </xdr:nvSpPr>
      <xdr:spPr>
        <a:xfrm flipV="1">
          <a:off x="4486275" y="3686175"/>
          <a:ext cx="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16</xdr:row>
      <xdr:rowOff>95250</xdr:rowOff>
    </xdr:from>
    <xdr:to>
      <xdr:col>5</xdr:col>
      <xdr:colOff>257175</xdr:colOff>
      <xdr:row>17</xdr:row>
      <xdr:rowOff>47625</xdr:rowOff>
    </xdr:to>
    <xdr:sp>
      <xdr:nvSpPr>
        <xdr:cNvPr id="39" name="Line 54"/>
        <xdr:cNvSpPr>
          <a:spLocks/>
        </xdr:cNvSpPr>
      </xdr:nvSpPr>
      <xdr:spPr>
        <a:xfrm flipV="1">
          <a:off x="4562475" y="34861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22</xdr:row>
      <xdr:rowOff>200025</xdr:rowOff>
    </xdr:from>
    <xdr:to>
      <xdr:col>5</xdr:col>
      <xdr:colOff>257175</xdr:colOff>
      <xdr:row>23</xdr:row>
      <xdr:rowOff>95250</xdr:rowOff>
    </xdr:to>
    <xdr:sp>
      <xdr:nvSpPr>
        <xdr:cNvPr id="40" name="Line 55"/>
        <xdr:cNvSpPr>
          <a:spLocks/>
        </xdr:cNvSpPr>
      </xdr:nvSpPr>
      <xdr:spPr>
        <a:xfrm flipV="1">
          <a:off x="4562475" y="47910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23</xdr:row>
      <xdr:rowOff>76200</xdr:rowOff>
    </xdr:from>
    <xdr:to>
      <xdr:col>5</xdr:col>
      <xdr:colOff>257175</xdr:colOff>
      <xdr:row>24</xdr:row>
      <xdr:rowOff>19050</xdr:rowOff>
    </xdr:to>
    <xdr:sp>
      <xdr:nvSpPr>
        <xdr:cNvPr id="41" name="Line 56"/>
        <xdr:cNvSpPr>
          <a:spLocks/>
        </xdr:cNvSpPr>
      </xdr:nvSpPr>
      <xdr:spPr>
        <a:xfrm>
          <a:off x="4562475" y="48672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16</xdr:row>
      <xdr:rowOff>152400</xdr:rowOff>
    </xdr:from>
    <xdr:to>
      <xdr:col>5</xdr:col>
      <xdr:colOff>171450</xdr:colOff>
      <xdr:row>18</xdr:row>
      <xdr:rowOff>0</xdr:rowOff>
    </xdr:to>
    <xdr:sp>
      <xdr:nvSpPr>
        <xdr:cNvPr id="42" name="TextBox 57"/>
        <xdr:cNvSpPr txBox="1">
          <a:spLocks noChangeArrowheads="1"/>
        </xdr:cNvSpPr>
      </xdr:nvSpPr>
      <xdr:spPr>
        <a:xfrm>
          <a:off x="4152900" y="3543300"/>
          <a:ext cx="323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FL.U</a:t>
          </a:r>
        </a:p>
      </xdr:txBody>
    </xdr:sp>
    <xdr:clientData/>
  </xdr:twoCellAnchor>
  <xdr:twoCellAnchor>
    <xdr:from>
      <xdr:col>4</xdr:col>
      <xdr:colOff>438150</xdr:colOff>
      <xdr:row>22</xdr:row>
      <xdr:rowOff>76200</xdr:rowOff>
    </xdr:from>
    <xdr:to>
      <xdr:col>5</xdr:col>
      <xdr:colOff>266700</xdr:colOff>
      <xdr:row>23</xdr:row>
      <xdr:rowOff>104775</xdr:rowOff>
    </xdr:to>
    <xdr:sp>
      <xdr:nvSpPr>
        <xdr:cNvPr id="43" name="TextBox 58"/>
        <xdr:cNvSpPr txBox="1">
          <a:spLocks noChangeArrowheads="1"/>
        </xdr:cNvSpPr>
      </xdr:nvSpPr>
      <xdr:spPr>
        <a:xfrm>
          <a:off x="4105275" y="466725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FL.L</a:t>
          </a:r>
        </a:p>
      </xdr:txBody>
    </xdr:sp>
    <xdr:clientData/>
  </xdr:twoCellAnchor>
  <xdr:twoCellAnchor>
    <xdr:from>
      <xdr:col>4</xdr:col>
      <xdr:colOff>104775</xdr:colOff>
      <xdr:row>19</xdr:row>
      <xdr:rowOff>161925</xdr:rowOff>
    </xdr:from>
    <xdr:to>
      <xdr:col>8</xdr:col>
      <xdr:colOff>9525</xdr:colOff>
      <xdr:row>19</xdr:row>
      <xdr:rowOff>161925</xdr:rowOff>
    </xdr:to>
    <xdr:sp>
      <xdr:nvSpPr>
        <xdr:cNvPr id="44" name="Line 59"/>
        <xdr:cNvSpPr>
          <a:spLocks/>
        </xdr:cNvSpPr>
      </xdr:nvSpPr>
      <xdr:spPr>
        <a:xfrm>
          <a:off x="3771900" y="4152900"/>
          <a:ext cx="2647950" cy="0"/>
        </a:xfrm>
        <a:prstGeom prst="line">
          <a:avLst/>
        </a:prstGeom>
        <a:noFill/>
        <a:ln w="9525" cmpd="sng">
          <a:solidFill>
            <a:srgbClr val="FF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57150</xdr:rowOff>
    </xdr:from>
    <xdr:to>
      <xdr:col>4</xdr:col>
      <xdr:colOff>209550</xdr:colOff>
      <xdr:row>20</xdr:row>
      <xdr:rowOff>57150</xdr:rowOff>
    </xdr:to>
    <xdr:sp>
      <xdr:nvSpPr>
        <xdr:cNvPr id="45" name="TextBox 60"/>
        <xdr:cNvSpPr txBox="1">
          <a:spLocks noChangeArrowheads="1"/>
        </xdr:cNvSpPr>
      </xdr:nvSpPr>
      <xdr:spPr>
        <a:xfrm>
          <a:off x="3676650" y="40481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6</xdr:col>
      <xdr:colOff>123825</xdr:colOff>
      <xdr:row>14</xdr:row>
      <xdr:rowOff>0</xdr:rowOff>
    </xdr:from>
    <xdr:to>
      <xdr:col>6</xdr:col>
      <xdr:colOff>123825</xdr:colOff>
      <xdr:row>24</xdr:row>
      <xdr:rowOff>190500</xdr:rowOff>
    </xdr:to>
    <xdr:sp>
      <xdr:nvSpPr>
        <xdr:cNvPr id="46" name="Line 61"/>
        <xdr:cNvSpPr>
          <a:spLocks/>
        </xdr:cNvSpPr>
      </xdr:nvSpPr>
      <xdr:spPr>
        <a:xfrm>
          <a:off x="5286375" y="2990850"/>
          <a:ext cx="0" cy="2190750"/>
        </a:xfrm>
        <a:prstGeom prst="line">
          <a:avLst/>
        </a:prstGeom>
        <a:noFill/>
        <a:ln w="9525" cmpd="sng">
          <a:solidFill>
            <a:srgbClr val="FF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14</xdr:row>
      <xdr:rowOff>85725</xdr:rowOff>
    </xdr:from>
    <xdr:to>
      <xdr:col>6</xdr:col>
      <xdr:colOff>123825</xdr:colOff>
      <xdr:row>14</xdr:row>
      <xdr:rowOff>114300</xdr:rowOff>
    </xdr:to>
    <xdr:sp>
      <xdr:nvSpPr>
        <xdr:cNvPr id="47" name="Line 62"/>
        <xdr:cNvSpPr>
          <a:spLocks/>
        </xdr:cNvSpPr>
      </xdr:nvSpPr>
      <xdr:spPr>
        <a:xfrm flipV="1">
          <a:off x="5286375" y="30765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15</xdr:row>
      <xdr:rowOff>95250</xdr:rowOff>
    </xdr:from>
    <xdr:to>
      <xdr:col>6</xdr:col>
      <xdr:colOff>457200</xdr:colOff>
      <xdr:row>16</xdr:row>
      <xdr:rowOff>171450</xdr:rowOff>
    </xdr:to>
    <xdr:sp>
      <xdr:nvSpPr>
        <xdr:cNvPr id="48" name="TextBox 63"/>
        <xdr:cNvSpPr txBox="1">
          <a:spLocks noChangeArrowheads="1"/>
        </xdr:cNvSpPr>
      </xdr:nvSpPr>
      <xdr:spPr>
        <a:xfrm>
          <a:off x="5248275" y="3286125"/>
          <a:ext cx="371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FL.U</a:t>
          </a:r>
        </a:p>
      </xdr:txBody>
    </xdr:sp>
    <xdr:clientData/>
  </xdr:twoCellAnchor>
  <xdr:twoCellAnchor>
    <xdr:from>
      <xdr:col>6</xdr:col>
      <xdr:colOff>228600</xdr:colOff>
      <xdr:row>13</xdr:row>
      <xdr:rowOff>133350</xdr:rowOff>
    </xdr:from>
    <xdr:to>
      <xdr:col>6</xdr:col>
      <xdr:colOff>495300</xdr:colOff>
      <xdr:row>14</xdr:row>
      <xdr:rowOff>114300</xdr:rowOff>
    </xdr:to>
    <xdr:sp>
      <xdr:nvSpPr>
        <xdr:cNvPr id="49" name="TextBox 64"/>
        <xdr:cNvSpPr txBox="1">
          <a:spLocks noChangeArrowheads="1"/>
        </xdr:cNvSpPr>
      </xdr:nvSpPr>
      <xdr:spPr>
        <a:xfrm>
          <a:off x="5391150" y="2924175"/>
          <a:ext cx="266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Mx
</a:t>
          </a:r>
        </a:p>
      </xdr:txBody>
    </xdr:sp>
    <xdr:clientData/>
  </xdr:twoCellAnchor>
  <xdr:twoCellAnchor>
    <xdr:from>
      <xdr:col>6</xdr:col>
      <xdr:colOff>85725</xdr:colOff>
      <xdr:row>17</xdr:row>
      <xdr:rowOff>114300</xdr:rowOff>
    </xdr:from>
    <xdr:to>
      <xdr:col>6</xdr:col>
      <xdr:colOff>161925</xdr:colOff>
      <xdr:row>22</xdr:row>
      <xdr:rowOff>161925</xdr:rowOff>
    </xdr:to>
    <xdr:sp>
      <xdr:nvSpPr>
        <xdr:cNvPr id="50" name="Rectangle 65"/>
        <xdr:cNvSpPr>
          <a:spLocks/>
        </xdr:cNvSpPr>
      </xdr:nvSpPr>
      <xdr:spPr>
        <a:xfrm>
          <a:off x="5248275" y="3705225"/>
          <a:ext cx="76200" cy="1047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85725</xdr:rowOff>
    </xdr:from>
    <xdr:to>
      <xdr:col>7</xdr:col>
      <xdr:colOff>0</xdr:colOff>
      <xdr:row>16</xdr:row>
      <xdr:rowOff>180975</xdr:rowOff>
    </xdr:to>
    <xdr:sp>
      <xdr:nvSpPr>
        <xdr:cNvPr id="51" name="Line 66"/>
        <xdr:cNvSpPr>
          <a:spLocks/>
        </xdr:cNvSpPr>
      </xdr:nvSpPr>
      <xdr:spPr>
        <a:xfrm flipV="1">
          <a:off x="5772150" y="34766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485775</xdr:colOff>
      <xdr:row>17</xdr:row>
      <xdr:rowOff>38100</xdr:rowOff>
    </xdr:from>
    <xdr:to>
      <xdr:col>7</xdr:col>
      <xdr:colOff>19050</xdr:colOff>
      <xdr:row>17</xdr:row>
      <xdr:rowOff>104775</xdr:rowOff>
    </xdr:to>
    <xdr:sp>
      <xdr:nvSpPr>
        <xdr:cNvPr id="52" name="Rectangle 67"/>
        <xdr:cNvSpPr>
          <a:spLocks/>
        </xdr:cNvSpPr>
      </xdr:nvSpPr>
      <xdr:spPr>
        <a:xfrm>
          <a:off x="4791075" y="3629025"/>
          <a:ext cx="10001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581025</xdr:colOff>
      <xdr:row>19</xdr:row>
      <xdr:rowOff>161925</xdr:rowOff>
    </xdr:from>
    <xdr:to>
      <xdr:col>8</xdr:col>
      <xdr:colOff>276225</xdr:colOff>
      <xdr:row>19</xdr:row>
      <xdr:rowOff>161925</xdr:rowOff>
    </xdr:to>
    <xdr:sp>
      <xdr:nvSpPr>
        <xdr:cNvPr id="53" name="Line 68"/>
        <xdr:cNvSpPr>
          <a:spLocks/>
        </xdr:cNvSpPr>
      </xdr:nvSpPr>
      <xdr:spPr>
        <a:xfrm>
          <a:off x="6353175" y="41529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20</xdr:row>
      <xdr:rowOff>57150</xdr:rowOff>
    </xdr:from>
    <xdr:to>
      <xdr:col>8</xdr:col>
      <xdr:colOff>495300</xdr:colOff>
      <xdr:row>21</xdr:row>
      <xdr:rowOff>76200</xdr:rowOff>
    </xdr:to>
    <xdr:sp>
      <xdr:nvSpPr>
        <xdr:cNvPr id="54" name="TextBox 69"/>
        <xdr:cNvSpPr txBox="1">
          <a:spLocks noChangeArrowheads="1"/>
        </xdr:cNvSpPr>
      </xdr:nvSpPr>
      <xdr:spPr>
        <a:xfrm>
          <a:off x="6429375" y="4248150"/>
          <a:ext cx="476250" cy="21907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W130"/>
  <sheetViews>
    <sheetView showGridLines="0" tabSelected="1" view="pageBreakPreview" zoomScaleSheetLayoutView="100" workbookViewId="0" topLeftCell="A31">
      <selection activeCell="G55" sqref="G55"/>
    </sheetView>
  </sheetViews>
  <sheetFormatPr defaultColWidth="9.140625" defaultRowHeight="12.75"/>
  <cols>
    <col min="1" max="1" width="17.7109375" style="20" customWidth="1"/>
    <col min="2" max="2" width="13.28125" style="20" customWidth="1"/>
    <col min="3" max="3" width="14.8515625" style="20" bestFit="1" customWidth="1"/>
    <col min="4" max="4" width="9.140625" style="20" customWidth="1"/>
    <col min="5" max="5" width="9.57421875" style="20" bestFit="1" customWidth="1"/>
    <col min="6" max="6" width="12.8515625" style="20" customWidth="1"/>
    <col min="7" max="7" width="9.140625" style="20" customWidth="1"/>
    <col min="8" max="8" width="9.57421875" style="20" bestFit="1" customWidth="1"/>
    <col min="9" max="10" width="9.28125" style="20" customWidth="1"/>
    <col min="11" max="11" width="9.140625" style="20" customWidth="1"/>
    <col min="12" max="12" width="12.8515625" style="20" customWidth="1"/>
    <col min="13" max="13" width="9.140625" style="20" customWidth="1"/>
    <col min="14" max="14" width="9.7109375" style="20" bestFit="1" customWidth="1"/>
    <col min="15" max="15" width="9.140625" style="20" customWidth="1"/>
    <col min="16" max="16" width="9.28125" style="20" bestFit="1" customWidth="1"/>
    <col min="17" max="17" width="9.421875" style="20" bestFit="1" customWidth="1"/>
    <col min="18" max="18" width="10.7109375" style="20" bestFit="1" customWidth="1"/>
    <col min="19" max="19" width="9.57421875" style="20" bestFit="1" customWidth="1"/>
    <col min="20" max="16384" width="9.140625" style="20" customWidth="1"/>
  </cols>
  <sheetData>
    <row r="1" spans="1:15" ht="19.5" customHeight="1">
      <c r="A1" s="17" t="s">
        <v>54</v>
      </c>
      <c r="B1" s="18"/>
      <c r="C1" s="18"/>
      <c r="D1" s="147" t="s">
        <v>60</v>
      </c>
      <c r="E1" s="148"/>
      <c r="F1" s="148"/>
      <c r="G1" s="113"/>
      <c r="H1" s="114" t="s">
        <v>61</v>
      </c>
      <c r="I1" s="115"/>
      <c r="J1" s="14"/>
      <c r="K1" s="19" t="s">
        <v>11</v>
      </c>
      <c r="M1" s="20" t="s">
        <v>84</v>
      </c>
      <c r="N1" s="20">
        <v>2.4</v>
      </c>
      <c r="O1" s="20">
        <v>3.6</v>
      </c>
    </row>
    <row r="2" spans="1:23" ht="19.5" customHeight="1" thickBot="1">
      <c r="A2" s="21" t="s">
        <v>55</v>
      </c>
      <c r="B2" s="22"/>
      <c r="C2" s="22"/>
      <c r="D2" s="150" t="s">
        <v>72</v>
      </c>
      <c r="E2" s="151"/>
      <c r="F2" s="151"/>
      <c r="G2" s="152"/>
      <c r="H2" s="116"/>
      <c r="I2" s="149"/>
      <c r="J2" s="15"/>
      <c r="K2" s="19" t="s">
        <v>12</v>
      </c>
      <c r="L2" s="23"/>
      <c r="M2" s="20" t="s">
        <v>85</v>
      </c>
      <c r="N2" s="20">
        <v>2.8</v>
      </c>
      <c r="O2" s="20">
        <v>4.4</v>
      </c>
      <c r="P2" s="24"/>
      <c r="Q2" s="24"/>
      <c r="R2" s="24"/>
      <c r="S2" s="24"/>
      <c r="T2" s="24"/>
      <c r="U2" s="24"/>
      <c r="V2" s="24"/>
      <c r="W2" s="24"/>
    </row>
    <row r="3" spans="1:23" ht="19.5" customHeight="1">
      <c r="A3" s="25" t="s">
        <v>56</v>
      </c>
      <c r="B3" s="22"/>
      <c r="C3" s="22"/>
      <c r="D3" s="26" t="s">
        <v>53</v>
      </c>
      <c r="E3" s="27" t="s">
        <v>58</v>
      </c>
      <c r="F3" s="28" t="s">
        <v>59</v>
      </c>
      <c r="G3" s="29" t="s">
        <v>58</v>
      </c>
      <c r="H3" s="30" t="s">
        <v>62</v>
      </c>
      <c r="I3" s="6"/>
      <c r="J3" s="15"/>
      <c r="K3" s="31"/>
      <c r="L3" s="32"/>
      <c r="M3" s="20" t="s">
        <v>86</v>
      </c>
      <c r="N3" s="20">
        <v>3.6</v>
      </c>
      <c r="O3" s="20">
        <v>5.2</v>
      </c>
      <c r="P3" s="33"/>
      <c r="Q3" s="34"/>
      <c r="R3" s="33"/>
      <c r="S3" s="34"/>
      <c r="T3" s="33"/>
      <c r="U3" s="32"/>
      <c r="V3" s="33"/>
      <c r="W3" s="32"/>
    </row>
    <row r="4" spans="1:23" ht="19.5" customHeight="1" thickBot="1">
      <c r="A4" s="35" t="s">
        <v>57</v>
      </c>
      <c r="B4" s="36"/>
      <c r="C4" s="36"/>
      <c r="D4" s="1" t="s">
        <v>71</v>
      </c>
      <c r="E4" s="2"/>
      <c r="F4" s="3"/>
      <c r="G4" s="4"/>
      <c r="H4" s="37" t="s">
        <v>63</v>
      </c>
      <c r="I4" s="5"/>
      <c r="J4" s="16"/>
      <c r="K4" s="31"/>
      <c r="L4" s="32"/>
      <c r="M4" s="38"/>
      <c r="N4" s="34"/>
      <c r="O4" s="33"/>
      <c r="P4" s="33"/>
      <c r="Q4" s="34"/>
      <c r="R4" s="33"/>
      <c r="S4" s="34"/>
      <c r="T4" s="33"/>
      <c r="U4" s="32"/>
      <c r="V4" s="33"/>
      <c r="W4" s="32"/>
    </row>
    <row r="5" spans="1:23" ht="15.75" customHeight="1">
      <c r="A5" s="8" t="s">
        <v>78</v>
      </c>
      <c r="B5" s="9" t="s">
        <v>79</v>
      </c>
      <c r="C5" s="39"/>
      <c r="D5" s="39"/>
      <c r="E5" s="40"/>
      <c r="F5" s="41"/>
      <c r="G5" s="42"/>
      <c r="H5" s="43"/>
      <c r="I5" s="43"/>
      <c r="J5" s="44" t="s">
        <v>52</v>
      </c>
      <c r="K5" s="31"/>
      <c r="L5" s="32"/>
      <c r="M5" s="38"/>
      <c r="N5" s="34"/>
      <c r="O5" s="33"/>
      <c r="P5" s="33"/>
      <c r="Q5" s="34"/>
      <c r="R5" s="33"/>
      <c r="S5" s="34"/>
      <c r="T5" s="33"/>
      <c r="U5" s="32"/>
      <c r="V5" s="33"/>
      <c r="W5" s="32"/>
    </row>
    <row r="6" spans="1:23" ht="15.75" customHeight="1">
      <c r="A6" s="45"/>
      <c r="B6" s="46"/>
      <c r="C6" s="47"/>
      <c r="D6" s="47"/>
      <c r="E6" s="47"/>
      <c r="F6" s="48" t="s">
        <v>83</v>
      </c>
      <c r="G6" s="7" t="s">
        <v>84</v>
      </c>
      <c r="H6" s="47"/>
      <c r="I6" s="47"/>
      <c r="J6" s="49" t="s">
        <v>69</v>
      </c>
      <c r="K6" s="31"/>
      <c r="L6" s="32"/>
      <c r="M6" s="38"/>
      <c r="N6" s="34"/>
      <c r="O6" s="33"/>
      <c r="P6" s="33"/>
      <c r="Q6" s="34"/>
      <c r="R6" s="33"/>
      <c r="S6" s="34"/>
      <c r="T6" s="33"/>
      <c r="U6" s="32"/>
      <c r="V6" s="33"/>
      <c r="W6" s="32"/>
    </row>
    <row r="7" spans="1:23" ht="15.75" customHeight="1">
      <c r="A7" s="50"/>
      <c r="B7" s="51"/>
      <c r="C7" s="52"/>
      <c r="D7" s="40"/>
      <c r="E7" s="53"/>
      <c r="F7" s="54" t="s">
        <v>87</v>
      </c>
      <c r="G7" s="55" t="s">
        <v>1</v>
      </c>
      <c r="H7" s="56">
        <f>VLOOKUP(G6,M1:O3,2,FALSE)</f>
        <v>2.4</v>
      </c>
      <c r="I7" s="47" t="s">
        <v>16</v>
      </c>
      <c r="J7" s="57"/>
      <c r="K7" s="31"/>
      <c r="L7" s="32"/>
      <c r="M7" s="38"/>
      <c r="N7" s="34"/>
      <c r="O7" s="33"/>
      <c r="P7" s="33"/>
      <c r="Q7" s="34"/>
      <c r="R7" s="33"/>
      <c r="S7" s="34"/>
      <c r="T7" s="33"/>
      <c r="U7" s="32"/>
      <c r="V7" s="33"/>
      <c r="W7" s="32"/>
    </row>
    <row r="8" spans="1:23" ht="15.75" customHeight="1">
      <c r="A8" s="58"/>
      <c r="B8" s="40"/>
      <c r="C8" s="40"/>
      <c r="D8" s="40"/>
      <c r="E8" s="40"/>
      <c r="F8" s="54" t="s">
        <v>88</v>
      </c>
      <c r="G8" s="55" t="s">
        <v>1</v>
      </c>
      <c r="H8" s="56">
        <f>VLOOKUP(G6,M1:O3,3,FALSE)</f>
        <v>3.6</v>
      </c>
      <c r="I8" s="47" t="s">
        <v>16</v>
      </c>
      <c r="J8" s="57"/>
      <c r="K8" s="59"/>
      <c r="L8" s="32"/>
      <c r="M8" s="34"/>
      <c r="N8" s="34"/>
      <c r="O8" s="33"/>
      <c r="P8" s="33"/>
      <c r="Q8" s="34"/>
      <c r="R8" s="33"/>
      <c r="S8" s="34"/>
      <c r="T8" s="33"/>
      <c r="U8" s="32"/>
      <c r="V8" s="33"/>
      <c r="W8" s="32"/>
    </row>
    <row r="9" spans="1:23" ht="15.75" customHeight="1">
      <c r="A9" s="50" t="s">
        <v>4</v>
      </c>
      <c r="B9" s="60"/>
      <c r="C9" s="47"/>
      <c r="D9" s="47"/>
      <c r="E9" s="61" t="s">
        <v>73</v>
      </c>
      <c r="F9" s="53"/>
      <c r="G9" s="46"/>
      <c r="H9" s="46"/>
      <c r="I9" s="46"/>
      <c r="J9" s="62"/>
      <c r="K9" s="31"/>
      <c r="L9" s="32"/>
      <c r="M9" s="38"/>
      <c r="N9" s="34"/>
      <c r="O9" s="33"/>
      <c r="P9" s="33"/>
      <c r="Q9" s="34"/>
      <c r="R9" s="33"/>
      <c r="S9" s="34"/>
      <c r="T9" s="33"/>
      <c r="U9" s="32"/>
      <c r="V9" s="33"/>
      <c r="W9" s="32"/>
    </row>
    <row r="10" spans="1:23" ht="15.75" customHeight="1">
      <c r="A10" s="63" t="s">
        <v>5</v>
      </c>
      <c r="B10" s="64" t="s">
        <v>1</v>
      </c>
      <c r="C10" s="10">
        <v>62</v>
      </c>
      <c r="D10" s="47" t="s">
        <v>6</v>
      </c>
      <c r="E10" s="11" t="s">
        <v>11</v>
      </c>
      <c r="F10" s="46"/>
      <c r="G10" s="46"/>
      <c r="H10" s="46"/>
      <c r="I10" s="46"/>
      <c r="J10" s="62"/>
      <c r="K10" s="59"/>
      <c r="L10" s="32"/>
      <c r="M10" s="34"/>
      <c r="N10" s="34"/>
      <c r="O10" s="33"/>
      <c r="P10" s="33"/>
      <c r="Q10" s="34"/>
      <c r="R10" s="33"/>
      <c r="S10" s="34"/>
      <c r="T10" s="33"/>
      <c r="U10" s="32"/>
      <c r="V10" s="33"/>
      <c r="W10" s="32"/>
    </row>
    <row r="11" spans="1:23" ht="15.75" customHeight="1">
      <c r="A11" s="63" t="s">
        <v>7</v>
      </c>
      <c r="B11" s="64" t="s">
        <v>1</v>
      </c>
      <c r="C11" s="10">
        <v>9</v>
      </c>
      <c r="D11" s="47" t="s">
        <v>2</v>
      </c>
      <c r="E11" s="65"/>
      <c r="F11" s="46"/>
      <c r="G11" s="46"/>
      <c r="H11" s="46"/>
      <c r="I11" s="46"/>
      <c r="J11" s="62"/>
      <c r="K11" s="59"/>
      <c r="L11" s="32"/>
      <c r="M11" s="34"/>
      <c r="N11" s="34"/>
      <c r="O11" s="33"/>
      <c r="P11" s="33"/>
      <c r="Q11" s="34"/>
      <c r="R11" s="33"/>
      <c r="S11" s="34"/>
      <c r="T11" s="33"/>
      <c r="U11" s="32"/>
      <c r="V11" s="33"/>
      <c r="W11" s="32"/>
    </row>
    <row r="12" spans="1:23" ht="15.75" customHeight="1">
      <c r="A12" s="45"/>
      <c r="B12" s="46"/>
      <c r="C12" s="46"/>
      <c r="D12" s="46"/>
      <c r="E12" s="46"/>
      <c r="F12" s="46"/>
      <c r="G12" s="46"/>
      <c r="H12" s="46"/>
      <c r="I12" s="46"/>
      <c r="J12" s="62"/>
      <c r="K12" s="59"/>
      <c r="L12" s="32"/>
      <c r="M12" s="34"/>
      <c r="N12" s="34"/>
      <c r="O12" s="33"/>
      <c r="P12" s="33"/>
      <c r="Q12" s="34"/>
      <c r="R12" s="33"/>
      <c r="S12" s="34"/>
      <c r="T12" s="33"/>
      <c r="U12" s="32"/>
      <c r="V12" s="33"/>
      <c r="W12" s="32"/>
    </row>
    <row r="13" spans="1:23" ht="15.75" customHeight="1">
      <c r="A13" s="66" t="s">
        <v>36</v>
      </c>
      <c r="B13" s="56"/>
      <c r="C13" s="47"/>
      <c r="D13" s="47"/>
      <c r="E13" s="67"/>
      <c r="F13" s="67"/>
      <c r="G13" s="67"/>
      <c r="H13" s="67"/>
      <c r="I13" s="68"/>
      <c r="J13" s="62"/>
      <c r="K13" s="59"/>
      <c r="L13" s="32"/>
      <c r="M13" s="34"/>
      <c r="N13" s="34"/>
      <c r="O13" s="33"/>
      <c r="P13" s="33"/>
      <c r="Q13" s="34"/>
      <c r="R13" s="33"/>
      <c r="S13" s="34"/>
      <c r="T13" s="33"/>
      <c r="U13" s="32"/>
      <c r="V13" s="33"/>
      <c r="W13" s="32"/>
    </row>
    <row r="14" spans="1:23" ht="15.75" customHeight="1">
      <c r="A14" s="69"/>
      <c r="B14" s="56"/>
      <c r="C14" s="47"/>
      <c r="D14" s="47"/>
      <c r="E14" s="47"/>
      <c r="F14" s="47"/>
      <c r="G14" s="47"/>
      <c r="H14" s="47"/>
      <c r="I14" s="47"/>
      <c r="J14" s="62"/>
      <c r="K14" s="59"/>
      <c r="L14" s="32"/>
      <c r="M14" s="34"/>
      <c r="N14" s="34"/>
      <c r="O14" s="33"/>
      <c r="P14" s="33"/>
      <c r="Q14" s="34"/>
      <c r="R14" s="33"/>
      <c r="S14" s="34"/>
      <c r="T14" s="33"/>
      <c r="U14" s="32"/>
      <c r="V14" s="33"/>
      <c r="W14" s="32"/>
    </row>
    <row r="15" spans="1:23" ht="15.75" customHeight="1">
      <c r="A15" s="70" t="s">
        <v>80</v>
      </c>
      <c r="B15" s="71"/>
      <c r="C15" s="71"/>
      <c r="D15" s="46"/>
      <c r="E15" s="47"/>
      <c r="F15" s="47"/>
      <c r="G15" s="47"/>
      <c r="H15" s="47"/>
      <c r="I15" s="47"/>
      <c r="J15" s="62"/>
      <c r="K15" s="31"/>
      <c r="L15" s="32"/>
      <c r="M15" s="38"/>
      <c r="N15" s="34"/>
      <c r="O15" s="33"/>
      <c r="P15" s="33"/>
      <c r="Q15" s="34"/>
      <c r="R15" s="33"/>
      <c r="S15" s="34"/>
      <c r="T15" s="33"/>
      <c r="U15" s="32"/>
      <c r="V15" s="33"/>
      <c r="W15" s="32"/>
    </row>
    <row r="16" spans="1:23" ht="15.75" customHeight="1">
      <c r="A16" s="63" t="s">
        <v>47</v>
      </c>
      <c r="B16" s="64" t="s">
        <v>1</v>
      </c>
      <c r="C16" s="12">
        <v>200</v>
      </c>
      <c r="D16" s="47" t="s">
        <v>3</v>
      </c>
      <c r="E16" s="47"/>
      <c r="F16" s="47"/>
      <c r="G16" s="47"/>
      <c r="H16" s="47"/>
      <c r="I16" s="47"/>
      <c r="J16" s="62"/>
      <c r="K16" s="31"/>
      <c r="L16" s="32"/>
      <c r="M16" s="38"/>
      <c r="N16" s="34"/>
      <c r="O16" s="33"/>
      <c r="P16" s="33"/>
      <c r="Q16" s="34"/>
      <c r="R16" s="33"/>
      <c r="S16" s="34"/>
      <c r="T16" s="33"/>
      <c r="U16" s="32"/>
      <c r="V16" s="33"/>
      <c r="W16" s="32"/>
    </row>
    <row r="17" spans="1:23" ht="15.75" customHeight="1">
      <c r="A17" s="63" t="s">
        <v>46</v>
      </c>
      <c r="B17" s="64" t="s">
        <v>1</v>
      </c>
      <c r="C17" s="12">
        <v>20</v>
      </c>
      <c r="D17" s="47" t="s">
        <v>3</v>
      </c>
      <c r="E17" s="47"/>
      <c r="F17" s="47"/>
      <c r="G17" s="47"/>
      <c r="H17" s="47"/>
      <c r="I17" s="47"/>
      <c r="J17" s="62"/>
      <c r="K17" s="31"/>
      <c r="L17" s="32"/>
      <c r="M17" s="38"/>
      <c r="N17" s="34"/>
      <c r="O17" s="33"/>
      <c r="P17" s="33"/>
      <c r="Q17" s="34"/>
      <c r="R17" s="33"/>
      <c r="S17" s="34"/>
      <c r="T17" s="33"/>
      <c r="U17" s="32"/>
      <c r="V17" s="33"/>
      <c r="W17" s="32"/>
    </row>
    <row r="18" spans="1:23" ht="15.75" customHeight="1">
      <c r="A18" s="63" t="s">
        <v>82</v>
      </c>
      <c r="B18" s="64" t="s">
        <v>1</v>
      </c>
      <c r="C18" s="12">
        <v>600</v>
      </c>
      <c r="D18" s="47" t="s">
        <v>3</v>
      </c>
      <c r="E18" s="47"/>
      <c r="F18" s="47"/>
      <c r="G18" s="47"/>
      <c r="H18" s="47"/>
      <c r="I18" s="68"/>
      <c r="J18" s="62"/>
      <c r="K18" s="38"/>
      <c r="L18" s="32"/>
      <c r="M18" s="38"/>
      <c r="N18" s="34"/>
      <c r="O18" s="33"/>
      <c r="P18" s="33"/>
      <c r="Q18" s="34"/>
      <c r="R18" s="33"/>
      <c r="S18" s="34"/>
      <c r="T18" s="33"/>
      <c r="U18" s="32"/>
      <c r="V18" s="33"/>
      <c r="W18" s="32"/>
    </row>
    <row r="19" spans="1:22" ht="15.75" customHeight="1">
      <c r="A19" s="63" t="s">
        <v>81</v>
      </c>
      <c r="B19" s="64" t="s">
        <v>1</v>
      </c>
      <c r="C19" s="12">
        <v>10</v>
      </c>
      <c r="D19" s="47" t="s">
        <v>3</v>
      </c>
      <c r="E19" s="47"/>
      <c r="F19" s="47"/>
      <c r="G19" s="47"/>
      <c r="H19" s="47"/>
      <c r="I19" s="68"/>
      <c r="J19" s="62"/>
      <c r="K19" s="72"/>
      <c r="L19" s="73"/>
      <c r="M19" s="72"/>
      <c r="N19" s="72"/>
      <c r="O19" s="72"/>
      <c r="P19" s="74"/>
      <c r="Q19" s="32"/>
      <c r="R19" s="72"/>
      <c r="S19" s="72"/>
      <c r="T19" s="72"/>
      <c r="U19" s="72"/>
      <c r="V19" s="72"/>
    </row>
    <row r="20" spans="1:22" ht="15.75" customHeight="1">
      <c r="A20" s="63" t="s">
        <v>48</v>
      </c>
      <c r="B20" s="64" t="s">
        <v>1</v>
      </c>
      <c r="C20" s="12">
        <v>200</v>
      </c>
      <c r="D20" s="47" t="s">
        <v>3</v>
      </c>
      <c r="E20" s="67"/>
      <c r="F20" s="67"/>
      <c r="G20" s="67"/>
      <c r="H20" s="67"/>
      <c r="I20" s="68"/>
      <c r="J20" s="62"/>
      <c r="K20" s="72"/>
      <c r="L20" s="73"/>
      <c r="M20" s="72"/>
      <c r="N20" s="72"/>
      <c r="O20" s="72"/>
      <c r="P20" s="74"/>
      <c r="Q20" s="32"/>
      <c r="R20" s="72"/>
      <c r="S20" s="72"/>
      <c r="T20" s="72"/>
      <c r="U20" s="72"/>
      <c r="V20" s="72"/>
    </row>
    <row r="21" spans="1:22" ht="15.75" customHeight="1">
      <c r="A21" s="63" t="s">
        <v>49</v>
      </c>
      <c r="B21" s="64" t="s">
        <v>1</v>
      </c>
      <c r="C21" s="12">
        <v>20</v>
      </c>
      <c r="D21" s="47" t="s">
        <v>3</v>
      </c>
      <c r="E21" s="67"/>
      <c r="F21" s="67"/>
      <c r="G21" s="67"/>
      <c r="H21" s="67"/>
      <c r="I21" s="68"/>
      <c r="J21" s="62"/>
      <c r="K21" s="72"/>
      <c r="L21" s="73"/>
      <c r="M21" s="72"/>
      <c r="N21" s="72"/>
      <c r="O21" s="72"/>
      <c r="P21" s="74"/>
      <c r="Q21" s="32"/>
      <c r="R21" s="72"/>
      <c r="S21" s="72"/>
      <c r="T21" s="72"/>
      <c r="U21" s="72"/>
      <c r="V21" s="72"/>
    </row>
    <row r="22" spans="1:22" ht="15.75" customHeight="1">
      <c r="A22" s="63"/>
      <c r="B22" s="64"/>
      <c r="C22" s="75"/>
      <c r="D22" s="47"/>
      <c r="E22" s="67"/>
      <c r="F22" s="67"/>
      <c r="G22" s="67"/>
      <c r="H22" s="67"/>
      <c r="I22" s="68"/>
      <c r="J22" s="62"/>
      <c r="K22" s="72"/>
      <c r="L22" s="73"/>
      <c r="M22" s="73"/>
      <c r="N22" s="72"/>
      <c r="O22" s="72"/>
      <c r="P22" s="74"/>
      <c r="Q22" s="72"/>
      <c r="R22" s="72"/>
      <c r="S22" s="72"/>
      <c r="T22" s="72"/>
      <c r="U22" s="72"/>
      <c r="V22" s="72"/>
    </row>
    <row r="23" spans="1:23" ht="15.75" customHeight="1">
      <c r="A23" s="66" t="s">
        <v>76</v>
      </c>
      <c r="B23" s="46"/>
      <c r="C23" s="76"/>
      <c r="D23" s="46"/>
      <c r="E23" s="67"/>
      <c r="F23" s="67"/>
      <c r="G23" s="67"/>
      <c r="H23" s="67"/>
      <c r="I23" s="68"/>
      <c r="J23" s="62"/>
      <c r="K23" s="38"/>
      <c r="L23" s="32"/>
      <c r="M23" s="38"/>
      <c r="N23" s="34"/>
      <c r="O23" s="33"/>
      <c r="P23" s="33"/>
      <c r="Q23" s="34"/>
      <c r="R23" s="33"/>
      <c r="S23" s="34"/>
      <c r="T23" s="33"/>
      <c r="U23" s="32"/>
      <c r="V23" s="33"/>
      <c r="W23" s="32"/>
    </row>
    <row r="24" spans="1:23" ht="15.75" customHeight="1">
      <c r="A24" s="70" t="s">
        <v>74</v>
      </c>
      <c r="B24" s="77"/>
      <c r="C24" s="10">
        <v>33.5</v>
      </c>
      <c r="D24" s="47" t="s">
        <v>0</v>
      </c>
      <c r="E24" s="67"/>
      <c r="F24" s="67"/>
      <c r="G24" s="67"/>
      <c r="H24" s="67"/>
      <c r="I24" s="68"/>
      <c r="J24" s="62"/>
      <c r="K24" s="38"/>
      <c r="L24" s="32"/>
      <c r="M24" s="38"/>
      <c r="N24" s="34"/>
      <c r="O24" s="33"/>
      <c r="P24" s="33"/>
      <c r="Q24" s="34"/>
      <c r="R24" s="33"/>
      <c r="S24" s="34"/>
      <c r="T24" s="33"/>
      <c r="U24" s="32"/>
      <c r="V24" s="33"/>
      <c r="W24" s="32"/>
    </row>
    <row r="25" spans="1:23" ht="15.75" customHeight="1">
      <c r="A25" s="70" t="s">
        <v>75</v>
      </c>
      <c r="B25" s="77"/>
      <c r="C25" s="10">
        <v>1.8</v>
      </c>
      <c r="D25" s="47" t="s">
        <v>0</v>
      </c>
      <c r="E25" s="67"/>
      <c r="F25" s="67"/>
      <c r="G25" s="67"/>
      <c r="H25" s="67"/>
      <c r="I25" s="68"/>
      <c r="J25" s="62"/>
      <c r="K25" s="38"/>
      <c r="L25" s="32"/>
      <c r="M25" s="38"/>
      <c r="N25" s="34"/>
      <c r="O25" s="33"/>
      <c r="P25" s="33"/>
      <c r="Q25" s="34"/>
      <c r="R25" s="33"/>
      <c r="S25" s="34"/>
      <c r="T25" s="33"/>
      <c r="U25" s="32"/>
      <c r="V25" s="33"/>
      <c r="W25" s="32"/>
    </row>
    <row r="26" spans="1:23" ht="15.75" customHeight="1">
      <c r="A26" s="70"/>
      <c r="B26" s="56"/>
      <c r="C26" s="78"/>
      <c r="D26" s="47"/>
      <c r="E26" s="47"/>
      <c r="F26" s="47"/>
      <c r="G26" s="47"/>
      <c r="H26" s="47"/>
      <c r="I26" s="47"/>
      <c r="J26" s="62"/>
      <c r="K26" s="34"/>
      <c r="L26" s="32"/>
      <c r="M26" s="34"/>
      <c r="N26" s="34"/>
      <c r="O26" s="33"/>
      <c r="P26" s="33"/>
      <c r="Q26" s="34"/>
      <c r="R26" s="33"/>
      <c r="S26" s="34"/>
      <c r="T26" s="33"/>
      <c r="U26" s="32"/>
      <c r="V26" s="33"/>
      <c r="W26" s="32"/>
    </row>
    <row r="27" spans="1:23" ht="15.75" customHeight="1">
      <c r="A27" s="66" t="s">
        <v>77</v>
      </c>
      <c r="B27" s="56"/>
      <c r="C27" s="78"/>
      <c r="D27" s="47"/>
      <c r="E27" s="67"/>
      <c r="F27" s="67"/>
      <c r="G27" s="67"/>
      <c r="H27" s="67"/>
      <c r="I27" s="79"/>
      <c r="J27" s="62"/>
      <c r="K27" s="38"/>
      <c r="L27" s="32"/>
      <c r="M27" s="38"/>
      <c r="N27" s="34"/>
      <c r="O27" s="33"/>
      <c r="P27" s="33"/>
      <c r="Q27" s="34"/>
      <c r="R27" s="33"/>
      <c r="S27" s="34"/>
      <c r="T27" s="33"/>
      <c r="U27" s="32"/>
      <c r="V27" s="33"/>
      <c r="W27" s="32"/>
    </row>
    <row r="28" spans="1:23" ht="15.75" customHeight="1">
      <c r="A28" s="66" t="s">
        <v>26</v>
      </c>
      <c r="B28" s="56"/>
      <c r="C28" s="47"/>
      <c r="D28" s="47"/>
      <c r="E28" s="67"/>
      <c r="F28" s="67"/>
      <c r="G28" s="67"/>
      <c r="H28" s="67"/>
      <c r="I28" s="79"/>
      <c r="J28" s="62"/>
      <c r="K28" s="34"/>
      <c r="L28" s="32"/>
      <c r="M28" s="34"/>
      <c r="N28" s="34"/>
      <c r="O28" s="33"/>
      <c r="P28" s="33"/>
      <c r="Q28" s="34"/>
      <c r="R28" s="33"/>
      <c r="S28" s="34"/>
      <c r="T28" s="33"/>
      <c r="U28" s="32"/>
      <c r="V28" s="33"/>
      <c r="W28" s="32"/>
    </row>
    <row r="29" spans="1:23" ht="15.75" customHeight="1">
      <c r="A29" s="66"/>
      <c r="B29" s="56"/>
      <c r="C29" s="47"/>
      <c r="D29" s="47"/>
      <c r="E29" s="67"/>
      <c r="F29" s="67"/>
      <c r="G29" s="67"/>
      <c r="H29" s="67"/>
      <c r="I29" s="79"/>
      <c r="J29" s="62"/>
      <c r="K29" s="34"/>
      <c r="L29" s="32"/>
      <c r="M29" s="34"/>
      <c r="N29" s="34"/>
      <c r="O29" s="33"/>
      <c r="P29" s="33"/>
      <c r="Q29" s="34"/>
      <c r="R29" s="33"/>
      <c r="S29" s="34"/>
      <c r="T29" s="33"/>
      <c r="U29" s="32"/>
      <c r="V29" s="33"/>
      <c r="W29" s="32"/>
    </row>
    <row r="30" spans="1:23" ht="15.75" customHeight="1">
      <c r="A30" s="63" t="s">
        <v>9</v>
      </c>
      <c r="B30" s="64" t="s">
        <v>1</v>
      </c>
      <c r="C30" s="56">
        <f>((C16*C17*(C21+C18+C17/2)+C18*C19*(C21+C18/2)+C20*C21*C21/2)/(C16*C17+C18*C19+C20*C21))/10</f>
        <v>32</v>
      </c>
      <c r="D30" s="46" t="s">
        <v>8</v>
      </c>
      <c r="E30" s="80"/>
      <c r="F30" s="80"/>
      <c r="G30" s="80"/>
      <c r="H30" s="80"/>
      <c r="I30" s="79"/>
      <c r="J30" s="62"/>
      <c r="K30" s="34"/>
      <c r="L30" s="32"/>
      <c r="M30" s="34"/>
      <c r="N30" s="34"/>
      <c r="O30" s="33"/>
      <c r="P30" s="33"/>
      <c r="Q30" s="34"/>
      <c r="R30" s="33"/>
      <c r="S30" s="34"/>
      <c r="T30" s="33"/>
      <c r="U30" s="32"/>
      <c r="V30" s="33"/>
      <c r="W30" s="32"/>
    </row>
    <row r="31" spans="1:23" ht="15.75" customHeight="1">
      <c r="A31" s="63" t="s">
        <v>10</v>
      </c>
      <c r="B31" s="64" t="s">
        <v>1</v>
      </c>
      <c r="C31" s="56">
        <f>(C16*C17+C18*C19+C20*C21)/100</f>
        <v>140</v>
      </c>
      <c r="D31" s="47" t="s">
        <v>14</v>
      </c>
      <c r="E31" s="47"/>
      <c r="F31" s="47"/>
      <c r="G31" s="47"/>
      <c r="H31" s="47"/>
      <c r="I31" s="79"/>
      <c r="J31" s="62"/>
      <c r="K31" s="34"/>
      <c r="L31" s="32"/>
      <c r="M31" s="34"/>
      <c r="N31" s="34"/>
      <c r="O31" s="33"/>
      <c r="P31" s="33"/>
      <c r="Q31" s="34"/>
      <c r="R31" s="33"/>
      <c r="S31" s="34"/>
      <c r="T31" s="33"/>
      <c r="U31" s="32"/>
      <c r="V31" s="33"/>
      <c r="W31" s="32"/>
    </row>
    <row r="32" spans="1:23" ht="15.75" customHeight="1">
      <c r="A32" s="63" t="s">
        <v>34</v>
      </c>
      <c r="B32" s="64" t="s">
        <v>1</v>
      </c>
      <c r="C32" s="56">
        <f>((C19*C18^3/12)+(C16*C17^3/12+C16*C17*(C17+C18+C21-C30*10-C17/2)^2)+(C20*C21^3/12+C20*C21*(C30*10-C21/2)^2))/10000</f>
        <v>94906.66666666666</v>
      </c>
      <c r="D32" s="47" t="s">
        <v>17</v>
      </c>
      <c r="E32" s="47"/>
      <c r="F32" s="47"/>
      <c r="G32" s="47"/>
      <c r="H32" s="47"/>
      <c r="I32" s="79"/>
      <c r="J32" s="62"/>
      <c r="K32" s="34"/>
      <c r="L32" s="32"/>
      <c r="M32" s="34"/>
      <c r="N32" s="34"/>
      <c r="O32" s="33"/>
      <c r="P32" s="33"/>
      <c r="Q32" s="34"/>
      <c r="R32" s="33"/>
      <c r="S32" s="34"/>
      <c r="T32" s="33"/>
      <c r="U32" s="32"/>
      <c r="V32" s="33"/>
      <c r="W32" s="32"/>
    </row>
    <row r="33" spans="1:23" ht="15.75" customHeight="1">
      <c r="A33" s="63" t="s">
        <v>35</v>
      </c>
      <c r="B33" s="64" t="s">
        <v>1</v>
      </c>
      <c r="C33" s="56">
        <f>C32/C30</f>
        <v>2965.833333333333</v>
      </c>
      <c r="D33" s="47" t="s">
        <v>15</v>
      </c>
      <c r="E33" s="67"/>
      <c r="F33" s="67"/>
      <c r="G33" s="67"/>
      <c r="H33" s="67"/>
      <c r="I33" s="79"/>
      <c r="J33" s="81"/>
      <c r="K33" s="38"/>
      <c r="L33" s="32"/>
      <c r="M33" s="38"/>
      <c r="N33" s="34"/>
      <c r="O33" s="33"/>
      <c r="P33" s="33"/>
      <c r="Q33" s="34"/>
      <c r="R33" s="33"/>
      <c r="S33" s="34"/>
      <c r="T33" s="33"/>
      <c r="U33" s="32"/>
      <c r="V33" s="33"/>
      <c r="W33" s="32"/>
    </row>
    <row r="34" spans="1:22" ht="15.75" customHeight="1">
      <c r="A34" s="50"/>
      <c r="B34" s="41"/>
      <c r="C34" s="41"/>
      <c r="D34" s="47"/>
      <c r="E34" s="67"/>
      <c r="F34" s="67"/>
      <c r="G34" s="67"/>
      <c r="H34" s="67"/>
      <c r="I34" s="79"/>
      <c r="J34" s="81"/>
      <c r="K34" s="82"/>
      <c r="L34" s="73"/>
      <c r="M34" s="73"/>
      <c r="N34" s="72"/>
      <c r="O34" s="72"/>
      <c r="P34" s="72"/>
      <c r="Q34" s="72"/>
      <c r="R34" s="72"/>
      <c r="S34" s="72"/>
      <c r="T34" s="72"/>
      <c r="U34" s="72"/>
      <c r="V34" s="72"/>
    </row>
    <row r="35" spans="1:22" ht="15.75" customHeight="1">
      <c r="A35" s="66" t="s">
        <v>37</v>
      </c>
      <c r="B35" s="41"/>
      <c r="C35" s="41"/>
      <c r="D35" s="47"/>
      <c r="E35" s="67"/>
      <c r="F35" s="67"/>
      <c r="G35" s="67"/>
      <c r="H35" s="67"/>
      <c r="I35" s="79"/>
      <c r="J35" s="83"/>
      <c r="K35" s="82"/>
      <c r="L35" s="84"/>
      <c r="M35" s="84"/>
      <c r="N35" s="85"/>
      <c r="R35" s="72"/>
      <c r="S35" s="72"/>
      <c r="T35" s="72"/>
      <c r="U35" s="72"/>
      <c r="V35" s="72"/>
    </row>
    <row r="36" spans="1:22" ht="15.75" customHeight="1">
      <c r="A36" s="86" t="s">
        <v>30</v>
      </c>
      <c r="B36" s="87" t="s">
        <v>1</v>
      </c>
      <c r="C36" s="88">
        <f>C18/C19</f>
        <v>60</v>
      </c>
      <c r="D36" s="51" t="s">
        <v>50</v>
      </c>
      <c r="E36" s="89" t="str">
        <f>IF(C36&lt;(127/(H7)^0.5),"Compact",IF(C36&lt;(190/(H7)^0.5),"Non compact","Slender"))</f>
        <v>Compact</v>
      </c>
      <c r="F36" s="40"/>
      <c r="G36" s="40"/>
      <c r="H36" s="40"/>
      <c r="I36" s="68"/>
      <c r="J36" s="90" t="s">
        <v>64</v>
      </c>
      <c r="K36" s="82"/>
      <c r="L36" s="84"/>
      <c r="M36" s="84"/>
      <c r="N36" s="85"/>
      <c r="O36" s="85"/>
      <c r="P36" s="85"/>
      <c r="Q36" s="85"/>
      <c r="R36" s="72"/>
      <c r="S36" s="72"/>
      <c r="T36" s="72"/>
      <c r="U36" s="72"/>
      <c r="V36" s="72"/>
    </row>
    <row r="37" spans="1:22" ht="15.75" customHeight="1">
      <c r="A37" s="86" t="s">
        <v>31</v>
      </c>
      <c r="B37" s="87" t="s">
        <v>1</v>
      </c>
      <c r="C37" s="88">
        <f>(C16/2-C19/2)/C17</f>
        <v>4.75</v>
      </c>
      <c r="D37" s="51" t="s">
        <v>51</v>
      </c>
      <c r="E37" s="89" t="str">
        <f>IF(C37&lt;(15.3/(H7)^0.5),"Compact",IF(C37&lt;(21/(H7)^0.5),"Non compact","Slender"))</f>
        <v>Compact</v>
      </c>
      <c r="F37" s="40"/>
      <c r="G37" s="40"/>
      <c r="H37" s="40"/>
      <c r="I37" s="68"/>
      <c r="J37" s="90" t="s">
        <v>65</v>
      </c>
      <c r="K37" s="82"/>
      <c r="L37" s="84"/>
      <c r="M37" s="84"/>
      <c r="N37" s="85"/>
      <c r="O37" s="85"/>
      <c r="P37" s="85"/>
      <c r="Q37" s="85"/>
      <c r="R37" s="72"/>
      <c r="S37" s="72"/>
      <c r="T37" s="72"/>
      <c r="U37" s="72"/>
      <c r="V37" s="72"/>
    </row>
    <row r="38" spans="1:22" ht="15.75" customHeight="1">
      <c r="A38" s="91" t="s">
        <v>29</v>
      </c>
      <c r="B38" s="92" t="str">
        <f>IF(AND(E36="Compact",E37="Compact"),"Compact",IF(AND(E36&lt;&gt;"Slender",E37&lt;&gt;"Slender",OR(E36="Non compact",E37="Non compact")),"Non compact","Slender"))</f>
        <v>Compact</v>
      </c>
      <c r="C38" s="39"/>
      <c r="D38" s="47"/>
      <c r="E38" s="40"/>
      <c r="F38" s="40"/>
      <c r="G38" s="40"/>
      <c r="H38" s="40"/>
      <c r="I38" s="68"/>
      <c r="J38" s="83"/>
      <c r="K38" s="82"/>
      <c r="L38" s="22"/>
      <c r="M38" s="22"/>
      <c r="O38" s="85"/>
      <c r="P38" s="85"/>
      <c r="Q38" s="85"/>
      <c r="R38" s="72"/>
      <c r="S38" s="72"/>
      <c r="T38" s="72"/>
      <c r="U38" s="72"/>
      <c r="V38" s="72"/>
    </row>
    <row r="39" spans="1:22" ht="15.75" customHeight="1">
      <c r="A39" s="66"/>
      <c r="B39" s="56"/>
      <c r="C39" s="47"/>
      <c r="D39" s="47"/>
      <c r="E39" s="47"/>
      <c r="F39" s="47"/>
      <c r="G39" s="47"/>
      <c r="H39" s="47"/>
      <c r="I39" s="47"/>
      <c r="J39" s="62"/>
      <c r="K39" s="73"/>
      <c r="L39" s="73"/>
      <c r="M39" s="73"/>
      <c r="N39" s="72"/>
      <c r="O39" s="72"/>
      <c r="P39" s="72"/>
      <c r="Q39" s="72"/>
      <c r="R39" s="72"/>
      <c r="S39" s="72"/>
      <c r="T39" s="72"/>
      <c r="U39" s="72"/>
      <c r="V39" s="72"/>
    </row>
    <row r="40" spans="1:22" ht="15.75" customHeight="1">
      <c r="A40" s="66" t="s">
        <v>43</v>
      </c>
      <c r="B40" s="56"/>
      <c r="C40" s="46"/>
      <c r="D40" s="46"/>
      <c r="E40" s="46"/>
      <c r="F40" s="47"/>
      <c r="G40" s="47"/>
      <c r="H40" s="47"/>
      <c r="I40" s="47"/>
      <c r="J40" s="62"/>
      <c r="K40" s="82"/>
      <c r="L40" s="73"/>
      <c r="M40" s="73"/>
      <c r="N40" s="72"/>
      <c r="O40" s="72"/>
      <c r="P40" s="72"/>
      <c r="Q40" s="72"/>
      <c r="R40" s="72"/>
      <c r="S40" s="72"/>
      <c r="T40" s="72"/>
      <c r="U40" s="72"/>
      <c r="V40" s="72"/>
    </row>
    <row r="41" spans="1:22" ht="15.75" customHeight="1">
      <c r="A41" s="63" t="s">
        <v>18</v>
      </c>
      <c r="B41" s="64" t="s">
        <v>1</v>
      </c>
      <c r="C41" s="13">
        <v>1.3</v>
      </c>
      <c r="D41" s="47"/>
      <c r="E41" s="47"/>
      <c r="F41" s="93"/>
      <c r="G41" s="93"/>
      <c r="H41" s="93"/>
      <c r="I41" s="65"/>
      <c r="J41" s="90" t="s">
        <v>66</v>
      </c>
      <c r="K41" s="82"/>
      <c r="L41" s="73"/>
      <c r="M41" s="73"/>
      <c r="N41" s="72"/>
      <c r="O41" s="72"/>
      <c r="P41" s="72"/>
      <c r="Q41" s="72"/>
      <c r="R41" s="72"/>
      <c r="S41" s="72"/>
      <c r="T41" s="72"/>
      <c r="U41" s="72"/>
      <c r="V41" s="72"/>
    </row>
    <row r="42" spans="1:22" ht="15.75" customHeight="1">
      <c r="A42" s="155" t="s">
        <v>13</v>
      </c>
      <c r="B42" s="144" t="s">
        <v>1</v>
      </c>
      <c r="C42" s="47" t="s">
        <v>27</v>
      </c>
      <c r="D42" s="47"/>
      <c r="E42" s="93"/>
      <c r="F42" s="48">
        <f>(20*(C16/1000))/(H7^0.5)</f>
        <v>2.581988897471611</v>
      </c>
      <c r="G42" s="47" t="s">
        <v>0</v>
      </c>
      <c r="H42" s="156">
        <f>MIN(F42,F43)</f>
        <v>2.581988897471611</v>
      </c>
      <c r="I42" s="156" t="s">
        <v>0</v>
      </c>
      <c r="J42" s="94" t="s">
        <v>67</v>
      </c>
      <c r="K42" s="82"/>
      <c r="L42" s="73"/>
      <c r="M42" s="73"/>
      <c r="N42" s="72"/>
      <c r="O42" s="72"/>
      <c r="P42" s="72"/>
      <c r="Q42" s="72"/>
      <c r="R42" s="72"/>
      <c r="S42" s="72"/>
      <c r="T42" s="72"/>
      <c r="U42" s="72"/>
      <c r="V42" s="72"/>
    </row>
    <row r="43" spans="1:22" ht="15.75" customHeight="1">
      <c r="A43" s="155"/>
      <c r="B43" s="144"/>
      <c r="C43" s="47" t="s">
        <v>28</v>
      </c>
      <c r="D43" s="47"/>
      <c r="E43" s="47"/>
      <c r="F43" s="56">
        <f>(1380*(C16*C17/100)/(H7*C18/10)*C41)/100</f>
        <v>4.983333333333333</v>
      </c>
      <c r="G43" s="47" t="s">
        <v>0</v>
      </c>
      <c r="H43" s="156"/>
      <c r="I43" s="156"/>
      <c r="J43" s="94" t="s">
        <v>68</v>
      </c>
      <c r="K43" s="82"/>
      <c r="L43" s="95" t="s">
        <v>38</v>
      </c>
      <c r="M43" s="95" t="s">
        <v>1</v>
      </c>
      <c r="N43" s="96">
        <f>MIN((800*C16*C17*C41)/(1000*C18*C25),0.58*H7)</f>
        <v>1.392</v>
      </c>
      <c r="O43" s="73" t="s">
        <v>16</v>
      </c>
      <c r="P43" s="97" t="s">
        <v>39</v>
      </c>
      <c r="Q43" s="97" t="s">
        <v>1</v>
      </c>
      <c r="R43" s="72">
        <f>((C17*C16^3/12)+(C18*C19^3/36))/10000</f>
        <v>1335</v>
      </c>
      <c r="S43" s="73" t="s">
        <v>17</v>
      </c>
      <c r="T43" s="72"/>
      <c r="U43" s="72"/>
      <c r="V43" s="72"/>
    </row>
    <row r="44" spans="1:22" ht="15.75" customHeight="1">
      <c r="A44" s="63"/>
      <c r="B44" s="153" t="str">
        <f>IF(H42&lt;C25,"There is Lateral Torsional Buckling in comp.flange","No Lateral Torsional Buckling accur")</f>
        <v>No Lateral Torsional Buckling accur</v>
      </c>
      <c r="C44" s="154"/>
      <c r="D44" s="154"/>
      <c r="E44" s="154"/>
      <c r="F44" s="154"/>
      <c r="G44" s="98"/>
      <c r="H44" s="46"/>
      <c r="I44" s="46"/>
      <c r="J44" s="62"/>
      <c r="K44" s="82"/>
      <c r="L44" s="95" t="s">
        <v>20</v>
      </c>
      <c r="M44" s="95" t="s">
        <v>1</v>
      </c>
      <c r="N44" s="97">
        <f>(C16*C17+C18*C19/6)/100</f>
        <v>50</v>
      </c>
      <c r="O44" s="73" t="s">
        <v>14</v>
      </c>
      <c r="P44" s="97" t="s">
        <v>19</v>
      </c>
      <c r="Q44" s="97" t="s">
        <v>1</v>
      </c>
      <c r="R44" s="72">
        <f>(R43/N44)^0.5</f>
        <v>5.167204273105526</v>
      </c>
      <c r="S44" s="73" t="s">
        <v>8</v>
      </c>
      <c r="T44" s="72"/>
      <c r="U44" s="72"/>
      <c r="V44" s="72"/>
    </row>
    <row r="45" spans="1:22" ht="15.75" customHeight="1">
      <c r="A45" s="63" t="s">
        <v>25</v>
      </c>
      <c r="B45" s="48" t="s">
        <v>1</v>
      </c>
      <c r="C45" s="48">
        <f>IF(B44="There is Lateral Torsional Buckling in comp.flange",N50,N51)</f>
        <v>1.536</v>
      </c>
      <c r="D45" s="47" t="s">
        <v>16</v>
      </c>
      <c r="E45" s="47"/>
      <c r="F45" s="145"/>
      <c r="G45" s="145"/>
      <c r="H45" s="100"/>
      <c r="I45" s="100"/>
      <c r="J45" s="101"/>
      <c r="K45" s="82"/>
      <c r="L45" s="95" t="s">
        <v>22</v>
      </c>
      <c r="M45" s="95" t="s">
        <v>1</v>
      </c>
      <c r="N45" s="97">
        <f>C25*100/R44</f>
        <v>34.83508498722826</v>
      </c>
      <c r="O45" s="72"/>
      <c r="P45" s="97">
        <f>84*(C41/H7)^0.5</f>
        <v>61.822326064294934</v>
      </c>
      <c r="Q45" s="97">
        <f>188*(C41/H7)^0.5</f>
        <v>138.3642535724696</v>
      </c>
      <c r="R45" s="72"/>
      <c r="S45" s="73"/>
      <c r="T45" s="72"/>
      <c r="U45" s="72"/>
      <c r="V45" s="72"/>
    </row>
    <row r="46" spans="1:22" ht="15.75" customHeight="1">
      <c r="A46" s="63" t="s">
        <v>33</v>
      </c>
      <c r="B46" s="48" t="s">
        <v>1</v>
      </c>
      <c r="C46" s="48">
        <f>C45</f>
        <v>1.536</v>
      </c>
      <c r="D46" s="47" t="s">
        <v>16</v>
      </c>
      <c r="E46" s="47"/>
      <c r="F46" s="102"/>
      <c r="G46" s="98"/>
      <c r="H46" s="46"/>
      <c r="I46" s="46"/>
      <c r="J46" s="62"/>
      <c r="K46" s="82"/>
      <c r="L46" s="95" t="s">
        <v>21</v>
      </c>
      <c r="M46" s="95" t="s">
        <v>1</v>
      </c>
      <c r="N46" s="97">
        <f>0.58*H7</f>
        <v>1.392</v>
      </c>
      <c r="O46" s="73" t="s">
        <v>16</v>
      </c>
      <c r="P46" s="97"/>
      <c r="Q46" s="97"/>
      <c r="R46" s="72"/>
      <c r="S46" s="73"/>
      <c r="T46" s="72"/>
      <c r="U46" s="72"/>
      <c r="V46" s="72"/>
    </row>
    <row r="47" spans="1:22" ht="15.75" customHeight="1">
      <c r="A47" s="63" t="s">
        <v>32</v>
      </c>
      <c r="B47" s="56" t="s">
        <v>1</v>
      </c>
      <c r="C47" s="56">
        <f>C10*100/C33</f>
        <v>2.0904748524866537</v>
      </c>
      <c r="D47" s="47" t="s">
        <v>16</v>
      </c>
      <c r="E47" s="48" t="str">
        <f>IF(C47&lt;F47,"&lt;","&gt;")</f>
        <v>&gt;</v>
      </c>
      <c r="F47" s="48">
        <f>IF(E10="a",C46,C46*1.2)</f>
        <v>1.536</v>
      </c>
      <c r="G47" s="99" t="str">
        <f>IF(AND(C47&lt;F47),"SAFE","Unsafe")</f>
        <v>Unsafe</v>
      </c>
      <c r="H47" s="47"/>
      <c r="I47" s="47"/>
      <c r="J47" s="62"/>
      <c r="K47" s="82"/>
      <c r="L47" s="95" t="s">
        <v>23</v>
      </c>
      <c r="M47" s="95" t="s">
        <v>1</v>
      </c>
      <c r="N47" s="97">
        <f>IF(P47&gt;0.58*H7,0.58*H7,P47)</f>
        <v>1.392</v>
      </c>
      <c r="O47" s="73" t="s">
        <v>16</v>
      </c>
      <c r="P47" s="97">
        <f>(0.64-((N45^2*H7)/(1.176*10^5*C41)))*H7</f>
        <v>1.4902800698498933</v>
      </c>
      <c r="Q47" s="97"/>
      <c r="R47" s="103"/>
      <c r="S47" s="73"/>
      <c r="T47" s="72"/>
      <c r="U47" s="72"/>
      <c r="V47" s="72"/>
    </row>
    <row r="48" spans="1:22" ht="15.75" customHeight="1">
      <c r="A48" s="63"/>
      <c r="B48" s="56"/>
      <c r="C48" s="56"/>
      <c r="D48" s="47"/>
      <c r="E48" s="47"/>
      <c r="F48" s="47"/>
      <c r="G48" s="47"/>
      <c r="H48" s="47"/>
      <c r="I48" s="56"/>
      <c r="J48" s="62"/>
      <c r="K48" s="82"/>
      <c r="L48" s="95" t="s">
        <v>24</v>
      </c>
      <c r="M48" s="95" t="s">
        <v>1</v>
      </c>
      <c r="N48" s="97">
        <f>IF(P48&gt;0.58*H7,0.58*H7,P48)</f>
        <v>1.392</v>
      </c>
      <c r="O48" s="73" t="s">
        <v>16</v>
      </c>
      <c r="P48" s="97">
        <f>(12000*C41)/N45^2</f>
        <v>12.85555555555556</v>
      </c>
      <c r="Q48" s="97"/>
      <c r="R48" s="72"/>
      <c r="S48" s="72"/>
      <c r="T48" s="72"/>
      <c r="U48" s="72"/>
      <c r="V48" s="72"/>
    </row>
    <row r="49" spans="1:22" ht="15.75" customHeight="1">
      <c r="A49" s="66" t="s">
        <v>44</v>
      </c>
      <c r="B49" s="56"/>
      <c r="C49" s="47"/>
      <c r="D49" s="47"/>
      <c r="E49" s="48"/>
      <c r="F49" s="56"/>
      <c r="G49" s="47"/>
      <c r="H49" s="47"/>
      <c r="I49" s="47"/>
      <c r="J49" s="62"/>
      <c r="K49" s="82"/>
      <c r="L49" s="95" t="s">
        <v>40</v>
      </c>
      <c r="M49" s="95" t="s">
        <v>1</v>
      </c>
      <c r="N49" s="97">
        <f>IF(N45&lt;P45,N46,IF(AND(N45&gt;P45,N45&lt;Q45),N47,N48))</f>
        <v>1.392</v>
      </c>
      <c r="O49" s="73" t="s">
        <v>16</v>
      </c>
      <c r="P49" s="95" t="s">
        <v>41</v>
      </c>
      <c r="Q49" s="95" t="s">
        <v>1</v>
      </c>
      <c r="R49" s="97">
        <f>(N43^2+N49^2)^0.5</f>
        <v>1.9685852788233482</v>
      </c>
      <c r="S49" s="73" t="s">
        <v>16</v>
      </c>
      <c r="T49" s="72"/>
      <c r="U49" s="72"/>
      <c r="V49" s="72"/>
    </row>
    <row r="50" spans="1:22" ht="15.75" customHeight="1">
      <c r="A50" s="63" t="s">
        <v>45</v>
      </c>
      <c r="B50" s="56" t="s">
        <v>1</v>
      </c>
      <c r="C50" s="56">
        <f>C11*100/(C18*C19)</f>
        <v>0.15</v>
      </c>
      <c r="D50" s="47" t="s">
        <v>16</v>
      </c>
      <c r="E50" s="56" t="str">
        <f>IF(C50&gt;F50,"&gt;","&lt;")</f>
        <v>&lt;</v>
      </c>
      <c r="F50" s="104">
        <f>0.35*H7</f>
        <v>0.84</v>
      </c>
      <c r="G50" s="99" t="str">
        <f>IF(AND(C50&lt;F50),"SAFE","Unsafe")</f>
        <v>SAFE</v>
      </c>
      <c r="H50" s="47"/>
      <c r="I50" s="47"/>
      <c r="J50" s="94" t="s">
        <v>70</v>
      </c>
      <c r="K50" s="82"/>
      <c r="L50" s="95" t="s">
        <v>25</v>
      </c>
      <c r="M50" s="95" t="s">
        <v>1</v>
      </c>
      <c r="N50" s="97">
        <f>IF(R49&gt;0.58*H7,0.58*H7,R49)</f>
        <v>1.392</v>
      </c>
      <c r="O50" s="73" t="s">
        <v>16</v>
      </c>
      <c r="P50" s="73"/>
      <c r="Q50" s="72"/>
      <c r="R50" s="72"/>
      <c r="S50" s="72"/>
      <c r="T50" s="72"/>
      <c r="U50" s="72"/>
      <c r="V50" s="72"/>
    </row>
    <row r="51" spans="1:22" ht="15.75" customHeight="1" thickBot="1">
      <c r="A51" s="45"/>
      <c r="B51" s="47"/>
      <c r="C51" s="105"/>
      <c r="D51" s="48"/>
      <c r="E51" s="56"/>
      <c r="F51" s="47"/>
      <c r="G51" s="106"/>
      <c r="H51" s="46"/>
      <c r="I51" s="46"/>
      <c r="J51" s="90"/>
      <c r="K51" s="107"/>
      <c r="L51" s="95" t="s">
        <v>42</v>
      </c>
      <c r="M51" s="95" t="s">
        <v>1</v>
      </c>
      <c r="N51" s="95">
        <f>IF(B38="Compact",0.64*H7,0.58*H7)</f>
        <v>1.536</v>
      </c>
      <c r="O51" s="73" t="s">
        <v>16</v>
      </c>
      <c r="P51" s="95"/>
      <c r="Q51" s="95"/>
      <c r="R51" s="95"/>
      <c r="S51" s="73"/>
      <c r="T51" s="72"/>
      <c r="U51" s="72"/>
      <c r="V51" s="72"/>
    </row>
    <row r="52" spans="1:22" ht="15.75" customHeight="1">
      <c r="A52" s="108"/>
      <c r="B52" s="108"/>
      <c r="C52" s="108"/>
      <c r="D52" s="108"/>
      <c r="E52" s="109"/>
      <c r="F52" s="110"/>
      <c r="G52" s="111"/>
      <c r="H52" s="112"/>
      <c r="I52" s="117"/>
      <c r="J52" s="117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</row>
    <row r="53" spans="1:22" ht="15.75" customHeight="1">
      <c r="A53" s="118"/>
      <c r="B53" s="32"/>
      <c r="C53" s="73"/>
      <c r="D53" s="73"/>
      <c r="E53" s="95"/>
      <c r="F53" s="32"/>
      <c r="G53" s="73"/>
      <c r="H53" s="73"/>
      <c r="I53" s="73"/>
      <c r="J53" s="73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</row>
    <row r="54" spans="1:22" ht="15.75" customHeight="1">
      <c r="A54" s="95"/>
      <c r="B54" s="32"/>
      <c r="C54" s="32"/>
      <c r="D54" s="73"/>
      <c r="E54" s="32"/>
      <c r="F54" s="84"/>
      <c r="G54" s="119"/>
      <c r="H54" s="73"/>
      <c r="I54" s="73"/>
      <c r="J54" s="95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</row>
    <row r="55" spans="1:22" ht="15.75" customHeight="1">
      <c r="A55" s="95"/>
      <c r="B55" s="32"/>
      <c r="C55" s="32"/>
      <c r="D55" s="73"/>
      <c r="E55" s="95"/>
      <c r="F55" s="32"/>
      <c r="G55" s="73"/>
      <c r="H55" s="73"/>
      <c r="I55" s="73"/>
      <c r="J55" s="73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</row>
    <row r="56" spans="1:22" ht="15.75" customHeight="1">
      <c r="A56" s="118"/>
      <c r="B56" s="32"/>
      <c r="C56" s="73"/>
      <c r="D56" s="73"/>
      <c r="E56" s="73"/>
      <c r="F56" s="73"/>
      <c r="G56" s="73"/>
      <c r="H56" s="73"/>
      <c r="I56" s="73"/>
      <c r="J56" s="73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</row>
    <row r="57" spans="1:22" ht="15.75" customHeight="1">
      <c r="A57" s="120"/>
      <c r="B57" s="32"/>
      <c r="C57" s="73"/>
      <c r="D57" s="73"/>
      <c r="E57" s="73"/>
      <c r="F57" s="73"/>
      <c r="G57" s="73"/>
      <c r="H57" s="73"/>
      <c r="I57" s="73"/>
      <c r="J57" s="73"/>
      <c r="K57" s="72"/>
      <c r="L57" s="72"/>
      <c r="M57" s="72"/>
      <c r="N57" s="72"/>
      <c r="Q57" s="72"/>
      <c r="R57" s="72"/>
      <c r="S57" s="72"/>
      <c r="T57" s="72"/>
      <c r="U57" s="72"/>
      <c r="V57" s="72"/>
    </row>
    <row r="58" spans="1:22" ht="15.75" customHeight="1">
      <c r="A58" s="95"/>
      <c r="B58" s="95"/>
      <c r="C58" s="32"/>
      <c r="D58" s="73"/>
      <c r="E58" s="73"/>
      <c r="F58" s="73"/>
      <c r="G58" s="73"/>
      <c r="H58" s="73"/>
      <c r="I58" s="73"/>
      <c r="J58" s="73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</row>
    <row r="59" spans="1:22" ht="15.75" customHeight="1">
      <c r="A59" s="95"/>
      <c r="B59" s="95"/>
      <c r="C59" s="32"/>
      <c r="D59" s="73"/>
      <c r="E59" s="73"/>
      <c r="F59" s="73"/>
      <c r="G59" s="73"/>
      <c r="H59" s="73"/>
      <c r="I59" s="73"/>
      <c r="J59" s="73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</row>
    <row r="60" spans="1:22" ht="15.75" customHeight="1">
      <c r="A60" s="95"/>
      <c r="B60" s="95"/>
      <c r="C60" s="32"/>
      <c r="D60" s="73"/>
      <c r="E60" s="73"/>
      <c r="F60" s="73"/>
      <c r="G60" s="73"/>
      <c r="H60" s="73"/>
      <c r="I60" s="73"/>
      <c r="J60" s="73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</row>
    <row r="61" spans="1:22" ht="15.75" customHeight="1">
      <c r="A61" s="95"/>
      <c r="B61" s="95"/>
      <c r="C61" s="32"/>
      <c r="D61" s="73"/>
      <c r="E61" s="73"/>
      <c r="F61" s="73"/>
      <c r="G61" s="73"/>
      <c r="H61" s="73"/>
      <c r="I61" s="73"/>
      <c r="J61" s="73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</row>
    <row r="62" spans="1:22" ht="15.75" customHeight="1">
      <c r="A62" s="95"/>
      <c r="B62" s="95"/>
      <c r="C62" s="32"/>
      <c r="D62" s="73"/>
      <c r="E62" s="73"/>
      <c r="F62" s="73"/>
      <c r="G62" s="73"/>
      <c r="H62" s="73"/>
      <c r="I62" s="73"/>
      <c r="J62" s="73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</row>
    <row r="63" spans="1:22" ht="15.75" customHeight="1">
      <c r="A63" s="95"/>
      <c r="B63" s="95"/>
      <c r="C63" s="32"/>
      <c r="D63" s="73"/>
      <c r="E63" s="73"/>
      <c r="F63" s="73"/>
      <c r="G63" s="73"/>
      <c r="H63" s="73"/>
      <c r="I63" s="73"/>
      <c r="J63" s="73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</row>
    <row r="64" spans="1:22" ht="15.75" customHeight="1">
      <c r="A64" s="95"/>
      <c r="B64" s="95"/>
      <c r="C64" s="32"/>
      <c r="D64" s="73"/>
      <c r="E64" s="73"/>
      <c r="F64" s="73"/>
      <c r="G64" s="73"/>
      <c r="H64" s="73"/>
      <c r="I64" s="73"/>
      <c r="J64" s="73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</row>
    <row r="65" spans="1:22" ht="15.75" customHeight="1">
      <c r="A65" s="95"/>
      <c r="B65" s="95"/>
      <c r="C65" s="32"/>
      <c r="D65" s="73"/>
      <c r="E65" s="73"/>
      <c r="F65" s="73"/>
      <c r="G65" s="73"/>
      <c r="H65" s="73"/>
      <c r="I65" s="73"/>
      <c r="J65" s="73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</row>
    <row r="66" spans="1:10" ht="15.75" customHeight="1">
      <c r="A66" s="73"/>
      <c r="B66" s="95"/>
      <c r="C66" s="121"/>
      <c r="D66" s="73"/>
      <c r="E66" s="95"/>
      <c r="F66" s="122"/>
      <c r="G66" s="73"/>
      <c r="H66" s="73"/>
      <c r="I66" s="73"/>
      <c r="J66" s="73"/>
    </row>
    <row r="67" spans="1:10" ht="15.75" customHeight="1">
      <c r="A67" s="123"/>
      <c r="B67" s="124"/>
      <c r="C67" s="125"/>
      <c r="D67" s="124"/>
      <c r="E67" s="22"/>
      <c r="F67" s="22"/>
      <c r="G67" s="22"/>
      <c r="H67" s="22"/>
      <c r="I67" s="22"/>
      <c r="J67" s="22"/>
    </row>
    <row r="68" spans="1:10" ht="15.75" customHeight="1">
      <c r="A68" s="123"/>
      <c r="B68" s="124"/>
      <c r="C68" s="125"/>
      <c r="D68" s="124"/>
      <c r="E68" s="22"/>
      <c r="F68" s="22"/>
      <c r="G68" s="22"/>
      <c r="H68" s="22"/>
      <c r="I68" s="22"/>
      <c r="J68" s="22"/>
    </row>
    <row r="69" spans="1:10" ht="15.75" customHeight="1">
      <c r="A69" s="118"/>
      <c r="B69" s="124"/>
      <c r="C69" s="125"/>
      <c r="D69" s="124"/>
      <c r="E69" s="22"/>
      <c r="F69" s="22"/>
      <c r="G69" s="22"/>
      <c r="H69" s="22"/>
      <c r="I69" s="22"/>
      <c r="J69" s="22"/>
    </row>
    <row r="70" spans="1:10" ht="15.75" customHeight="1">
      <c r="A70" s="126"/>
      <c r="B70" s="126"/>
      <c r="C70" s="126"/>
      <c r="D70" s="127"/>
      <c r="E70" s="128"/>
      <c r="F70" s="22"/>
      <c r="G70" s="22"/>
      <c r="H70" s="22"/>
      <c r="I70" s="22"/>
      <c r="J70" s="129"/>
    </row>
    <row r="71" spans="1:10" ht="15.75" customHeight="1">
      <c r="A71" s="126"/>
      <c r="B71" s="126"/>
      <c r="C71" s="126"/>
      <c r="D71" s="127"/>
      <c r="E71" s="128"/>
      <c r="F71" s="22"/>
      <c r="G71" s="22"/>
      <c r="H71" s="22"/>
      <c r="I71" s="22"/>
      <c r="J71" s="129"/>
    </row>
    <row r="72" spans="1:10" ht="15.75" customHeight="1">
      <c r="A72" s="127"/>
      <c r="B72" s="130"/>
      <c r="C72" s="131"/>
      <c r="D72" s="124"/>
      <c r="E72" s="22"/>
      <c r="F72" s="22"/>
      <c r="G72" s="22"/>
      <c r="H72" s="22"/>
      <c r="I72" s="22"/>
      <c r="J72" s="22"/>
    </row>
    <row r="73" spans="1:10" ht="15.75" customHeight="1">
      <c r="A73" s="127"/>
      <c r="B73" s="132"/>
      <c r="C73" s="131"/>
      <c r="D73" s="124"/>
      <c r="E73" s="22"/>
      <c r="F73" s="22"/>
      <c r="G73" s="22"/>
      <c r="H73" s="22"/>
      <c r="I73" s="22"/>
      <c r="J73" s="22"/>
    </row>
    <row r="74" spans="1:10" ht="15.75" customHeight="1">
      <c r="A74" s="118"/>
      <c r="B74" s="132"/>
      <c r="C74" s="131"/>
      <c r="D74" s="124"/>
      <c r="E74" s="22"/>
      <c r="F74" s="22"/>
      <c r="G74" s="22"/>
      <c r="H74" s="22"/>
      <c r="I74" s="22"/>
      <c r="J74" s="22"/>
    </row>
    <row r="75" spans="1:10" ht="15.75" customHeight="1">
      <c r="A75" s="95"/>
      <c r="B75" s="32"/>
      <c r="C75" s="32"/>
      <c r="D75" s="73"/>
      <c r="E75" s="73"/>
      <c r="F75" s="95"/>
      <c r="G75" s="95"/>
      <c r="H75" s="133"/>
      <c r="I75" s="133"/>
      <c r="J75" s="133"/>
    </row>
    <row r="76" spans="1:10" ht="15.75" customHeight="1">
      <c r="A76" s="95"/>
      <c r="B76" s="32"/>
      <c r="C76" s="32"/>
      <c r="D76" s="73"/>
      <c r="E76" s="73"/>
      <c r="F76" s="73"/>
      <c r="G76" s="73"/>
      <c r="H76" s="73"/>
      <c r="I76" s="73"/>
      <c r="J76" s="73"/>
    </row>
    <row r="77" spans="1:10" ht="15.75" customHeight="1">
      <c r="A77" s="143"/>
      <c r="B77" s="144"/>
      <c r="C77" s="73"/>
      <c r="D77" s="73"/>
      <c r="E77" s="22"/>
      <c r="F77" s="95"/>
      <c r="G77" s="73"/>
      <c r="H77" s="143"/>
      <c r="I77" s="143"/>
      <c r="J77" s="95"/>
    </row>
    <row r="78" spans="1:19" ht="15.75" customHeight="1">
      <c r="A78" s="143"/>
      <c r="B78" s="144"/>
      <c r="C78" s="73"/>
      <c r="D78" s="73"/>
      <c r="E78" s="73"/>
      <c r="F78" s="32"/>
      <c r="G78" s="73"/>
      <c r="H78" s="143"/>
      <c r="I78" s="143"/>
      <c r="J78" s="95"/>
      <c r="L78" s="95"/>
      <c r="M78" s="95"/>
      <c r="N78" s="96"/>
      <c r="O78" s="73"/>
      <c r="P78" s="97"/>
      <c r="Q78" s="97"/>
      <c r="R78" s="72"/>
      <c r="S78" s="73"/>
    </row>
    <row r="79" spans="1:19" ht="15.75" customHeight="1">
      <c r="A79" s="95"/>
      <c r="B79" s="73"/>
      <c r="C79" s="73"/>
      <c r="D79" s="73"/>
      <c r="E79" s="73"/>
      <c r="F79" s="134"/>
      <c r="G79" s="123"/>
      <c r="H79" s="73"/>
      <c r="I79" s="73"/>
      <c r="J79" s="73"/>
      <c r="L79" s="95"/>
      <c r="M79" s="95"/>
      <c r="N79" s="97"/>
      <c r="O79" s="73"/>
      <c r="P79" s="97"/>
      <c r="Q79" s="97"/>
      <c r="R79" s="72"/>
      <c r="S79" s="73"/>
    </row>
    <row r="80" spans="1:19" ht="15.75" customHeight="1">
      <c r="A80" s="95"/>
      <c r="B80" s="95"/>
      <c r="C80" s="95"/>
      <c r="D80" s="73"/>
      <c r="E80" s="73"/>
      <c r="F80" s="146"/>
      <c r="G80" s="146"/>
      <c r="H80" s="135"/>
      <c r="I80" s="135"/>
      <c r="J80" s="135"/>
      <c r="L80" s="95"/>
      <c r="M80" s="95"/>
      <c r="N80" s="97"/>
      <c r="O80" s="72"/>
      <c r="P80" s="97"/>
      <c r="Q80" s="97"/>
      <c r="R80" s="72"/>
      <c r="S80" s="73"/>
    </row>
    <row r="81" spans="1:19" ht="15.75" customHeight="1">
      <c r="A81" s="95"/>
      <c r="B81" s="95"/>
      <c r="C81" s="95"/>
      <c r="D81" s="73"/>
      <c r="E81" s="73"/>
      <c r="F81" s="134"/>
      <c r="G81" s="123"/>
      <c r="H81" s="73"/>
      <c r="I81" s="73"/>
      <c r="J81" s="73"/>
      <c r="L81" s="95"/>
      <c r="M81" s="95"/>
      <c r="N81" s="97"/>
      <c r="O81" s="73"/>
      <c r="P81" s="97"/>
      <c r="Q81" s="97"/>
      <c r="R81" s="72"/>
      <c r="S81" s="73"/>
    </row>
    <row r="82" spans="1:19" ht="15.75" customHeight="1">
      <c r="A82" s="95"/>
      <c r="B82" s="32"/>
      <c r="C82" s="32"/>
      <c r="D82" s="73"/>
      <c r="E82" s="73"/>
      <c r="F82" s="73"/>
      <c r="G82" s="136"/>
      <c r="H82" s="73"/>
      <c r="I82" s="73"/>
      <c r="J82" s="73"/>
      <c r="L82" s="95"/>
      <c r="M82" s="95"/>
      <c r="N82" s="97"/>
      <c r="O82" s="73"/>
      <c r="P82" s="97"/>
      <c r="Q82" s="97"/>
      <c r="R82" s="103"/>
      <c r="S82" s="73"/>
    </row>
    <row r="83" spans="1:19" ht="15.75" customHeight="1">
      <c r="A83" s="95"/>
      <c r="B83" s="32"/>
      <c r="C83" s="32"/>
      <c r="D83" s="73"/>
      <c r="E83" s="73"/>
      <c r="F83" s="73"/>
      <c r="G83" s="73"/>
      <c r="H83" s="73"/>
      <c r="I83" s="73"/>
      <c r="J83" s="73"/>
      <c r="L83" s="95"/>
      <c r="M83" s="95"/>
      <c r="N83" s="97"/>
      <c r="O83" s="73"/>
      <c r="P83" s="97"/>
      <c r="Q83" s="97"/>
      <c r="R83" s="72"/>
      <c r="S83" s="72"/>
    </row>
    <row r="84" spans="1:19" ht="15.75" customHeight="1">
      <c r="A84" s="137"/>
      <c r="B84" s="32"/>
      <c r="C84" s="32"/>
      <c r="D84" s="73"/>
      <c r="E84" s="73"/>
      <c r="F84" s="73"/>
      <c r="G84" s="73"/>
      <c r="H84" s="73"/>
      <c r="I84" s="73"/>
      <c r="J84" s="73"/>
      <c r="L84" s="95"/>
      <c r="M84" s="95"/>
      <c r="N84" s="97"/>
      <c r="O84" s="73"/>
      <c r="P84" s="95"/>
      <c r="Q84" s="95"/>
      <c r="R84" s="97"/>
      <c r="S84" s="73"/>
    </row>
    <row r="85" spans="1:19" ht="15.75" customHeight="1">
      <c r="A85" s="137"/>
      <c r="B85" s="32"/>
      <c r="C85" s="32"/>
      <c r="D85" s="73"/>
      <c r="E85" s="73"/>
      <c r="F85" s="73"/>
      <c r="G85" s="73"/>
      <c r="H85" s="73"/>
      <c r="I85" s="73"/>
      <c r="J85" s="73"/>
      <c r="L85" s="95"/>
      <c r="M85" s="95"/>
      <c r="N85" s="97"/>
      <c r="O85" s="73"/>
      <c r="P85" s="73"/>
      <c r="Q85" s="72"/>
      <c r="R85" s="72"/>
      <c r="S85" s="72"/>
    </row>
    <row r="86" spans="1:19" ht="15.75" customHeight="1">
      <c r="A86" s="73"/>
      <c r="B86" s="73"/>
      <c r="C86" s="137"/>
      <c r="D86" s="95"/>
      <c r="E86" s="32"/>
      <c r="F86" s="73"/>
      <c r="G86" s="138"/>
      <c r="H86" s="73"/>
      <c r="I86" s="73"/>
      <c r="J86" s="129"/>
      <c r="L86" s="95"/>
      <c r="M86" s="95"/>
      <c r="N86" s="95"/>
      <c r="O86" s="73"/>
      <c r="P86" s="95"/>
      <c r="Q86" s="95"/>
      <c r="R86" s="95"/>
      <c r="S86" s="73"/>
    </row>
    <row r="87" spans="1:10" ht="15.75" customHeight="1">
      <c r="A87" s="95"/>
      <c r="B87" s="32"/>
      <c r="C87" s="32"/>
      <c r="D87" s="73"/>
      <c r="E87" s="73"/>
      <c r="F87" s="73"/>
      <c r="G87" s="73"/>
      <c r="H87" s="73"/>
      <c r="I87" s="73"/>
      <c r="J87" s="73"/>
    </row>
    <row r="88" spans="1:10" ht="15.75" customHeight="1">
      <c r="A88" s="95"/>
      <c r="B88" s="32"/>
      <c r="C88" s="32"/>
      <c r="D88" s="73"/>
      <c r="E88" s="139"/>
      <c r="F88" s="139"/>
      <c r="G88" s="139"/>
      <c r="H88" s="73"/>
      <c r="I88" s="73"/>
      <c r="J88" s="73"/>
    </row>
    <row r="89" spans="1:19" ht="15.75" customHeight="1">
      <c r="A89" s="95"/>
      <c r="B89" s="32"/>
      <c r="C89" s="32"/>
      <c r="D89" s="73"/>
      <c r="E89" s="73"/>
      <c r="F89" s="73"/>
      <c r="G89" s="73"/>
      <c r="H89" s="73"/>
      <c r="I89" s="73"/>
      <c r="J89" s="73"/>
      <c r="L89" s="95"/>
      <c r="M89" s="95"/>
      <c r="N89" s="96"/>
      <c r="O89" s="73"/>
      <c r="P89" s="97"/>
      <c r="Q89" s="97"/>
      <c r="R89" s="72"/>
      <c r="S89" s="73"/>
    </row>
    <row r="90" spans="1:19" ht="15.75" customHeight="1">
      <c r="A90" s="140"/>
      <c r="B90" s="73"/>
      <c r="C90" s="73"/>
      <c r="D90" s="73"/>
      <c r="E90" s="95"/>
      <c r="F90" s="32"/>
      <c r="G90" s="73"/>
      <c r="H90" s="141"/>
      <c r="I90" s="141"/>
      <c r="J90" s="141"/>
      <c r="L90" s="95"/>
      <c r="M90" s="95"/>
      <c r="N90" s="97"/>
      <c r="O90" s="73"/>
      <c r="P90" s="97"/>
      <c r="Q90" s="97"/>
      <c r="R90" s="72"/>
      <c r="S90" s="73"/>
    </row>
    <row r="91" spans="1:19" ht="15.75" customHeight="1">
      <c r="A91" s="73"/>
      <c r="B91" s="73"/>
      <c r="C91" s="73"/>
      <c r="D91" s="73"/>
      <c r="E91" s="95"/>
      <c r="F91" s="142"/>
      <c r="G91" s="32"/>
      <c r="H91" s="84"/>
      <c r="I91" s="119"/>
      <c r="J91" s="95"/>
      <c r="L91" s="95"/>
      <c r="M91" s="95"/>
      <c r="N91" s="97"/>
      <c r="O91" s="72"/>
      <c r="P91" s="97"/>
      <c r="Q91" s="97"/>
      <c r="R91" s="72"/>
      <c r="S91" s="73"/>
    </row>
    <row r="92" spans="1:19" ht="15.75" customHeight="1">
      <c r="A92" s="22"/>
      <c r="B92" s="22"/>
      <c r="C92" s="22"/>
      <c r="D92" s="22"/>
      <c r="E92" s="22"/>
      <c r="F92" s="22"/>
      <c r="G92" s="22"/>
      <c r="H92" s="22"/>
      <c r="I92" s="22"/>
      <c r="J92" s="22"/>
      <c r="L92" s="95"/>
      <c r="M92" s="95"/>
      <c r="N92" s="97"/>
      <c r="O92" s="73"/>
      <c r="P92" s="97"/>
      <c r="Q92" s="97"/>
      <c r="R92" s="72"/>
      <c r="S92" s="73"/>
    </row>
    <row r="93" spans="1:19" ht="15.75" customHeight="1">
      <c r="A93" s="22"/>
      <c r="B93" s="22"/>
      <c r="C93" s="22"/>
      <c r="D93" s="22"/>
      <c r="E93" s="22"/>
      <c r="F93" s="22"/>
      <c r="G93" s="22"/>
      <c r="H93" s="22"/>
      <c r="I93" s="22"/>
      <c r="J93" s="22"/>
      <c r="L93" s="95"/>
      <c r="M93" s="95"/>
      <c r="N93" s="97"/>
      <c r="O93" s="73"/>
      <c r="P93" s="97"/>
      <c r="Q93" s="97"/>
      <c r="R93" s="103"/>
      <c r="S93" s="73"/>
    </row>
    <row r="94" spans="1:19" ht="15.75" customHeight="1">
      <c r="A94" s="22"/>
      <c r="B94" s="22"/>
      <c r="C94" s="22"/>
      <c r="D94" s="22"/>
      <c r="E94" s="22"/>
      <c r="F94" s="22"/>
      <c r="G94" s="22"/>
      <c r="H94" s="22"/>
      <c r="I94" s="22"/>
      <c r="J94" s="22"/>
      <c r="L94" s="95"/>
      <c r="M94" s="95"/>
      <c r="N94" s="97"/>
      <c r="O94" s="73"/>
      <c r="P94" s="97"/>
      <c r="Q94" s="97"/>
      <c r="R94" s="72"/>
      <c r="S94" s="72"/>
    </row>
    <row r="95" spans="1:19" ht="15.75" customHeight="1">
      <c r="A95" s="22"/>
      <c r="B95" s="22"/>
      <c r="C95" s="22"/>
      <c r="D95" s="22"/>
      <c r="E95" s="22"/>
      <c r="F95" s="22"/>
      <c r="G95" s="22"/>
      <c r="H95" s="22"/>
      <c r="I95" s="22"/>
      <c r="J95" s="22"/>
      <c r="L95" s="95"/>
      <c r="M95" s="95"/>
      <c r="N95" s="97"/>
      <c r="O95" s="73"/>
      <c r="P95" s="95"/>
      <c r="Q95" s="95"/>
      <c r="R95" s="97"/>
      <c r="S95" s="73"/>
    </row>
    <row r="96" spans="1:19" ht="15.75" customHeight="1">
      <c r="A96" s="22"/>
      <c r="B96" s="22"/>
      <c r="C96" s="22"/>
      <c r="D96" s="22"/>
      <c r="E96" s="22"/>
      <c r="F96" s="22"/>
      <c r="G96" s="22"/>
      <c r="H96" s="22"/>
      <c r="I96" s="22"/>
      <c r="J96" s="22"/>
      <c r="L96" s="95"/>
      <c r="M96" s="95"/>
      <c r="N96" s="97"/>
      <c r="O96" s="73"/>
      <c r="P96" s="73"/>
      <c r="Q96" s="72"/>
      <c r="R96" s="72"/>
      <c r="S96" s="72"/>
    </row>
    <row r="97" spans="1:19" ht="15.75" customHeight="1">
      <c r="A97" s="22"/>
      <c r="B97" s="22"/>
      <c r="C97" s="22"/>
      <c r="D97" s="22"/>
      <c r="E97" s="22"/>
      <c r="F97" s="22"/>
      <c r="G97" s="22"/>
      <c r="H97" s="22"/>
      <c r="I97" s="22"/>
      <c r="J97" s="22"/>
      <c r="L97" s="95"/>
      <c r="M97" s="95"/>
      <c r="N97" s="95"/>
      <c r="O97" s="73"/>
      <c r="P97" s="95"/>
      <c r="Q97" s="95"/>
      <c r="R97" s="95"/>
      <c r="S97" s="73"/>
    </row>
    <row r="98" spans="1:10" ht="15.75" customHeight="1">
      <c r="A98" s="22"/>
      <c r="B98" s="22"/>
      <c r="C98" s="22"/>
      <c r="D98" s="22"/>
      <c r="E98" s="22"/>
      <c r="F98" s="22"/>
      <c r="G98" s="22"/>
      <c r="H98" s="22"/>
      <c r="I98" s="22"/>
      <c r="J98" s="22"/>
    </row>
    <row r="99" spans="1:10" ht="15.75" customHeight="1">
      <c r="A99" s="22"/>
      <c r="B99" s="22"/>
      <c r="C99" s="22"/>
      <c r="D99" s="22"/>
      <c r="E99" s="22"/>
      <c r="F99" s="22"/>
      <c r="G99" s="22"/>
      <c r="H99" s="22"/>
      <c r="I99" s="22"/>
      <c r="J99" s="22"/>
    </row>
    <row r="100" spans="1:10" ht="15.75" customHeight="1">
      <c r="A100" s="22"/>
      <c r="B100" s="22"/>
      <c r="C100" s="22"/>
      <c r="D100" s="22"/>
      <c r="E100" s="22"/>
      <c r="F100" s="22"/>
      <c r="G100" s="22"/>
      <c r="H100" s="22"/>
      <c r="I100" s="22"/>
      <c r="J100" s="22"/>
    </row>
    <row r="101" spans="1:10" ht="15" customHeight="1">
      <c r="A101" s="22"/>
      <c r="B101" s="22"/>
      <c r="C101" s="22"/>
      <c r="D101" s="22"/>
      <c r="E101" s="22"/>
      <c r="F101" s="22"/>
      <c r="G101" s="22"/>
      <c r="H101" s="22"/>
      <c r="I101" s="22"/>
      <c r="J101" s="22"/>
    </row>
    <row r="102" spans="1:10" ht="15" customHeight="1">
      <c r="A102" s="22"/>
      <c r="B102" s="22"/>
      <c r="C102" s="22"/>
      <c r="D102" s="22"/>
      <c r="E102" s="22"/>
      <c r="F102" s="22"/>
      <c r="G102" s="22"/>
      <c r="H102" s="22"/>
      <c r="I102" s="22"/>
      <c r="J102" s="22"/>
    </row>
    <row r="103" spans="1:10" ht="15" customHeight="1">
      <c r="A103" s="22"/>
      <c r="B103" s="22"/>
      <c r="C103" s="22"/>
      <c r="D103" s="22"/>
      <c r="E103" s="22"/>
      <c r="F103" s="22"/>
      <c r="G103" s="22"/>
      <c r="H103" s="22"/>
      <c r="I103" s="22"/>
      <c r="J103" s="22"/>
    </row>
    <row r="104" spans="1:10" ht="15" customHeight="1">
      <c r="A104" s="22"/>
      <c r="B104" s="22"/>
      <c r="C104" s="22"/>
      <c r="D104" s="22"/>
      <c r="E104" s="22"/>
      <c r="F104" s="22"/>
      <c r="G104" s="22"/>
      <c r="H104" s="22"/>
      <c r="I104" s="22"/>
      <c r="J104" s="22"/>
    </row>
    <row r="105" spans="1:10" ht="12.75">
      <c r="A105" s="22"/>
      <c r="B105" s="22"/>
      <c r="C105" s="22"/>
      <c r="D105" s="22"/>
      <c r="E105" s="22"/>
      <c r="F105" s="22"/>
      <c r="G105" s="22"/>
      <c r="H105" s="22"/>
      <c r="I105" s="22"/>
      <c r="J105" s="22"/>
    </row>
    <row r="106" spans="1:10" ht="12.75">
      <c r="A106" s="22"/>
      <c r="B106" s="22"/>
      <c r="C106" s="22"/>
      <c r="D106" s="22"/>
      <c r="E106" s="22"/>
      <c r="F106" s="22"/>
      <c r="G106" s="22"/>
      <c r="H106" s="22"/>
      <c r="I106" s="22"/>
      <c r="J106" s="22"/>
    </row>
    <row r="107" spans="1:10" ht="12.75">
      <c r="A107" s="22"/>
      <c r="B107" s="22"/>
      <c r="C107" s="22"/>
      <c r="D107" s="22"/>
      <c r="E107" s="22"/>
      <c r="F107" s="22"/>
      <c r="G107" s="22"/>
      <c r="H107" s="22"/>
      <c r="I107" s="22"/>
      <c r="J107" s="22"/>
    </row>
    <row r="108" spans="1:10" ht="12.75">
      <c r="A108" s="22"/>
      <c r="B108" s="22"/>
      <c r="C108" s="22"/>
      <c r="D108" s="22"/>
      <c r="E108" s="22"/>
      <c r="F108" s="22"/>
      <c r="G108" s="22"/>
      <c r="H108" s="22"/>
      <c r="I108" s="22"/>
      <c r="J108" s="22"/>
    </row>
    <row r="109" spans="1:10" ht="12.75">
      <c r="A109" s="22"/>
      <c r="B109" s="22"/>
      <c r="C109" s="22"/>
      <c r="D109" s="22"/>
      <c r="E109" s="22"/>
      <c r="F109" s="22"/>
      <c r="G109" s="22"/>
      <c r="H109" s="22"/>
      <c r="I109" s="22"/>
      <c r="J109" s="22"/>
    </row>
    <row r="110" spans="1:10" ht="12.75">
      <c r="A110" s="22"/>
      <c r="B110" s="22"/>
      <c r="C110" s="22"/>
      <c r="D110" s="22"/>
      <c r="E110" s="22"/>
      <c r="F110" s="22"/>
      <c r="G110" s="22"/>
      <c r="H110" s="22"/>
      <c r="I110" s="22"/>
      <c r="J110" s="22"/>
    </row>
    <row r="111" spans="1:10" ht="12.75">
      <c r="A111" s="22"/>
      <c r="B111" s="22"/>
      <c r="C111" s="22"/>
      <c r="D111" s="22"/>
      <c r="E111" s="22"/>
      <c r="F111" s="22"/>
      <c r="G111" s="22"/>
      <c r="H111" s="22"/>
      <c r="I111" s="22"/>
      <c r="J111" s="22"/>
    </row>
    <row r="112" spans="1:10" ht="12.75">
      <c r="A112" s="22"/>
      <c r="B112" s="22"/>
      <c r="C112" s="22"/>
      <c r="D112" s="22"/>
      <c r="E112" s="22"/>
      <c r="F112" s="22"/>
      <c r="G112" s="22"/>
      <c r="H112" s="22"/>
      <c r="I112" s="22"/>
      <c r="J112" s="22"/>
    </row>
    <row r="113" spans="1:10" ht="12.75">
      <c r="A113" s="22"/>
      <c r="B113" s="22"/>
      <c r="C113" s="22"/>
      <c r="D113" s="22"/>
      <c r="E113" s="22"/>
      <c r="F113" s="22"/>
      <c r="G113" s="22"/>
      <c r="H113" s="22"/>
      <c r="I113" s="22"/>
      <c r="J113" s="22"/>
    </row>
    <row r="114" spans="1:10" ht="12.75">
      <c r="A114" s="22"/>
      <c r="B114" s="22"/>
      <c r="C114" s="22"/>
      <c r="D114" s="22"/>
      <c r="E114" s="22"/>
      <c r="F114" s="22"/>
      <c r="G114" s="22"/>
      <c r="H114" s="22"/>
      <c r="I114" s="22"/>
      <c r="J114" s="22"/>
    </row>
    <row r="115" spans="1:10" ht="12.75">
      <c r="A115" s="22"/>
      <c r="B115" s="22"/>
      <c r="C115" s="22"/>
      <c r="D115" s="22"/>
      <c r="E115" s="22"/>
      <c r="F115" s="22"/>
      <c r="G115" s="22"/>
      <c r="H115" s="22"/>
      <c r="I115" s="22"/>
      <c r="J115" s="22"/>
    </row>
    <row r="116" spans="1:10" ht="12.75">
      <c r="A116" s="22"/>
      <c r="B116" s="22"/>
      <c r="C116" s="22"/>
      <c r="D116" s="22"/>
      <c r="E116" s="22"/>
      <c r="F116" s="22"/>
      <c r="G116" s="22"/>
      <c r="H116" s="22"/>
      <c r="I116" s="22"/>
      <c r="J116" s="22"/>
    </row>
    <row r="117" spans="1:10" ht="12.75">
      <c r="A117" s="22"/>
      <c r="B117" s="22"/>
      <c r="C117" s="22"/>
      <c r="D117" s="22"/>
      <c r="E117" s="22"/>
      <c r="F117" s="22"/>
      <c r="G117" s="22"/>
      <c r="H117" s="22"/>
      <c r="I117" s="22"/>
      <c r="J117" s="22"/>
    </row>
    <row r="118" spans="1:10" ht="12.75">
      <c r="A118" s="22"/>
      <c r="B118" s="22"/>
      <c r="C118" s="22"/>
      <c r="D118" s="22"/>
      <c r="E118" s="22"/>
      <c r="F118" s="22"/>
      <c r="G118" s="22"/>
      <c r="H118" s="22"/>
      <c r="I118" s="22"/>
      <c r="J118" s="22"/>
    </row>
    <row r="119" spans="1:10" ht="12.75">
      <c r="A119" s="22"/>
      <c r="B119" s="22"/>
      <c r="C119" s="22"/>
      <c r="D119" s="22"/>
      <c r="E119" s="22"/>
      <c r="F119" s="22"/>
      <c r="G119" s="22"/>
      <c r="H119" s="22"/>
      <c r="I119" s="22"/>
      <c r="J119" s="22"/>
    </row>
    <row r="120" spans="1:10" ht="12.75">
      <c r="A120" s="22"/>
      <c r="B120" s="22"/>
      <c r="C120" s="22"/>
      <c r="D120" s="22"/>
      <c r="E120" s="22"/>
      <c r="F120" s="22"/>
      <c r="G120" s="22"/>
      <c r="H120" s="22"/>
      <c r="I120" s="22"/>
      <c r="J120" s="22"/>
    </row>
    <row r="121" spans="1:10" ht="12.75">
      <c r="A121" s="22"/>
      <c r="B121" s="22"/>
      <c r="C121" s="22"/>
      <c r="D121" s="22"/>
      <c r="E121" s="22"/>
      <c r="F121" s="22"/>
      <c r="G121" s="22"/>
      <c r="H121" s="22"/>
      <c r="I121" s="22"/>
      <c r="J121" s="22"/>
    </row>
    <row r="122" spans="1:10" ht="12.75">
      <c r="A122" s="22"/>
      <c r="B122" s="22"/>
      <c r="C122" s="22"/>
      <c r="D122" s="22"/>
      <c r="E122" s="22"/>
      <c r="F122" s="22"/>
      <c r="G122" s="22"/>
      <c r="H122" s="22"/>
      <c r="I122" s="22"/>
      <c r="J122" s="22"/>
    </row>
    <row r="123" spans="1:10" ht="12.75">
      <c r="A123" s="22"/>
      <c r="B123" s="22"/>
      <c r="C123" s="22"/>
      <c r="D123" s="22"/>
      <c r="E123" s="22"/>
      <c r="F123" s="22"/>
      <c r="G123" s="22"/>
      <c r="H123" s="22"/>
      <c r="I123" s="22"/>
      <c r="J123" s="22"/>
    </row>
    <row r="124" spans="1:10" ht="12.75">
      <c r="A124" s="22"/>
      <c r="B124" s="22"/>
      <c r="C124" s="22"/>
      <c r="D124" s="22"/>
      <c r="E124" s="22"/>
      <c r="F124" s="22"/>
      <c r="G124" s="22"/>
      <c r="H124" s="22"/>
      <c r="I124" s="22"/>
      <c r="J124" s="22"/>
    </row>
    <row r="125" spans="1:10" ht="12.75">
      <c r="A125" s="22"/>
      <c r="B125" s="22"/>
      <c r="C125" s="22"/>
      <c r="D125" s="22"/>
      <c r="E125" s="22"/>
      <c r="F125" s="22"/>
      <c r="G125" s="22"/>
      <c r="H125" s="22"/>
      <c r="I125" s="22"/>
      <c r="J125" s="22"/>
    </row>
    <row r="126" spans="1:10" ht="12.75">
      <c r="A126" s="22"/>
      <c r="B126" s="22"/>
      <c r="C126" s="22"/>
      <c r="D126" s="22"/>
      <c r="E126" s="22"/>
      <c r="F126" s="22"/>
      <c r="G126" s="22"/>
      <c r="H126" s="22"/>
      <c r="I126" s="22"/>
      <c r="J126" s="22"/>
    </row>
    <row r="127" spans="1:10" ht="12.75">
      <c r="A127" s="22"/>
      <c r="B127" s="22"/>
      <c r="C127" s="22"/>
      <c r="D127" s="22"/>
      <c r="E127" s="22"/>
      <c r="F127" s="22"/>
      <c r="G127" s="22"/>
      <c r="H127" s="22"/>
      <c r="I127" s="22"/>
      <c r="J127" s="22"/>
    </row>
    <row r="128" spans="1:10" ht="12.75">
      <c r="A128" s="22"/>
      <c r="B128" s="22"/>
      <c r="C128" s="22"/>
      <c r="D128" s="22"/>
      <c r="E128" s="22"/>
      <c r="F128" s="22"/>
      <c r="G128" s="22"/>
      <c r="H128" s="22"/>
      <c r="I128" s="22"/>
      <c r="J128" s="22"/>
    </row>
    <row r="129" spans="1:10" ht="12.75">
      <c r="A129" s="22"/>
      <c r="B129" s="22"/>
      <c r="C129" s="22"/>
      <c r="D129" s="22"/>
      <c r="E129" s="22"/>
      <c r="F129" s="22"/>
      <c r="G129" s="22"/>
      <c r="H129" s="22"/>
      <c r="I129" s="22"/>
      <c r="J129" s="22"/>
    </row>
    <row r="130" spans="1:10" ht="12.75">
      <c r="A130" s="22"/>
      <c r="B130" s="22"/>
      <c r="C130" s="22"/>
      <c r="D130" s="22"/>
      <c r="E130" s="22"/>
      <c r="F130" s="22"/>
      <c r="G130" s="22"/>
      <c r="H130" s="22"/>
      <c r="I130" s="22"/>
      <c r="J130" s="22"/>
    </row>
  </sheetData>
  <sheetProtection password="D6CF" sheet="1" objects="1" scenarios="1"/>
  <mergeCells count="14">
    <mergeCell ref="A42:A43"/>
    <mergeCell ref="B42:B43"/>
    <mergeCell ref="H42:H43"/>
    <mergeCell ref="I42:I43"/>
    <mergeCell ref="D1:G1"/>
    <mergeCell ref="H1:I2"/>
    <mergeCell ref="D2:G2"/>
    <mergeCell ref="H77:H78"/>
    <mergeCell ref="I77:I78"/>
    <mergeCell ref="B44:F44"/>
    <mergeCell ref="A77:A78"/>
    <mergeCell ref="B77:B78"/>
    <mergeCell ref="F45:G45"/>
    <mergeCell ref="F80:G80"/>
  </mergeCells>
  <conditionalFormatting sqref="G50 G47">
    <cfRule type="cellIs" priority="1" dxfId="0" operator="equal" stopIfTrue="1">
      <formula>"SAFE"</formula>
    </cfRule>
    <cfRule type="cellIs" priority="2" dxfId="1" operator="equal" stopIfTrue="1">
      <formula>"Unsafe"</formula>
    </cfRule>
  </conditionalFormatting>
  <conditionalFormatting sqref="B38 E36:E37">
    <cfRule type="cellIs" priority="3" dxfId="0" operator="equal" stopIfTrue="1">
      <formula>"Compact"</formula>
    </cfRule>
    <cfRule type="cellIs" priority="4" dxfId="0" operator="equal" stopIfTrue="1">
      <formula>"Non compact"</formula>
    </cfRule>
    <cfRule type="cellIs" priority="5" dxfId="1" operator="equal" stopIfTrue="1">
      <formula>"Slender"</formula>
    </cfRule>
  </conditionalFormatting>
  <dataValidations count="3">
    <dataValidation type="list" allowBlank="1" showInputMessage="1" showErrorMessage="1" sqref="E10">
      <formula1>$K$1:$K$2</formula1>
    </dataValidation>
    <dataValidation type="list" allowBlank="1" showInputMessage="1" showErrorMessage="1" sqref="H80">
      <formula1>$K$23:$K$24</formula1>
    </dataValidation>
    <dataValidation type="list" allowBlank="1" showInputMessage="1" showErrorMessage="1" sqref="G6">
      <formula1>$M$1:$M$3</formula1>
    </dataValidation>
  </dataValidations>
  <printOptions horizontalCentered="1" verticalCentered="1"/>
  <pageMargins left="0" right="0" top="0" bottom="0" header="0.511811023622047" footer="0.511811023622047"/>
  <pageSetup horizontalDpi="300" verticalDpi="300" orientation="portrait" paperSize="9" scale="80" r:id="rId2"/>
  <rowBreaks count="1" manualBreakCount="1">
    <brk id="51" max="9" man="1"/>
  </rowBreaks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Mohamed_Nour</cp:lastModifiedBy>
  <cp:lastPrinted>2009-02-26T12:54:55Z</cp:lastPrinted>
  <dcterms:created xsi:type="dcterms:W3CDTF">1997-10-17T07:03:38Z</dcterms:created>
  <dcterms:modified xsi:type="dcterms:W3CDTF">2009-07-16T10:56:19Z</dcterms:modified>
  <cp:category/>
  <cp:version/>
  <cp:contentType/>
  <cp:contentStatus/>
</cp:coreProperties>
</file>